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ulatory Planning\Florida\Storm Protection Plan (SPP)\DISCOVERY\OPC\3rd Set PODs (31-53)\POD-3-36\"/>
    </mc:Choice>
  </mc:AlternateContent>
  <xr:revisionPtr revIDLastSave="0" documentId="8_{903B75C0-C505-437E-A63C-4D985A57194C}" xr6:coauthVersionLast="41" xr6:coauthVersionMax="41" xr10:uidLastSave="{00000000-0000-0000-0000-000000000000}"/>
  <bookViews>
    <workbookView xWindow="-108" yWindow="-108" windowWidth="23256" windowHeight="12576" tabRatio="715" xr2:uid="{00000000-000D-0000-FFFF-FFFF00000000}"/>
  </bookViews>
  <sheets>
    <sheet name="Base Rates" sheetId="32" r:id="rId1"/>
    <sheet name="Non-Responsive1" sheetId="44" state="hidden" r:id="rId2"/>
    <sheet name="BA-1 Rates Current_Prior" sheetId="34" r:id="rId3"/>
    <sheet name="BA-1 Rates Proposed_Approved" sheetId="33" r:id="rId4"/>
    <sheet name="BA-1 Rates Difference" sheetId="35" r:id="rId5"/>
    <sheet name="Non-Responsive2" sheetId="42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a" localSheetId="1">#REF!</definedName>
    <definedName name="\a" localSheetId="5">#REF!</definedName>
    <definedName name="\a">#REF!</definedName>
    <definedName name="\b" localSheetId="1">#REF!</definedName>
    <definedName name="\b" localSheetId="5">#REF!</definedName>
    <definedName name="\b">#REF!</definedName>
    <definedName name="\bb" localSheetId="1">#REF!</definedName>
    <definedName name="\bb" localSheetId="5">#REF!</definedName>
    <definedName name="\bb">#REF!</definedName>
    <definedName name="\c" localSheetId="1">#REF!</definedName>
    <definedName name="\c" localSheetId="5">#REF!</definedName>
    <definedName name="\c">#REF!</definedName>
    <definedName name="\D" localSheetId="1">#REF!</definedName>
    <definedName name="\D" localSheetId="5">#REF!</definedName>
    <definedName name="\D">#REF!</definedName>
    <definedName name="\DDDD" localSheetId="1">#REF!</definedName>
    <definedName name="\DDDD" localSheetId="5">#REF!</definedName>
    <definedName name="\DDDD">#REF!</definedName>
    <definedName name="\E" localSheetId="1">#REF!</definedName>
    <definedName name="\E" localSheetId="5">#REF!</definedName>
    <definedName name="\E">#REF!</definedName>
    <definedName name="\f" localSheetId="1">#REF!</definedName>
    <definedName name="\f" localSheetId="5">#REF!</definedName>
    <definedName name="\f">#REF!</definedName>
    <definedName name="\p" localSheetId="1">#REF!</definedName>
    <definedName name="\p" localSheetId="5">#REF!</definedName>
    <definedName name="\p">#REF!</definedName>
    <definedName name="\r" localSheetId="1">#REF!</definedName>
    <definedName name="\r" localSheetId="5">#REF!</definedName>
    <definedName name="\r">#REF!</definedName>
    <definedName name="\s" localSheetId="1">#REF!</definedName>
    <definedName name="\s" localSheetId="5">#REF!</definedName>
    <definedName name="\s">#REF!</definedName>
    <definedName name="\w" localSheetId="1">#REF!</definedName>
    <definedName name="\w" localSheetId="5">#REF!</definedName>
    <definedName name="\w">#REF!</definedName>
    <definedName name="___PG3" localSheetId="1">#REF!</definedName>
    <definedName name="___PG3" localSheetId="5">#REF!</definedName>
    <definedName name="___PG3">#REF!</definedName>
    <definedName name="__PG1" localSheetId="1">#REF!</definedName>
    <definedName name="__PG1" localSheetId="5">#REF!</definedName>
    <definedName name="__PG1">#REF!</definedName>
    <definedName name="__PG2" localSheetId="1">#REF!</definedName>
    <definedName name="__PG2" localSheetId="5">#REF!</definedName>
    <definedName name="__PG2">#REF!</definedName>
    <definedName name="__PG3" localSheetId="1">#REF!</definedName>
    <definedName name="__PG3" localSheetId="5">#REF!</definedName>
    <definedName name="__PG3">#REF!</definedName>
    <definedName name="__PG4" localSheetId="1">#REF!</definedName>
    <definedName name="__PG4" localSheetId="5">#REF!</definedName>
    <definedName name="__PG4">#REF!</definedName>
    <definedName name="__PG5" localSheetId="1">#REF!</definedName>
    <definedName name="__PG5" localSheetId="5">#REF!</definedName>
    <definedName name="__PG5">#REF!</definedName>
    <definedName name="__yr01" localSheetId="1">'[1]AE Sum'!#REF!</definedName>
    <definedName name="__yr01" localSheetId="5">'[1]AE Sum'!#REF!</definedName>
    <definedName name="__yr01">'[1]AE Sum'!#REF!</definedName>
    <definedName name="__yr02" localSheetId="1">'[1]AE Sum'!#REF!</definedName>
    <definedName name="__yr02" localSheetId="5">'[1]AE Sum'!#REF!</definedName>
    <definedName name="__yr02">'[1]AE Sum'!#REF!</definedName>
    <definedName name="__yr03" localSheetId="1">'[1]AE Sum'!#REF!</definedName>
    <definedName name="__yr03" localSheetId="5">'[1]AE Sum'!#REF!</definedName>
    <definedName name="__yr03">'[1]AE Sum'!#REF!</definedName>
    <definedName name="__yr04" localSheetId="1">'[1]AE Sum'!#REF!</definedName>
    <definedName name="__yr04" localSheetId="5">'[1]AE Sum'!#REF!</definedName>
    <definedName name="__yr04">'[1]AE Sum'!#REF!</definedName>
    <definedName name="__yr05" localSheetId="1">'[1]AE Sum'!#REF!</definedName>
    <definedName name="__yr05" localSheetId="5">'[1]AE Sum'!#REF!</definedName>
    <definedName name="__yr05">'[1]AE Sum'!#REF!</definedName>
    <definedName name="__yr06" localSheetId="1">'[1]AE Sum'!#REF!</definedName>
    <definedName name="__yr06" localSheetId="5">'[1]AE Sum'!#REF!</definedName>
    <definedName name="__yr06">'[1]AE Sum'!#REF!</definedName>
    <definedName name="__yr07" localSheetId="1">'[1]AE Sum'!#REF!</definedName>
    <definedName name="__yr07" localSheetId="5">'[1]AE Sum'!#REF!</definedName>
    <definedName name="__yr07">'[1]AE Sum'!#REF!</definedName>
    <definedName name="__yr08" localSheetId="1">'[1]AE Sum'!#REF!</definedName>
    <definedName name="__yr08" localSheetId="5">'[1]AE Sum'!#REF!</definedName>
    <definedName name="__yr08">'[1]AE Sum'!#REF!</definedName>
    <definedName name="__yr09" localSheetId="1">'[1]AE Sum'!#REF!</definedName>
    <definedName name="__yr09" localSheetId="5">'[1]AE Sum'!#REF!</definedName>
    <definedName name="__yr09">'[1]AE Sum'!#REF!</definedName>
    <definedName name="__yr10" localSheetId="1">'[1]AE Sum'!#REF!</definedName>
    <definedName name="__yr10" localSheetId="5">'[1]AE Sum'!#REF!</definedName>
    <definedName name="__yr10">'[1]AE Sum'!#REF!</definedName>
    <definedName name="__yr11" localSheetId="1">'[1]AE Sum'!#REF!</definedName>
    <definedName name="__yr11" localSheetId="5">'[1]AE Sum'!#REF!</definedName>
    <definedName name="__yr11">'[1]AE Sum'!#REF!</definedName>
    <definedName name="__yr12" localSheetId="1">'[1]AE Sum'!#REF!</definedName>
    <definedName name="__yr12" localSheetId="5">'[1]AE Sum'!#REF!</definedName>
    <definedName name="__yr12">'[1]AE Sum'!#REF!</definedName>
    <definedName name="__yr13" localSheetId="1">'[1]AE Sum'!#REF!</definedName>
    <definedName name="__yr13" localSheetId="5">'[1]AE Sum'!#REF!</definedName>
    <definedName name="__yr13">'[1]AE Sum'!#REF!</definedName>
    <definedName name="__yr14" localSheetId="1">'[1]AE Sum'!#REF!</definedName>
    <definedName name="__yr14" localSheetId="5">'[1]AE Sum'!#REF!</definedName>
    <definedName name="__yr14">'[1]AE Sum'!#REF!</definedName>
    <definedName name="__yr15" localSheetId="1">'[1]AE Sum'!#REF!</definedName>
    <definedName name="__yr15" localSheetId="5">'[1]AE Sum'!#REF!</definedName>
    <definedName name="__yr15">'[1]AE Sum'!#REF!</definedName>
    <definedName name="__yr16" localSheetId="1">'[1]AE Sum'!#REF!</definedName>
    <definedName name="__yr16" localSheetId="5">'[1]AE Sum'!#REF!</definedName>
    <definedName name="__yr16">'[1]AE Sum'!#REF!</definedName>
    <definedName name="__yr17" localSheetId="1">'[1]AE Sum'!#REF!</definedName>
    <definedName name="__yr17" localSheetId="5">'[1]AE Sum'!#REF!</definedName>
    <definedName name="__yr17">'[1]AE Sum'!#REF!</definedName>
    <definedName name="__yr18" localSheetId="1">'[1]AE Sum'!#REF!</definedName>
    <definedName name="__yr18" localSheetId="5">'[1]AE Sum'!#REF!</definedName>
    <definedName name="__yr18">'[1]AE Sum'!#REF!</definedName>
    <definedName name="__yr19" localSheetId="1">'[1]AE Sum'!#REF!</definedName>
    <definedName name="__yr19" localSheetId="5">'[1]AE Sum'!#REF!</definedName>
    <definedName name="__yr19">'[1]AE Sum'!#REF!</definedName>
    <definedName name="__YR2" localSheetId="1">'[1]AE Sum'!#REF!</definedName>
    <definedName name="__YR2" localSheetId="5">'[1]AE Sum'!#REF!</definedName>
    <definedName name="__YR2">'[1]AE Sum'!#REF!</definedName>
    <definedName name="__yr20" localSheetId="1">'[1]AE Sum'!#REF!</definedName>
    <definedName name="__yr20" localSheetId="5">'[1]AE Sum'!#REF!</definedName>
    <definedName name="__yr20">'[1]AE Sum'!#REF!</definedName>
    <definedName name="__yr21" localSheetId="1">'[1]AE Sum'!#REF!</definedName>
    <definedName name="__yr21" localSheetId="5">'[1]AE Sum'!#REF!</definedName>
    <definedName name="__yr21">'[1]AE Sum'!#REF!</definedName>
    <definedName name="__YR3" localSheetId="1">'[1]AE Sum'!#REF!</definedName>
    <definedName name="__YR3" localSheetId="5">'[1]AE Sum'!#REF!</definedName>
    <definedName name="__YR3">'[1]AE Sum'!#REF!</definedName>
    <definedName name="__YR4" localSheetId="1">'[1]AE Sum'!#REF!</definedName>
    <definedName name="__YR4" localSheetId="5">'[1]AE Sum'!#REF!</definedName>
    <definedName name="__YR4">'[1]AE Sum'!#REF!</definedName>
    <definedName name="__YR5" localSheetId="1">'[1]AE Sum'!#REF!</definedName>
    <definedName name="__YR5" localSheetId="5">'[1]AE Sum'!#REF!</definedName>
    <definedName name="__YR5">'[1]AE Sum'!#REF!</definedName>
    <definedName name="__YR6" localSheetId="1">'[1]AE Sum'!#REF!</definedName>
    <definedName name="__YR6" localSheetId="5">'[1]AE Sum'!#REF!</definedName>
    <definedName name="__YR6">'[1]AE Sum'!#REF!</definedName>
    <definedName name="__yr98" localSheetId="1">'[1]AE Sum'!#REF!</definedName>
    <definedName name="__yr98" localSheetId="5">'[1]AE Sum'!#REF!</definedName>
    <definedName name="__yr98">'[1]AE Sum'!#REF!</definedName>
    <definedName name="__yr99" localSheetId="1">'[1]AE Sum'!#REF!</definedName>
    <definedName name="__yr99" localSheetId="5">'[1]AE Sum'!#REF!</definedName>
    <definedName name="__yr99">'[1]AE Sum'!#REF!</definedName>
    <definedName name="_Fill" localSheetId="1" hidden="1">'[2]RETAIL FAC'!#REF!</definedName>
    <definedName name="_Fill" localSheetId="5" hidden="1">'[2]RETAIL FAC'!#REF!</definedName>
    <definedName name="_Fill" hidden="1">'[2]RETAIL FAC'!#REF!</definedName>
    <definedName name="_Parse_In" localSheetId="1" hidden="1">#REF!</definedName>
    <definedName name="_Parse_In" localSheetId="5" hidden="1">#REF!</definedName>
    <definedName name="_Parse_In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PG1" localSheetId="1">#REF!</definedName>
    <definedName name="_PG1" localSheetId="5">#REF!</definedName>
    <definedName name="_PG1">#REF!</definedName>
    <definedName name="_PG2" localSheetId="1">#REF!</definedName>
    <definedName name="_PG2" localSheetId="5">#REF!</definedName>
    <definedName name="_PG2">#REF!</definedName>
    <definedName name="_PG5" localSheetId="1">#REF!</definedName>
    <definedName name="_PG5" localSheetId="5">#REF!</definedName>
    <definedName name="_PG5">#REF!</definedName>
    <definedName name="_Regression_Int" hidden="1">1</definedName>
    <definedName name="_yr01" localSheetId="1">'[1]AE Sum'!#REF!</definedName>
    <definedName name="_yr01" localSheetId="5">'[1]AE Sum'!#REF!</definedName>
    <definedName name="_yr01">'[1]AE Sum'!#REF!</definedName>
    <definedName name="_yr02" localSheetId="1">'[1]AE Sum'!#REF!</definedName>
    <definedName name="_yr02" localSheetId="5">'[1]AE Sum'!#REF!</definedName>
    <definedName name="_yr02">'[1]AE Sum'!#REF!</definedName>
    <definedName name="_yr03" localSheetId="1">'[1]AE Sum'!#REF!</definedName>
    <definedName name="_yr03" localSheetId="5">'[1]AE Sum'!#REF!</definedName>
    <definedName name="_yr03">'[1]AE Sum'!#REF!</definedName>
    <definedName name="_yr04" localSheetId="1">'[1]AE Sum'!#REF!</definedName>
    <definedName name="_yr04" localSheetId="5">'[1]AE Sum'!#REF!</definedName>
    <definedName name="_yr04">'[1]AE Sum'!#REF!</definedName>
    <definedName name="_yr05" localSheetId="1">'[1]AE Sum'!#REF!</definedName>
    <definedName name="_yr05" localSheetId="5">'[1]AE Sum'!#REF!</definedName>
    <definedName name="_yr05">'[1]AE Sum'!#REF!</definedName>
    <definedName name="_yr06" localSheetId="1">'[1]AE Sum'!#REF!</definedName>
    <definedName name="_yr06" localSheetId="5">'[1]AE Sum'!#REF!</definedName>
    <definedName name="_yr06">'[1]AE Sum'!#REF!</definedName>
    <definedName name="_yr07" localSheetId="1">'[1]AE Sum'!#REF!</definedName>
    <definedName name="_yr07" localSheetId="5">'[1]AE Sum'!#REF!</definedName>
    <definedName name="_yr07">'[1]AE Sum'!#REF!</definedName>
    <definedName name="_yr08" localSheetId="1">'[1]AE Sum'!#REF!</definedName>
    <definedName name="_yr08" localSheetId="5">'[1]AE Sum'!#REF!</definedName>
    <definedName name="_yr08">'[1]AE Sum'!#REF!</definedName>
    <definedName name="_yr09" localSheetId="1">'[1]AE Sum'!#REF!</definedName>
    <definedName name="_yr09" localSheetId="5">'[1]AE Sum'!#REF!</definedName>
    <definedName name="_yr09">'[1]AE Sum'!#REF!</definedName>
    <definedName name="_yr10" localSheetId="1">'[1]AE Sum'!#REF!</definedName>
    <definedName name="_yr10" localSheetId="5">'[1]AE Sum'!#REF!</definedName>
    <definedName name="_yr10">'[1]AE Sum'!#REF!</definedName>
    <definedName name="_yr11" localSheetId="1">'[1]AE Sum'!#REF!</definedName>
    <definedName name="_yr11" localSheetId="5">'[1]AE Sum'!#REF!</definedName>
    <definedName name="_yr11">'[1]AE Sum'!#REF!</definedName>
    <definedName name="_yr12" localSheetId="1">'[1]AE Sum'!#REF!</definedName>
    <definedName name="_yr12" localSheetId="5">'[1]AE Sum'!#REF!</definedName>
    <definedName name="_yr12">'[1]AE Sum'!#REF!</definedName>
    <definedName name="_yr13" localSheetId="1">'[1]AE Sum'!#REF!</definedName>
    <definedName name="_yr13" localSheetId="5">'[1]AE Sum'!#REF!</definedName>
    <definedName name="_yr13">'[1]AE Sum'!#REF!</definedName>
    <definedName name="_yr14" localSheetId="1">'[1]AE Sum'!#REF!</definedName>
    <definedName name="_yr14" localSheetId="5">'[1]AE Sum'!#REF!</definedName>
    <definedName name="_yr14">'[1]AE Sum'!#REF!</definedName>
    <definedName name="_yr15" localSheetId="1">'[1]AE Sum'!#REF!</definedName>
    <definedName name="_yr15" localSheetId="5">'[1]AE Sum'!#REF!</definedName>
    <definedName name="_yr15">'[1]AE Sum'!#REF!</definedName>
    <definedName name="_yr16" localSheetId="1">'[1]AE Sum'!#REF!</definedName>
    <definedName name="_yr16" localSheetId="5">'[1]AE Sum'!#REF!</definedName>
    <definedName name="_yr16">'[1]AE Sum'!#REF!</definedName>
    <definedName name="_yr17" localSheetId="1">'[1]AE Sum'!#REF!</definedName>
    <definedName name="_yr17" localSheetId="5">'[1]AE Sum'!#REF!</definedName>
    <definedName name="_yr17">'[1]AE Sum'!#REF!</definedName>
    <definedName name="_yr18" localSheetId="1">'[1]AE Sum'!#REF!</definedName>
    <definedName name="_yr18" localSheetId="5">'[1]AE Sum'!#REF!</definedName>
    <definedName name="_yr18">'[1]AE Sum'!#REF!</definedName>
    <definedName name="_yr19" localSheetId="1">'[1]AE Sum'!#REF!</definedName>
    <definedName name="_yr19" localSheetId="5">'[1]AE Sum'!#REF!</definedName>
    <definedName name="_yr19">'[1]AE Sum'!#REF!</definedName>
    <definedName name="_YR2" localSheetId="1">'[1]AE Sum'!#REF!</definedName>
    <definedName name="_YR2" localSheetId="5">'[1]AE Sum'!#REF!</definedName>
    <definedName name="_YR2">'[1]AE Sum'!#REF!</definedName>
    <definedName name="_yr20" localSheetId="1">'[1]AE Sum'!#REF!</definedName>
    <definedName name="_yr20" localSheetId="5">'[1]AE Sum'!#REF!</definedName>
    <definedName name="_yr20">'[1]AE Sum'!#REF!</definedName>
    <definedName name="_yr21" localSheetId="1">'[1]AE Sum'!#REF!</definedName>
    <definedName name="_yr21" localSheetId="5">'[1]AE Sum'!#REF!</definedName>
    <definedName name="_yr21">'[1]AE Sum'!#REF!</definedName>
    <definedName name="_YR3" localSheetId="1">'[1]AE Sum'!#REF!</definedName>
    <definedName name="_YR3" localSheetId="5">'[1]AE Sum'!#REF!</definedName>
    <definedName name="_YR3">'[1]AE Sum'!#REF!</definedName>
    <definedName name="_YR4" localSheetId="1">'[1]AE Sum'!#REF!</definedName>
    <definedName name="_YR4" localSheetId="5">'[1]AE Sum'!#REF!</definedName>
    <definedName name="_YR4">'[1]AE Sum'!#REF!</definedName>
    <definedName name="_YR5" localSheetId="1">'[1]AE Sum'!#REF!</definedName>
    <definedName name="_YR5" localSheetId="5">'[1]AE Sum'!#REF!</definedName>
    <definedName name="_YR5">'[1]AE Sum'!#REF!</definedName>
    <definedName name="_YR6" localSheetId="1">'[1]AE Sum'!#REF!</definedName>
    <definedName name="_YR6" localSheetId="5">'[1]AE Sum'!#REF!</definedName>
    <definedName name="_YR6">'[1]AE Sum'!#REF!</definedName>
    <definedName name="_yr98" localSheetId="1">'[1]AE Sum'!#REF!</definedName>
    <definedName name="_yr98" localSheetId="5">'[1]AE Sum'!#REF!</definedName>
    <definedName name="_yr98">'[1]AE Sum'!#REF!</definedName>
    <definedName name="_yr99" localSheetId="1">'[1]AE Sum'!#REF!</definedName>
    <definedName name="_yr99" localSheetId="5">'[1]AE Sum'!#REF!</definedName>
    <definedName name="_yr99">'[1]AE Sum'!#REF!</definedName>
    <definedName name="D" localSheetId="1">#REF!</definedName>
    <definedName name="D" localSheetId="5">#REF!</definedName>
    <definedName name="D">#REF!</definedName>
    <definedName name="DataTabl" localSheetId="1">#REF!</definedName>
    <definedName name="DataTabl" localSheetId="5">#REF!</definedName>
    <definedName name="DataTabl">#REF!</definedName>
    <definedName name="DataTable" localSheetId="1">#REF!</definedName>
    <definedName name="DataTable" localSheetId="5">#REF!</definedName>
    <definedName name="DataTable">#REF!</definedName>
    <definedName name="DDD" localSheetId="1">#REF!</definedName>
    <definedName name="DDD" localSheetId="5">#REF!</definedName>
    <definedName name="DDD">#REF!</definedName>
    <definedName name="DDDD" localSheetId="1">#REF!</definedName>
    <definedName name="DDDD" localSheetId="5">#REF!</definedName>
    <definedName name="DDDD">#REF!</definedName>
    <definedName name="DDDDD" localSheetId="1">#REF!</definedName>
    <definedName name="DDDDD" localSheetId="5">#REF!</definedName>
    <definedName name="DDDDD">#REF!</definedName>
    <definedName name="Derivation_of_Energy_Separation_Factors" localSheetId="1">#REF!</definedName>
    <definedName name="Derivation_of_Energy_Separation_Factors" localSheetId="5">#REF!</definedName>
    <definedName name="Derivation_of_Energy_Separation_Factors">#REF!</definedName>
    <definedName name="E1_Page_1">'[3]JP-2'!$A$5:$K$65,'[3]JP-2'!$AA$5:$AK$65,'[3]JP-2'!$BA$5:$BK$65,'[3]JP-2'!$CA$5:$CK$65,'[3]JP-2'!$DA$5:$DK$65,'[3]JP-2'!$EA$5:$EK$65,'[3]JP-2'!$FA$5:$FK$65</definedName>
    <definedName name="E1_Page_2">'[4]SCH E1 (2)'!$A$1:$K$60,'[4]SCH E1 (2)'!$AA$1:$AK$60,'[4]SCH E1 (2)'!$BA$1:$BK$60,'[4]SCH E1 (2)'!$CA$1:$CK$60,'[4]SCH E1 (2)'!$DA$1:$DK$60,'[4]SCH E1 (2)'!$EA$1:$EK$60,'[4]SCH E1 (2)'!$FA$1:$FK$60</definedName>
    <definedName name="E4_Page_1_All">'[4]E4 Page 1'!$A$1:$W$66,'[4]E4 Page 1'!$AA$1:$AW$66,'[4]E4 Page 1'!$BA$1:$BW$66,'[4]E4 Page 1'!$CA$1:$CW$66,'[4]E4 Page 1'!$DA$1:$DW$66,'[4]E4 Page 1'!$EA$1:$EW$66,'[4]E4 Page 1'!$FA$1:$FW$66</definedName>
    <definedName name="E4_Page_1_Filing">'[4]E4 Page 1'!$A$1:$P$50,'[4]E4 Page 1'!$AA$1:$AP$50,'[4]E4 Page 1'!$BA$1:$BP$50,'[4]E4 Page 1'!$CA$1:$CP$50,'[4]E4 Page 1'!$DA$1:$DP$50,'[4]E4 Page 1'!$EA$1:$EP$50,'[4]E4 Page 1'!$FA$1:$FP$50</definedName>
    <definedName name="E4_Page_2_All">'[4]E4 Page 2'!$A$1:$W$66,'[4]E4 Page 2'!$AA$1:$AW$66,'[4]E4 Page 2'!$BA$1:$BW$66,'[4]E4 Page 2'!$CA$1:$CW$66,'[4]E4 Page 2'!$DA$1:$DW$66,'[4]E4 Page 2'!$EA$1:$EW$66,'[4]E4 Page 2'!$FA$1:$FW$66</definedName>
    <definedName name="E4_Page_2_Filing">'[4]E4 Page 2'!$A$1:$P$50,'[4]E4 Page 2'!$AA$1:$AP$50,'[4]E4 Page 2'!$BA$1:$BP$50,'[4]E4 Page 2'!$CA$1:$CP$50,'[4]E4 Page 2'!$DA$1:$DP$50,'[4]E4 Page 2'!$EA$1:$EP$50,'[4]E4 Page 2'!$FA$1:$FP$50</definedName>
    <definedName name="FACTORS" localSheetId="1">#REF!</definedName>
    <definedName name="FACTORS" localSheetId="5">#REF!</definedName>
    <definedName name="FACTORS">#REF!</definedName>
    <definedName name="FGC" localSheetId="1">#REF!</definedName>
    <definedName name="FGC" localSheetId="5">#REF!</definedName>
    <definedName name="FGC">#REF!</definedName>
    <definedName name="FORM42_1A" localSheetId="1">#REF!</definedName>
    <definedName name="FORM42_1A" localSheetId="5">#REF!</definedName>
    <definedName name="FORM42_1A">#REF!</definedName>
    <definedName name="FORM42_2A" localSheetId="1">#REF!</definedName>
    <definedName name="FORM42_2A" localSheetId="5">#REF!</definedName>
    <definedName name="FORM42_2A">#REF!</definedName>
    <definedName name="FORM42_3A" localSheetId="1">#REF!</definedName>
    <definedName name="FORM42_3A" localSheetId="5">#REF!</definedName>
    <definedName name="FORM42_3A">#REF!</definedName>
    <definedName name="FORM42_4A" localSheetId="1">#REF!</definedName>
    <definedName name="FORM42_4A" localSheetId="5">#REF!</definedName>
    <definedName name="FORM42_4A">#REF!</definedName>
    <definedName name="FORM42_6A" localSheetId="1">#REF!</definedName>
    <definedName name="FORM42_6A" localSheetId="5">#REF!</definedName>
    <definedName name="FORM42_6A">#REF!</definedName>
    <definedName name="FORM42_8A_P1" localSheetId="1">#REF!</definedName>
    <definedName name="FORM42_8A_P1" localSheetId="5">#REF!</definedName>
    <definedName name="FORM42_8A_P1">#REF!</definedName>
    <definedName name="FORM42_8A_P10" localSheetId="1">#REF!</definedName>
    <definedName name="FORM42_8A_P10" localSheetId="5">#REF!</definedName>
    <definedName name="FORM42_8A_P10">#REF!</definedName>
    <definedName name="FORM42_8A_P11" localSheetId="1">#REF!</definedName>
    <definedName name="FORM42_8A_P11" localSheetId="5">#REF!</definedName>
    <definedName name="FORM42_8A_P11">#REF!</definedName>
    <definedName name="FORM42_8A_P12" localSheetId="1">#REF!</definedName>
    <definedName name="FORM42_8A_P12" localSheetId="5">#REF!</definedName>
    <definedName name="FORM42_8A_P12">#REF!</definedName>
    <definedName name="FORM42_8A_P13" localSheetId="1">#REF!</definedName>
    <definedName name="FORM42_8A_P13" localSheetId="5">#REF!</definedName>
    <definedName name="FORM42_8A_P13">#REF!</definedName>
    <definedName name="FORM42_8A_P14" localSheetId="1">#REF!</definedName>
    <definedName name="FORM42_8A_P14" localSheetId="5">#REF!</definedName>
    <definedName name="FORM42_8A_P14">#REF!</definedName>
    <definedName name="FORM42_8A_P15" localSheetId="1">#REF!</definedName>
    <definedName name="FORM42_8A_P15" localSheetId="5">#REF!</definedName>
    <definedName name="FORM42_8A_P15">#REF!</definedName>
    <definedName name="FORM42_8A_P16" localSheetId="1">#REF!</definedName>
    <definedName name="FORM42_8A_P16" localSheetId="5">#REF!</definedName>
    <definedName name="FORM42_8A_P16">#REF!</definedName>
    <definedName name="FORM42_8A_P17" localSheetId="1">#REF!</definedName>
    <definedName name="FORM42_8A_P17" localSheetId="5">#REF!</definedName>
    <definedName name="FORM42_8A_P17">#REF!</definedName>
    <definedName name="FORM42_8A_P18" localSheetId="1">#REF!</definedName>
    <definedName name="FORM42_8A_P18" localSheetId="5">#REF!</definedName>
    <definedName name="FORM42_8A_P18">#REF!</definedName>
    <definedName name="FORM42_8A_P19" localSheetId="1">#REF!</definedName>
    <definedName name="FORM42_8A_P19" localSheetId="5">#REF!</definedName>
    <definedName name="FORM42_8A_P19">#REF!</definedName>
    <definedName name="FORM42_8A_P2" localSheetId="1">#REF!</definedName>
    <definedName name="FORM42_8A_P2" localSheetId="5">#REF!</definedName>
    <definedName name="FORM42_8A_P2">#REF!</definedName>
    <definedName name="FORM42_8A_P20" localSheetId="1">#REF!</definedName>
    <definedName name="FORM42_8A_P20" localSheetId="5">#REF!</definedName>
    <definedName name="FORM42_8A_P20">#REF!</definedName>
    <definedName name="FORM42_8A_P3" localSheetId="1">#REF!</definedName>
    <definedName name="FORM42_8A_P3" localSheetId="5">#REF!</definedName>
    <definedName name="FORM42_8A_P3">#REF!</definedName>
    <definedName name="FORM42_8A_P4" localSheetId="1">#REF!</definedName>
    <definedName name="FORM42_8A_P4" localSheetId="5">#REF!</definedName>
    <definedName name="FORM42_8A_P4">#REF!</definedName>
    <definedName name="FORM42_8A_P5" localSheetId="1">#REF!</definedName>
    <definedName name="FORM42_8A_P5" localSheetId="5">#REF!</definedName>
    <definedName name="FORM42_8A_P5">#REF!</definedName>
    <definedName name="FORM42_8A_P6" localSheetId="1">#REF!</definedName>
    <definedName name="FORM42_8A_P6" localSheetId="5">#REF!</definedName>
    <definedName name="FORM42_8A_P6">#REF!</definedName>
    <definedName name="FORM42_8A_P7" localSheetId="1">#REF!</definedName>
    <definedName name="FORM42_8A_P7" localSheetId="5">#REF!</definedName>
    <definedName name="FORM42_8A_P7">#REF!</definedName>
    <definedName name="FORM42_8A_P8" localSheetId="1">#REF!</definedName>
    <definedName name="FORM42_8A_P8" localSheetId="5">#REF!</definedName>
    <definedName name="FORM42_8A_P8">#REF!</definedName>
    <definedName name="FORM42_8A_P9" localSheetId="1">#REF!</definedName>
    <definedName name="FORM42_8A_P9" localSheetId="5">#REF!</definedName>
    <definedName name="FORM42_8A_P9">#REF!</definedName>
    <definedName name="FPCCAP" localSheetId="1">'[1]AE Sum'!#REF!</definedName>
    <definedName name="FPCCAP" localSheetId="5">'[1]AE Sum'!#REF!</definedName>
    <definedName name="FPCCAP">'[1]AE Sum'!#REF!</definedName>
    <definedName name="ID_sorted" localSheetId="1">#REF!</definedName>
    <definedName name="ID_sorted" localSheetId="5">#REF!</definedName>
    <definedName name="ID_sorted">#REF!</definedName>
    <definedName name="INPUT" localSheetId="1">'[1]AE Sum'!#REF!</definedName>
    <definedName name="INPUT" localSheetId="5">'[1]AE Sum'!#REF!</definedName>
    <definedName name="INPUT">'[1]AE Sum'!#REF!</definedName>
    <definedName name="INPUT2" localSheetId="1">'[1]AE Sum'!#REF!</definedName>
    <definedName name="INPUT2" localSheetId="5">'[1]AE Sum'!#REF!</definedName>
    <definedName name="INPUT2">'[1]AE Sum'!#REF!</definedName>
    <definedName name="JURIS" localSheetId="1">#REF!</definedName>
    <definedName name="JURIS" localSheetId="5">#REF!</definedName>
    <definedName name="JURIS">#REF!</definedName>
    <definedName name="P" localSheetId="1">#REF!</definedName>
    <definedName name="P" localSheetId="5">#REF!</definedName>
    <definedName name="P">#REF!</definedName>
    <definedName name="PRINT" localSheetId="1">#REF!</definedName>
    <definedName name="PRINT" localSheetId="5">#REF!</definedName>
    <definedName name="PRINT">#REF!</definedName>
    <definedName name="_xlnm.Print_Area" localSheetId="2">'BA-1 Rates Current_Prior'!$M$1:$U$43</definedName>
    <definedName name="_xlnm.Print_Area" localSheetId="3">'BA-1 Rates Proposed_Approved'!$A$1:$J$44</definedName>
    <definedName name="_xlnm.Print_Area" localSheetId="0">'Base Rates'!$A$1:$S$352</definedName>
    <definedName name="_xlnm.Print_Area" localSheetId="1">'Non-Responsive1'!$A$13:$O$185</definedName>
    <definedName name="_xlnm.Print_Area" localSheetId="5">'Non-Responsive2'!$A$1:$U$26</definedName>
    <definedName name="_xlnm.Print_Area">#REF!</definedName>
    <definedName name="Print_Area_MI" localSheetId="1">'[1]AE Sum'!#REF!</definedName>
    <definedName name="Print_Area_MI" localSheetId="5">'[1]AE Sum'!#REF!</definedName>
    <definedName name="Print_Area_MI">'[1]AE Sum'!#REF!</definedName>
    <definedName name="_xlnm.Print_Titles" localSheetId="0">'Base Rates'!$1:$9</definedName>
    <definedName name="_xlnm.Print_Titles" localSheetId="1">'Non-Responsive1'!$6:$12</definedName>
    <definedName name="_xlnm.Print_Titles">[5]FINHLT!$A$1:$A$65536,[5]FINHLT!$A$1:$IV$9</definedName>
    <definedName name="Print_Titles_MI" localSheetId="1">'[1]AE Sum'!#REF!,'[1]AE Sum'!$Z$1:$AA$65536</definedName>
    <definedName name="Print_Titles_MI" localSheetId="5">'[1]AE Sum'!#REF!,'[1]AE Sum'!$Z$1:$AA$65536</definedName>
    <definedName name="Print_Titles_MI">'[1]AE Sum'!#REF!,'[1]AE Sum'!$Z$1:$AA$65536</definedName>
    <definedName name="RESIDENTIAL" localSheetId="1">#REF!</definedName>
    <definedName name="RESIDENTIAL" localSheetId="5">#REF!</definedName>
    <definedName name="RESIDENTIAL">#REF!</definedName>
    <definedName name="REVIEW" localSheetId="1">'[1]AE Sum'!#REF!</definedName>
    <definedName name="REVIEW" localSheetId="5">'[1]AE Sum'!#REF!</definedName>
    <definedName name="REVIEW">'[1]AE Sum'!#REF!</definedName>
    <definedName name="REVIEW2" localSheetId="1">'[1]AE Sum'!#REF!</definedName>
    <definedName name="REVIEW2" localSheetId="5">'[1]AE Sum'!#REF!</definedName>
    <definedName name="REVIEW2">'[1]AE Sum'!#REF!</definedName>
    <definedName name="SEP_FACTOR" localSheetId="1">#REF!</definedName>
    <definedName name="SEP_FACTOR" localSheetId="5">#REF!</definedName>
    <definedName name="SEP_FACTOR">#REF!</definedName>
    <definedName name="SEPDEM" localSheetId="1">#REF!</definedName>
    <definedName name="SEPDEM" localSheetId="5">#REF!</definedName>
    <definedName name="SEPDEM">#REF!</definedName>
    <definedName name="SUMRY_BY_TIME" localSheetId="1">#REF!</definedName>
    <definedName name="SUMRY_BY_TIME" localSheetId="5">#REF!</definedName>
    <definedName name="SUMRY_BY_TIME">#REF!</definedName>
    <definedName name="SUMRY_BY_YEAR" localSheetId="1">#REF!</definedName>
    <definedName name="SUMRY_BY_YEAR" localSheetId="5">#REF!</definedName>
    <definedName name="SUMRY_BY_YEAR">#REF!</definedName>
    <definedName name="SURVRPT" localSheetId="1">#REF!</definedName>
    <definedName name="SURVRPT" localSheetId="5">#REF!</definedName>
    <definedName name="SURVRPT">#REF!</definedName>
    <definedName name="Total_Emissions" localSheetId="1">#REF!</definedName>
    <definedName name="Total_Emissions" localSheetId="5">#REF!</definedName>
    <definedName name="Total_Emissions">#REF!</definedName>
    <definedName name="usage" localSheetId="1">#REF!</definedName>
    <definedName name="usage" localSheetId="5">#REF!</definedName>
    <definedName name="usage">#REF!</definedName>
    <definedName name="X" localSheetId="1">#REF!</definedName>
    <definedName name="X" localSheetId="5">#REF!</definedName>
    <definedName name="X">#REF!</definedName>
    <definedName name="xx" localSheetId="1">#REF!</definedName>
    <definedName name="xx" localSheetId="5">#REF!</definedName>
    <definedName name="xx">#REF!</definedName>
    <definedName name="yr00" localSheetId="1">'[1]AE Sum'!#REF!</definedName>
    <definedName name="yr00" localSheetId="5">'[1]AE Sum'!#REF!</definedName>
    <definedName name="yr00">'[1]AE Sum'!#REF!</definedName>
  </definedNames>
  <calcPr calcId="191029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2" i="35" l="1"/>
  <c r="AK30" i="35"/>
  <c r="AK29" i="35"/>
  <c r="AK28" i="35"/>
  <c r="AK25" i="35"/>
  <c r="AK24" i="35"/>
  <c r="AK23" i="35"/>
  <c r="AK20" i="35"/>
  <c r="AK19" i="35"/>
  <c r="AK18" i="35"/>
  <c r="AK15" i="35"/>
  <c r="AK13" i="35"/>
  <c r="AK12" i="35"/>
  <c r="AK11" i="35"/>
  <c r="AK6" i="35"/>
  <c r="Y32" i="35"/>
  <c r="Y30" i="35"/>
  <c r="Y29" i="35"/>
  <c r="Y28" i="35"/>
  <c r="Y25" i="35"/>
  <c r="Y24" i="35"/>
  <c r="Y23" i="35"/>
  <c r="Y20" i="35"/>
  <c r="Y19" i="35"/>
  <c r="Y18" i="35"/>
  <c r="Y15" i="35"/>
  <c r="Y13" i="35"/>
  <c r="Y12" i="35"/>
  <c r="Y11" i="35"/>
  <c r="Y6" i="35"/>
  <c r="AJ32" i="35"/>
  <c r="AI32" i="35"/>
  <c r="AH32" i="35"/>
  <c r="AF32" i="35"/>
  <c r="AD32" i="35"/>
  <c r="AA32" i="35"/>
  <c r="AJ30" i="35"/>
  <c r="AI30" i="35"/>
  <c r="AH30" i="35"/>
  <c r="AG30" i="35"/>
  <c r="AE30" i="35"/>
  <c r="AC30" i="35"/>
  <c r="AB30" i="35"/>
  <c r="AA30" i="35"/>
  <c r="AJ29" i="35"/>
  <c r="AI29" i="35"/>
  <c r="AH29" i="35"/>
  <c r="AG29" i="35"/>
  <c r="AE29" i="35"/>
  <c r="AC29" i="35"/>
  <c r="AB29" i="35"/>
  <c r="AA29" i="35"/>
  <c r="AJ28" i="35"/>
  <c r="AI28" i="35"/>
  <c r="AH28" i="35"/>
  <c r="AG28" i="35"/>
  <c r="AE28" i="35"/>
  <c r="AC28" i="35"/>
  <c r="AB28" i="35"/>
  <c r="AA28" i="35"/>
  <c r="AJ25" i="35"/>
  <c r="AI25" i="35"/>
  <c r="AH25" i="35"/>
  <c r="AG25" i="35"/>
  <c r="AE25" i="35"/>
  <c r="AC25" i="35"/>
  <c r="AB25" i="35"/>
  <c r="AA25" i="35"/>
  <c r="AJ24" i="35"/>
  <c r="AI24" i="35"/>
  <c r="AH24" i="35"/>
  <c r="AG24" i="35"/>
  <c r="AE24" i="35"/>
  <c r="AC24" i="35"/>
  <c r="AB24" i="35"/>
  <c r="AA24" i="35"/>
  <c r="AJ23" i="35"/>
  <c r="AI23" i="35"/>
  <c r="AH23" i="35"/>
  <c r="AG23" i="35"/>
  <c r="AE23" i="35"/>
  <c r="AC23" i="35"/>
  <c r="AB23" i="35"/>
  <c r="AA23" i="35"/>
  <c r="AJ20" i="35"/>
  <c r="AI20" i="35"/>
  <c r="AH20" i="35"/>
  <c r="AG20" i="35"/>
  <c r="AE20" i="35"/>
  <c r="AC20" i="35"/>
  <c r="AB20" i="35"/>
  <c r="AA20" i="35"/>
  <c r="AJ19" i="35"/>
  <c r="AI19" i="35"/>
  <c r="AH19" i="35"/>
  <c r="AG19" i="35"/>
  <c r="AE19" i="35"/>
  <c r="AC19" i="35"/>
  <c r="AB19" i="35"/>
  <c r="AA19" i="35"/>
  <c r="AJ18" i="35"/>
  <c r="AI18" i="35"/>
  <c r="AH18" i="35"/>
  <c r="AG18" i="35"/>
  <c r="AE18" i="35"/>
  <c r="AC18" i="35"/>
  <c r="AB18" i="35"/>
  <c r="AA18" i="35"/>
  <c r="AJ15" i="35"/>
  <c r="AI15" i="35"/>
  <c r="AH15" i="35"/>
  <c r="AF15" i="35"/>
  <c r="AD15" i="35"/>
  <c r="AA15" i="35"/>
  <c r="AJ13" i="35"/>
  <c r="AI13" i="35"/>
  <c r="AH13" i="35"/>
  <c r="AF13" i="35"/>
  <c r="AD13" i="35"/>
  <c r="AC13" i="35"/>
  <c r="AB13" i="35"/>
  <c r="AA13" i="35"/>
  <c r="AJ12" i="35"/>
  <c r="AI12" i="35"/>
  <c r="AH12" i="35"/>
  <c r="AF12" i="35"/>
  <c r="AD12" i="35"/>
  <c r="AC12" i="35"/>
  <c r="AB12" i="35"/>
  <c r="AA12" i="35"/>
  <c r="AJ11" i="35"/>
  <c r="AI11" i="35"/>
  <c r="AH11" i="35"/>
  <c r="AF11" i="35"/>
  <c r="AD11" i="35"/>
  <c r="AC11" i="35"/>
  <c r="AB11" i="35"/>
  <c r="AA8" i="35"/>
  <c r="AA7" i="35"/>
  <c r="AJ6" i="35"/>
  <c r="AI6" i="35"/>
  <c r="AH6" i="35"/>
  <c r="AF6" i="35"/>
  <c r="AD6" i="35"/>
  <c r="AC6" i="35"/>
  <c r="AB6" i="35"/>
  <c r="L32" i="35"/>
  <c r="K32" i="35"/>
  <c r="J32" i="35"/>
  <c r="I32" i="35"/>
  <c r="G32" i="35"/>
  <c r="E32" i="35"/>
  <c r="B32" i="35"/>
  <c r="L30" i="35"/>
  <c r="K30" i="35"/>
  <c r="J30" i="35"/>
  <c r="I30" i="35"/>
  <c r="H30" i="35"/>
  <c r="F30" i="35"/>
  <c r="D30" i="35"/>
  <c r="C30" i="35"/>
  <c r="B30" i="35"/>
  <c r="L29" i="35"/>
  <c r="K29" i="35"/>
  <c r="J29" i="35"/>
  <c r="I29" i="35"/>
  <c r="H29" i="35"/>
  <c r="F29" i="35"/>
  <c r="D29" i="35"/>
  <c r="C29" i="35"/>
  <c r="B29" i="35"/>
  <c r="L28" i="35"/>
  <c r="K28" i="35"/>
  <c r="J28" i="35"/>
  <c r="I28" i="35"/>
  <c r="H28" i="35"/>
  <c r="F28" i="35"/>
  <c r="D28" i="35"/>
  <c r="C28" i="35"/>
  <c r="B28" i="35"/>
  <c r="L25" i="35"/>
  <c r="K25" i="35"/>
  <c r="J25" i="35"/>
  <c r="I25" i="35"/>
  <c r="H25" i="35"/>
  <c r="F25" i="35"/>
  <c r="D25" i="35"/>
  <c r="C25" i="35"/>
  <c r="B25" i="35"/>
  <c r="L24" i="35"/>
  <c r="K24" i="35"/>
  <c r="J24" i="35"/>
  <c r="I24" i="35"/>
  <c r="H24" i="35"/>
  <c r="F24" i="35"/>
  <c r="D24" i="35"/>
  <c r="C24" i="35"/>
  <c r="B24" i="35"/>
  <c r="L23" i="35"/>
  <c r="K23" i="35"/>
  <c r="J23" i="35"/>
  <c r="I23" i="35"/>
  <c r="H23" i="35"/>
  <c r="F23" i="35"/>
  <c r="D23" i="35"/>
  <c r="C23" i="35"/>
  <c r="B23" i="35"/>
  <c r="L20" i="35"/>
  <c r="K20" i="35"/>
  <c r="J20" i="35"/>
  <c r="I20" i="35"/>
  <c r="H20" i="35"/>
  <c r="F20" i="35"/>
  <c r="D20" i="35"/>
  <c r="C20" i="35"/>
  <c r="B20" i="35"/>
  <c r="L19" i="35"/>
  <c r="K19" i="35"/>
  <c r="J19" i="35"/>
  <c r="I19" i="35"/>
  <c r="H19" i="35"/>
  <c r="F19" i="35"/>
  <c r="D19" i="35"/>
  <c r="C19" i="35"/>
  <c r="B19" i="35"/>
  <c r="L18" i="35"/>
  <c r="K18" i="35"/>
  <c r="J18" i="35"/>
  <c r="I18" i="35"/>
  <c r="H18" i="35"/>
  <c r="F18" i="35"/>
  <c r="D18" i="35"/>
  <c r="C18" i="35"/>
  <c r="B18" i="35"/>
  <c r="L15" i="35"/>
  <c r="K15" i="35"/>
  <c r="J15" i="35"/>
  <c r="I15" i="35"/>
  <c r="G15" i="35"/>
  <c r="E15" i="35"/>
  <c r="B15" i="35"/>
  <c r="L13" i="35"/>
  <c r="K13" i="35"/>
  <c r="J13" i="35"/>
  <c r="I13" i="35"/>
  <c r="G13" i="35"/>
  <c r="E13" i="35"/>
  <c r="D13" i="35"/>
  <c r="C13" i="35"/>
  <c r="B13" i="35"/>
  <c r="L12" i="35"/>
  <c r="K12" i="35"/>
  <c r="J12" i="35"/>
  <c r="I12" i="35"/>
  <c r="G12" i="35"/>
  <c r="E12" i="35"/>
  <c r="D12" i="35"/>
  <c r="C12" i="35"/>
  <c r="B12" i="35"/>
  <c r="L11" i="35"/>
  <c r="K11" i="35"/>
  <c r="J11" i="35"/>
  <c r="I11" i="35"/>
  <c r="G11" i="35"/>
  <c r="E11" i="35"/>
  <c r="D11" i="35"/>
  <c r="C11" i="35"/>
  <c r="B11" i="35"/>
  <c r="B8" i="35"/>
  <c r="B7" i="35"/>
  <c r="L6" i="35"/>
  <c r="K6" i="35"/>
  <c r="J6" i="35"/>
  <c r="I6" i="35"/>
  <c r="G6" i="35"/>
  <c r="E6" i="35"/>
  <c r="D6" i="35"/>
  <c r="C6" i="35"/>
  <c r="Y32" i="34"/>
  <c r="Y30" i="34"/>
  <c r="Y29" i="34"/>
  <c r="Y28" i="34"/>
  <c r="Y25" i="34"/>
  <c r="Y24" i="34"/>
  <c r="Y23" i="34"/>
  <c r="Y20" i="34"/>
  <c r="Y19" i="34"/>
  <c r="Y18" i="34"/>
  <c r="Y15" i="34"/>
  <c r="Y13" i="34"/>
  <c r="Y12" i="34"/>
  <c r="Y11" i="34"/>
  <c r="Y6" i="34"/>
  <c r="Y32" i="33"/>
  <c r="Y30" i="33"/>
  <c r="Y29" i="33"/>
  <c r="Y28" i="33"/>
  <c r="Y25" i="33"/>
  <c r="Y24" i="33"/>
  <c r="Y23" i="33"/>
  <c r="Y20" i="33"/>
  <c r="Y19" i="33"/>
  <c r="Y18" i="33"/>
  <c r="Y15" i="33"/>
  <c r="Y13" i="33"/>
  <c r="Y12" i="33"/>
  <c r="Y11" i="33"/>
  <c r="Y6" i="33"/>
  <c r="P10" i="42" l="1"/>
  <c r="Q10" i="42"/>
  <c r="T10" i="42"/>
  <c r="U10" i="42"/>
  <c r="P13" i="42"/>
  <c r="U13" i="42" s="1"/>
  <c r="Q13" i="42"/>
  <c r="T13" i="42" s="1"/>
  <c r="P14" i="42"/>
  <c r="Q14" i="42"/>
  <c r="T14" i="42" s="1"/>
  <c r="U14" i="42"/>
  <c r="P15" i="42"/>
  <c r="U15" i="42" s="1"/>
  <c r="Q15" i="42"/>
  <c r="T15" i="42" s="1"/>
  <c r="P17" i="42"/>
  <c r="U17" i="42" s="1"/>
  <c r="Q17" i="42"/>
  <c r="T17" i="42" s="1"/>
  <c r="T18" i="42"/>
  <c r="U18" i="42"/>
  <c r="P19" i="42"/>
  <c r="U19" i="42" s="1"/>
  <c r="Q19" i="42"/>
  <c r="T19" i="42" s="1"/>
  <c r="P20" i="42"/>
  <c r="Q20" i="42"/>
  <c r="T20" i="42" s="1"/>
  <c r="U20" i="42"/>
  <c r="T21" i="42"/>
  <c r="U21" i="42"/>
  <c r="T22" i="42"/>
  <c r="U22" i="42"/>
  <c r="A25" i="42"/>
  <c r="A36" i="35"/>
  <c r="X32" i="35"/>
  <c r="W32" i="35"/>
  <c r="V32" i="35"/>
  <c r="T32" i="35"/>
  <c r="R32" i="35"/>
  <c r="O32" i="35"/>
  <c r="X30" i="35"/>
  <c r="W30" i="35"/>
  <c r="V30" i="35"/>
  <c r="U30" i="35"/>
  <c r="S30" i="35"/>
  <c r="Q30" i="35"/>
  <c r="P30" i="35"/>
  <c r="O30" i="35"/>
  <c r="X29" i="35"/>
  <c r="W29" i="35"/>
  <c r="V29" i="35"/>
  <c r="U29" i="35"/>
  <c r="S29" i="35"/>
  <c r="Q29" i="35"/>
  <c r="P29" i="35"/>
  <c r="O29" i="35"/>
  <c r="X28" i="35"/>
  <c r="W28" i="35"/>
  <c r="V28" i="35"/>
  <c r="U28" i="35"/>
  <c r="S28" i="35"/>
  <c r="Q28" i="35"/>
  <c r="P28" i="35"/>
  <c r="O28" i="35"/>
  <c r="X25" i="35"/>
  <c r="W25" i="35"/>
  <c r="V25" i="35"/>
  <c r="U25" i="35"/>
  <c r="S25" i="35"/>
  <c r="Q25" i="35"/>
  <c r="P25" i="35"/>
  <c r="O25" i="35"/>
  <c r="X24" i="35"/>
  <c r="W24" i="35"/>
  <c r="V24" i="35"/>
  <c r="U24" i="35"/>
  <c r="S24" i="35"/>
  <c r="Q24" i="35"/>
  <c r="P24" i="35"/>
  <c r="O24" i="35"/>
  <c r="X23" i="35"/>
  <c r="W23" i="35"/>
  <c r="V23" i="35"/>
  <c r="U23" i="35"/>
  <c r="S23" i="35"/>
  <c r="Q23" i="35"/>
  <c r="P23" i="35"/>
  <c r="O23" i="35"/>
  <c r="X20" i="35"/>
  <c r="W20" i="35"/>
  <c r="V20" i="35"/>
  <c r="U20" i="35"/>
  <c r="S20" i="35"/>
  <c r="Q20" i="35"/>
  <c r="P20" i="35"/>
  <c r="O20" i="35"/>
  <c r="X19" i="35"/>
  <c r="W19" i="35"/>
  <c r="V19" i="35"/>
  <c r="U19" i="35"/>
  <c r="S19" i="35"/>
  <c r="Q19" i="35"/>
  <c r="P19" i="35"/>
  <c r="O19" i="35"/>
  <c r="X18" i="35"/>
  <c r="W18" i="35"/>
  <c r="V18" i="35"/>
  <c r="U18" i="35"/>
  <c r="S18" i="35"/>
  <c r="Q18" i="35"/>
  <c r="P18" i="35"/>
  <c r="O18" i="35"/>
  <c r="X15" i="35"/>
  <c r="W15" i="35"/>
  <c r="V15" i="35"/>
  <c r="T15" i="35"/>
  <c r="R15" i="35"/>
  <c r="O15" i="35"/>
  <c r="X13" i="35"/>
  <c r="W13" i="35"/>
  <c r="V13" i="35"/>
  <c r="T13" i="35"/>
  <c r="R13" i="35"/>
  <c r="Q13" i="35"/>
  <c r="P13" i="35"/>
  <c r="O13" i="35"/>
  <c r="X12" i="35"/>
  <c r="W12" i="35"/>
  <c r="V12" i="35"/>
  <c r="T12" i="35"/>
  <c r="R12" i="35"/>
  <c r="Q12" i="35"/>
  <c r="P12" i="35"/>
  <c r="O12" i="35"/>
  <c r="X11" i="35"/>
  <c r="W11" i="35"/>
  <c r="V11" i="35"/>
  <c r="T11" i="35"/>
  <c r="R11" i="35"/>
  <c r="Q11" i="35"/>
  <c r="P11" i="35"/>
  <c r="O11" i="35"/>
  <c r="O8" i="35"/>
  <c r="O7" i="35"/>
  <c r="X6" i="35"/>
  <c r="W6" i="35"/>
  <c r="V6" i="35"/>
  <c r="T6" i="35"/>
  <c r="R6" i="35"/>
  <c r="Q6" i="35"/>
  <c r="P6" i="35"/>
  <c r="N1" i="35"/>
  <c r="A47" i="33"/>
  <c r="U42" i="33"/>
  <c r="S42" i="33"/>
  <c r="U41" i="33"/>
  <c r="S41" i="33"/>
  <c r="U40" i="33"/>
  <c r="S40" i="33"/>
  <c r="U38" i="33"/>
  <c r="S38" i="33"/>
  <c r="U37" i="33"/>
  <c r="S37" i="33"/>
  <c r="U36" i="33"/>
  <c r="S36" i="33"/>
  <c r="X32" i="33"/>
  <c r="W32" i="33"/>
  <c r="V32" i="33"/>
  <c r="T32" i="33"/>
  <c r="R32" i="33"/>
  <c r="O32" i="33"/>
  <c r="X30" i="33"/>
  <c r="W30" i="33"/>
  <c r="V30" i="33"/>
  <c r="U30" i="33"/>
  <c r="S30" i="33"/>
  <c r="Q30" i="33"/>
  <c r="P30" i="33"/>
  <c r="O30" i="33"/>
  <c r="X29" i="33"/>
  <c r="W29" i="33"/>
  <c r="V29" i="33"/>
  <c r="U29" i="33"/>
  <c r="S29" i="33"/>
  <c r="Q29" i="33"/>
  <c r="P29" i="33"/>
  <c r="O29" i="33"/>
  <c r="X28" i="33"/>
  <c r="W28" i="33"/>
  <c r="V28" i="33"/>
  <c r="U28" i="33"/>
  <c r="S28" i="33"/>
  <c r="Q28" i="33"/>
  <c r="P28" i="33"/>
  <c r="O28" i="33"/>
  <c r="X25" i="33"/>
  <c r="W25" i="33"/>
  <c r="V25" i="33"/>
  <c r="U25" i="33"/>
  <c r="S25" i="33"/>
  <c r="Q25" i="33"/>
  <c r="P25" i="33"/>
  <c r="O25" i="33"/>
  <c r="X24" i="33"/>
  <c r="W24" i="33"/>
  <c r="V24" i="33"/>
  <c r="U24" i="33"/>
  <c r="S24" i="33"/>
  <c r="Q24" i="33"/>
  <c r="P24" i="33"/>
  <c r="O24" i="33"/>
  <c r="X23" i="33"/>
  <c r="W23" i="33"/>
  <c r="V23" i="33"/>
  <c r="U23" i="33"/>
  <c r="S23" i="33"/>
  <c r="Q23" i="33"/>
  <c r="P23" i="33"/>
  <c r="O23" i="33"/>
  <c r="X20" i="33"/>
  <c r="W20" i="33"/>
  <c r="V20" i="33"/>
  <c r="U20" i="33"/>
  <c r="S20" i="33"/>
  <c r="Q20" i="33"/>
  <c r="P20" i="33"/>
  <c r="O20" i="33"/>
  <c r="X19" i="33"/>
  <c r="W19" i="33"/>
  <c r="V19" i="33"/>
  <c r="U19" i="33"/>
  <c r="S19" i="33"/>
  <c r="Q19" i="33"/>
  <c r="P19" i="33"/>
  <c r="O19" i="33"/>
  <c r="X18" i="33"/>
  <c r="W18" i="33"/>
  <c r="V18" i="33"/>
  <c r="U18" i="33"/>
  <c r="S18" i="33"/>
  <c r="Q18" i="33"/>
  <c r="P18" i="33"/>
  <c r="O18" i="33"/>
  <c r="X15" i="33"/>
  <c r="W15" i="33"/>
  <c r="V15" i="33"/>
  <c r="T15" i="33"/>
  <c r="R15" i="33"/>
  <c r="O15" i="33"/>
  <c r="X13" i="33"/>
  <c r="W13" i="33"/>
  <c r="V13" i="33"/>
  <c r="T13" i="33"/>
  <c r="R13" i="33"/>
  <c r="Q13" i="33"/>
  <c r="P13" i="33"/>
  <c r="O13" i="33"/>
  <c r="X12" i="33"/>
  <c r="W12" i="33"/>
  <c r="V12" i="33"/>
  <c r="T12" i="33"/>
  <c r="R12" i="33"/>
  <c r="Q12" i="33"/>
  <c r="P12" i="33"/>
  <c r="O12" i="33"/>
  <c r="X11" i="33"/>
  <c r="W11" i="33"/>
  <c r="V11" i="33"/>
  <c r="T11" i="33"/>
  <c r="R11" i="33"/>
  <c r="Q11" i="33"/>
  <c r="P11" i="33"/>
  <c r="O11" i="33"/>
  <c r="O8" i="33"/>
  <c r="O7" i="33"/>
  <c r="X6" i="33"/>
  <c r="W6" i="33"/>
  <c r="V6" i="33"/>
  <c r="T6" i="33"/>
  <c r="R6" i="33"/>
  <c r="Q6" i="33"/>
  <c r="P6" i="33"/>
  <c r="N1" i="33"/>
  <c r="A47" i="34"/>
  <c r="U42" i="34"/>
  <c r="S42" i="34"/>
  <c r="U41" i="34"/>
  <c r="S41" i="34"/>
  <c r="U40" i="34"/>
  <c r="S40" i="34"/>
  <c r="U38" i="34"/>
  <c r="S38" i="34"/>
  <c r="U37" i="34"/>
  <c r="S37" i="34"/>
  <c r="U36" i="34"/>
  <c r="S36" i="34"/>
  <c r="X32" i="34"/>
  <c r="W32" i="34"/>
  <c r="V32" i="34"/>
  <c r="T32" i="34"/>
  <c r="R32" i="34"/>
  <c r="O32" i="34"/>
  <c r="X30" i="34"/>
  <c r="W30" i="34"/>
  <c r="V30" i="34"/>
  <c r="U30" i="34"/>
  <c r="S30" i="34"/>
  <c r="Q30" i="34"/>
  <c r="P30" i="34"/>
  <c r="O30" i="34"/>
  <c r="X29" i="34"/>
  <c r="W29" i="34"/>
  <c r="V29" i="34"/>
  <c r="U29" i="34"/>
  <c r="S29" i="34"/>
  <c r="Q29" i="34"/>
  <c r="P29" i="34"/>
  <c r="O29" i="34"/>
  <c r="X28" i="34"/>
  <c r="W28" i="34"/>
  <c r="V28" i="34"/>
  <c r="U28" i="34"/>
  <c r="S28" i="34"/>
  <c r="Q28" i="34"/>
  <c r="P28" i="34"/>
  <c r="O28" i="34"/>
  <c r="X25" i="34"/>
  <c r="W25" i="34"/>
  <c r="V25" i="34"/>
  <c r="U25" i="34"/>
  <c r="S25" i="34"/>
  <c r="Q25" i="34"/>
  <c r="P25" i="34"/>
  <c r="O25" i="34"/>
  <c r="X24" i="34"/>
  <c r="W24" i="34"/>
  <c r="V24" i="34"/>
  <c r="U24" i="34"/>
  <c r="S24" i="34"/>
  <c r="Q24" i="34"/>
  <c r="P24" i="34"/>
  <c r="O24" i="34"/>
  <c r="X23" i="34"/>
  <c r="W23" i="34"/>
  <c r="V23" i="34"/>
  <c r="U23" i="34"/>
  <c r="S23" i="34"/>
  <c r="Q23" i="34"/>
  <c r="P23" i="34"/>
  <c r="O23" i="34"/>
  <c r="X20" i="34"/>
  <c r="W20" i="34"/>
  <c r="V20" i="34"/>
  <c r="U20" i="34"/>
  <c r="S20" i="34"/>
  <c r="Q20" i="34"/>
  <c r="P20" i="34"/>
  <c r="O20" i="34"/>
  <c r="X19" i="34"/>
  <c r="W19" i="34"/>
  <c r="V19" i="34"/>
  <c r="U19" i="34"/>
  <c r="S19" i="34"/>
  <c r="Q19" i="34"/>
  <c r="P19" i="34"/>
  <c r="O19" i="34"/>
  <c r="X18" i="34"/>
  <c r="W18" i="34"/>
  <c r="V18" i="34"/>
  <c r="U18" i="34"/>
  <c r="S18" i="34"/>
  <c r="Q18" i="34"/>
  <c r="P18" i="34"/>
  <c r="O18" i="34"/>
  <c r="X15" i="34"/>
  <c r="W15" i="34"/>
  <c r="V15" i="34"/>
  <c r="T15" i="34"/>
  <c r="R15" i="34"/>
  <c r="O15" i="34"/>
  <c r="X13" i="34"/>
  <c r="W13" i="34"/>
  <c r="V13" i="34"/>
  <c r="T13" i="34"/>
  <c r="R13" i="34"/>
  <c r="Q13" i="34"/>
  <c r="P13" i="34"/>
  <c r="O13" i="34"/>
  <c r="X12" i="34"/>
  <c r="W12" i="34"/>
  <c r="V12" i="34"/>
  <c r="T12" i="34"/>
  <c r="R12" i="34"/>
  <c r="Q12" i="34"/>
  <c r="P12" i="34"/>
  <c r="O12" i="34"/>
  <c r="X11" i="34"/>
  <c r="W11" i="34"/>
  <c r="V11" i="34"/>
  <c r="T11" i="34"/>
  <c r="R11" i="34"/>
  <c r="Q11" i="34"/>
  <c r="P11" i="34"/>
  <c r="O11" i="34"/>
  <c r="O8" i="34"/>
  <c r="O7" i="34"/>
  <c r="X6" i="34"/>
  <c r="W6" i="34"/>
  <c r="V6" i="34"/>
  <c r="T6" i="34"/>
  <c r="R6" i="34"/>
  <c r="Q6" i="34"/>
  <c r="P6" i="34"/>
  <c r="N1" i="34"/>
  <c r="L353" i="32"/>
  <c r="L342" i="32"/>
  <c r="K97" i="32" l="1"/>
  <c r="K240" i="32" l="1"/>
  <c r="K69" i="32"/>
  <c r="K67" i="32"/>
  <c r="K68" i="32"/>
  <c r="K66" i="32"/>
  <c r="K338" i="32"/>
  <c r="K318" i="32"/>
  <c r="K313" i="32"/>
  <c r="K312" i="32"/>
  <c r="K311" i="32"/>
  <c r="K310" i="32"/>
  <c r="K307" i="32"/>
  <c r="K287" i="32"/>
  <c r="K282" i="32"/>
  <c r="K281" i="32"/>
  <c r="K280" i="32"/>
  <c r="K279" i="32"/>
  <c r="K276" i="32"/>
  <c r="K265" i="32"/>
  <c r="K258" i="32"/>
  <c r="K259" i="32"/>
  <c r="K260" i="32"/>
  <c r="K257" i="32"/>
  <c r="K239" i="32"/>
  <c r="K233" i="32"/>
  <c r="K224" i="32"/>
  <c r="K225" i="32"/>
  <c r="K226" i="32"/>
  <c r="K221" i="32"/>
  <c r="K211" i="32"/>
  <c r="K210" i="32"/>
  <c r="K207" i="32"/>
  <c r="K204" i="32"/>
  <c r="K203" i="32"/>
  <c r="K202" i="32"/>
  <c r="K197" i="32"/>
  <c r="K185" i="32"/>
  <c r="K174" i="32"/>
  <c r="K173" i="32"/>
  <c r="K170" i="32"/>
  <c r="K167" i="32"/>
  <c r="K166" i="32"/>
  <c r="K165" i="32"/>
  <c r="K124" i="32"/>
  <c r="K112" i="32"/>
  <c r="K106" i="32"/>
  <c r="K105" i="32"/>
  <c r="K102" i="32"/>
  <c r="K99" i="32"/>
  <c r="K98" i="32"/>
  <c r="K96" i="32"/>
  <c r="K95" i="32"/>
  <c r="K94" i="32"/>
  <c r="K92" i="32"/>
  <c r="K91" i="32"/>
  <c r="K90" i="32"/>
  <c r="K81" i="32"/>
  <c r="K80" i="32"/>
  <c r="K61" i="32"/>
  <c r="K60" i="32"/>
  <c r="K59" i="32"/>
  <c r="K58" i="32"/>
  <c r="K57" i="32"/>
  <c r="K55" i="32"/>
  <c r="K54" i="32"/>
  <c r="K53" i="32"/>
  <c r="K52" i="32"/>
  <c r="K38" i="32"/>
  <c r="K37" i="32"/>
  <c r="K36" i="32"/>
  <c r="K34" i="32"/>
  <c r="K33" i="32"/>
  <c r="K324" i="32" l="1"/>
  <c r="K323" i="32"/>
  <c r="K315" i="32"/>
  <c r="K293" i="32"/>
  <c r="K292" i="32"/>
  <c r="K284" i="32"/>
  <c r="K271" i="32"/>
  <c r="K270" i="32"/>
  <c r="K262" i="32"/>
  <c r="K243" i="32"/>
  <c r="K190" i="32"/>
  <c r="K189" i="32"/>
  <c r="K188" i="32"/>
  <c r="K117" i="32"/>
  <c r="K116" i="32"/>
  <c r="K115" i="32"/>
  <c r="K86" i="32"/>
  <c r="K84" i="32"/>
  <c r="K47" i="32"/>
  <c r="K46" i="32"/>
  <c r="K45" i="32"/>
  <c r="K44" i="32"/>
  <c r="L358" i="32"/>
  <c r="L355" i="32"/>
  <c r="L339" i="32"/>
  <c r="L336" i="32"/>
  <c r="L333" i="32"/>
  <c r="L332" i="32"/>
  <c r="L329" i="32"/>
  <c r="L328" i="32"/>
  <c r="L305" i="32"/>
  <c r="L302" i="32"/>
  <c r="L301" i="32"/>
  <c r="L298" i="32"/>
  <c r="L297" i="32"/>
  <c r="L274" i="32"/>
  <c r="L253" i="32"/>
  <c r="L252" i="32"/>
  <c r="L234" i="32"/>
  <c r="L232" i="32"/>
  <c r="L231" i="32"/>
  <c r="L219" i="32"/>
  <c r="L218" i="32"/>
  <c r="L215" i="32"/>
  <c r="L214" i="32"/>
  <c r="L198" i="32"/>
  <c r="L196" i="32"/>
  <c r="L195" i="32"/>
  <c r="L183" i="32"/>
  <c r="L182" i="32"/>
  <c r="L179" i="32"/>
  <c r="L178" i="32"/>
  <c r="L177" i="32"/>
  <c r="L125" i="32"/>
  <c r="L123" i="32"/>
  <c r="L122" i="32"/>
  <c r="L110" i="32"/>
  <c r="L109" i="32"/>
  <c r="L73" i="32"/>
  <c r="L74" i="32"/>
  <c r="L72" i="32"/>
  <c r="L63" i="32"/>
  <c r="L40" i="32"/>
  <c r="N358" i="32" l="1"/>
  <c r="P358" i="32"/>
  <c r="N355" i="32"/>
  <c r="P355" i="32"/>
  <c r="N353" i="32"/>
  <c r="P353" i="32"/>
  <c r="R353" i="32" l="1"/>
  <c r="R355" i="32"/>
  <c r="R358" i="32"/>
  <c r="L313" i="32" l="1"/>
  <c r="L312" i="32"/>
  <c r="L311" i="32"/>
  <c r="L310" i="32"/>
  <c r="L282" i="32"/>
  <c r="L281" i="32"/>
  <c r="L280" i="32"/>
  <c r="L279" i="32"/>
  <c r="L258" i="32"/>
  <c r="L257" i="32"/>
  <c r="L204" i="32"/>
  <c r="L203" i="32"/>
  <c r="L202" i="32"/>
  <c r="L167" i="32"/>
  <c r="L166" i="32"/>
  <c r="L165" i="32"/>
  <c r="L97" i="32"/>
  <c r="L95" i="32"/>
  <c r="L94" i="32"/>
  <c r="L92" i="32"/>
  <c r="L60" i="32"/>
  <c r="L59" i="32"/>
  <c r="L38" i="32"/>
  <c r="L37" i="32"/>
  <c r="L81" i="32" l="1"/>
  <c r="L98" i="32"/>
  <c r="L90" i="32"/>
  <c r="L99" i="32"/>
  <c r="L54" i="32"/>
  <c r="L33" i="32"/>
  <c r="L55" i="32"/>
  <c r="L58" i="32"/>
  <c r="L57" i="32"/>
  <c r="L80" i="32"/>
  <c r="L239" i="32"/>
  <c r="L96" i="32"/>
  <c r="L240" i="32"/>
  <c r="L260" i="32"/>
  <c r="L61" i="32"/>
  <c r="L36" i="32"/>
  <c r="L34" i="32"/>
  <c r="L52" i="32"/>
  <c r="L53" i="32"/>
  <c r="L91" i="32"/>
  <c r="L259" i="32"/>
  <c r="L338" i="32" l="1"/>
  <c r="L276" i="32"/>
  <c r="L307" i="32"/>
  <c r="L324" i="32"/>
  <c r="L323" i="32"/>
  <c r="L318" i="32"/>
  <c r="L315" i="32"/>
  <c r="L271" i="32"/>
  <c r="L270" i="32"/>
  <c r="L292" i="32"/>
  <c r="L293" i="32"/>
  <c r="L287" i="32" l="1"/>
  <c r="L284" i="32"/>
  <c r="L265" i="32"/>
  <c r="L262" i="32"/>
  <c r="L243" i="32"/>
  <c r="L233" i="32"/>
  <c r="L221" i="32"/>
  <c r="L211" i="32"/>
  <c r="L210" i="32"/>
  <c r="L207" i="32"/>
  <c r="L197" i="32"/>
  <c r="L226" i="32"/>
  <c r="L225" i="32"/>
  <c r="L224" i="32"/>
  <c r="L190" i="32"/>
  <c r="L189" i="32"/>
  <c r="L188" i="32"/>
  <c r="L185" i="32"/>
  <c r="L174" i="32"/>
  <c r="L173" i="32"/>
  <c r="L170" i="32"/>
  <c r="L124" i="32"/>
  <c r="L117" i="32"/>
  <c r="L116" i="32"/>
  <c r="L115" i="32"/>
  <c r="L112" i="32"/>
  <c r="L106" i="32"/>
  <c r="L105" i="32"/>
  <c r="L102" i="32"/>
  <c r="L86" i="32"/>
  <c r="L84" i="32"/>
  <c r="L69" i="32"/>
  <c r="L68" i="32"/>
  <c r="L67" i="32"/>
  <c r="L66" i="32"/>
  <c r="L45" i="32"/>
  <c r="L46" i="32"/>
  <c r="L47" i="32"/>
  <c r="L44" i="32"/>
  <c r="I185" i="44" l="1"/>
  <c r="I183" i="44"/>
  <c r="I182" i="44"/>
  <c r="I177" i="44"/>
  <c r="I174" i="44"/>
  <c r="I171" i="44"/>
  <c r="I169" i="44"/>
  <c r="I168" i="44"/>
  <c r="I163" i="44"/>
  <c r="I160" i="44"/>
  <c r="I157" i="44"/>
  <c r="I155" i="44"/>
  <c r="I154" i="44"/>
  <c r="I149" i="44"/>
  <c r="I146" i="44"/>
  <c r="I143" i="44"/>
  <c r="I139" i="44"/>
  <c r="I136" i="44"/>
  <c r="I137" i="44"/>
  <c r="I135" i="44"/>
  <c r="I97" i="44"/>
  <c r="I95" i="44"/>
  <c r="I94" i="44"/>
  <c r="I91" i="44"/>
  <c r="I87" i="44"/>
  <c r="I84" i="44"/>
  <c r="I85" i="44"/>
  <c r="I83" i="44"/>
  <c r="I80" i="44"/>
  <c r="I78" i="44"/>
  <c r="I77" i="44"/>
  <c r="I74" i="44"/>
  <c r="I70" i="44"/>
  <c r="I67" i="44"/>
  <c r="I68" i="44"/>
  <c r="I66" i="44"/>
  <c r="I63" i="44"/>
  <c r="I61" i="44"/>
  <c r="I60" i="44"/>
  <c r="I57" i="44"/>
  <c r="I53" i="44"/>
  <c r="I51" i="44"/>
  <c r="I47" i="44"/>
  <c r="I44" i="44"/>
  <c r="I45" i="44"/>
  <c r="I43" i="44"/>
  <c r="I37" i="44"/>
  <c r="I38" i="44"/>
  <c r="I39" i="44"/>
  <c r="I36" i="44"/>
  <c r="N197" i="32" l="1"/>
  <c r="M87" i="44" s="1"/>
  <c r="P198" i="32"/>
  <c r="N198" i="32"/>
  <c r="P202" i="32"/>
  <c r="N202" i="32"/>
  <c r="P203" i="32"/>
  <c r="N203" i="32"/>
  <c r="P204" i="32"/>
  <c r="N204" i="32"/>
  <c r="P197" i="32" l="1"/>
  <c r="O87" i="44" s="1"/>
  <c r="K87" i="44"/>
  <c r="K185" i="44" l="1"/>
  <c r="K183" i="44"/>
  <c r="K182" i="44"/>
  <c r="K177" i="44"/>
  <c r="K174" i="44"/>
  <c r="K171" i="44"/>
  <c r="K169" i="44"/>
  <c r="K168" i="44"/>
  <c r="K163" i="44"/>
  <c r="K160" i="44"/>
  <c r="K157" i="44"/>
  <c r="K155" i="44"/>
  <c r="K154" i="44"/>
  <c r="K149" i="44"/>
  <c r="K146" i="44"/>
  <c r="K143" i="44"/>
  <c r="K139" i="44"/>
  <c r="K137" i="44"/>
  <c r="K136" i="44"/>
  <c r="K135" i="44"/>
  <c r="K97" i="44"/>
  <c r="K95" i="44"/>
  <c r="K94" i="44"/>
  <c r="K91" i="44"/>
  <c r="K85" i="44"/>
  <c r="K84" i="44"/>
  <c r="K83" i="44"/>
  <c r="K80" i="44"/>
  <c r="K78" i="44"/>
  <c r="K77" i="44"/>
  <c r="K74" i="44"/>
  <c r="K70" i="44"/>
  <c r="K68" i="44"/>
  <c r="K67" i="44"/>
  <c r="K66" i="44"/>
  <c r="K63" i="44"/>
  <c r="K61" i="44"/>
  <c r="K60" i="44"/>
  <c r="K57" i="44"/>
  <c r="K53" i="44"/>
  <c r="K51" i="44"/>
  <c r="K47" i="44"/>
  <c r="K45" i="44"/>
  <c r="K44" i="44"/>
  <c r="K43" i="44"/>
  <c r="K39" i="44"/>
  <c r="K38" i="44"/>
  <c r="K37" i="44"/>
  <c r="K36" i="44"/>
  <c r="L29" i="32"/>
  <c r="L27" i="32"/>
  <c r="L26" i="32"/>
  <c r="L25" i="32"/>
  <c r="L24" i="32"/>
  <c r="L22" i="32"/>
  <c r="L20" i="32"/>
  <c r="L19" i="32"/>
  <c r="L17" i="32"/>
  <c r="L15" i="32"/>
  <c r="L13" i="32"/>
  <c r="L11" i="32"/>
  <c r="P224" i="32" l="1"/>
  <c r="P347" i="32"/>
  <c r="N347" i="32"/>
  <c r="P342" i="32"/>
  <c r="N342" i="32"/>
  <c r="P339" i="32"/>
  <c r="N339" i="32"/>
  <c r="P338" i="32"/>
  <c r="O185" i="44" s="1"/>
  <c r="N338" i="32"/>
  <c r="M185" i="44" s="1"/>
  <c r="N337" i="32"/>
  <c r="P336" i="32"/>
  <c r="N336" i="32"/>
  <c r="P333" i="32"/>
  <c r="N333" i="32"/>
  <c r="P332" i="32"/>
  <c r="N332" i="32"/>
  <c r="P329" i="32"/>
  <c r="N329" i="32"/>
  <c r="P328" i="32"/>
  <c r="N328" i="32"/>
  <c r="P324" i="32"/>
  <c r="O183" i="44" s="1"/>
  <c r="N324" i="32"/>
  <c r="M183" i="44" s="1"/>
  <c r="P323" i="32"/>
  <c r="O182" i="44" s="1"/>
  <c r="N323" i="32"/>
  <c r="M182" i="44" s="1"/>
  <c r="P318" i="32"/>
  <c r="O177" i="44" s="1"/>
  <c r="N318" i="32"/>
  <c r="M177" i="44" s="1"/>
  <c r="P315" i="32"/>
  <c r="O174" i="44" s="1"/>
  <c r="N315" i="32"/>
  <c r="M174" i="44" s="1"/>
  <c r="P313" i="32"/>
  <c r="N313" i="32"/>
  <c r="P312" i="32"/>
  <c r="N312" i="32"/>
  <c r="P311" i="32"/>
  <c r="N311" i="32"/>
  <c r="P310" i="32"/>
  <c r="N310" i="32"/>
  <c r="P307" i="32"/>
  <c r="O171" i="44" s="1"/>
  <c r="N307" i="32"/>
  <c r="M171" i="44" s="1"/>
  <c r="N306" i="32"/>
  <c r="P305" i="32"/>
  <c r="N305" i="32"/>
  <c r="P302" i="32"/>
  <c r="N302" i="32"/>
  <c r="P301" i="32"/>
  <c r="N301" i="32"/>
  <c r="P298" i="32"/>
  <c r="N298" i="32"/>
  <c r="P297" i="32"/>
  <c r="N297" i="32"/>
  <c r="P293" i="32"/>
  <c r="O169" i="44" s="1"/>
  <c r="N293" i="32"/>
  <c r="M169" i="44" s="1"/>
  <c r="P292" i="32"/>
  <c r="O168" i="44" s="1"/>
  <c r="N292" i="32"/>
  <c r="M168" i="44" s="1"/>
  <c r="P287" i="32"/>
  <c r="O163" i="44" s="1"/>
  <c r="N287" i="32"/>
  <c r="M163" i="44" s="1"/>
  <c r="P284" i="32"/>
  <c r="O160" i="44" s="1"/>
  <c r="N284" i="32"/>
  <c r="M160" i="44" s="1"/>
  <c r="P282" i="32"/>
  <c r="N282" i="32"/>
  <c r="P281" i="32"/>
  <c r="N281" i="32"/>
  <c r="P280" i="32"/>
  <c r="N280" i="32"/>
  <c r="P279" i="32"/>
  <c r="N279" i="32"/>
  <c r="P276" i="32"/>
  <c r="O157" i="44" s="1"/>
  <c r="N276" i="32"/>
  <c r="M157" i="44" s="1"/>
  <c r="N275" i="32"/>
  <c r="P274" i="32"/>
  <c r="N274" i="32"/>
  <c r="P271" i="32"/>
  <c r="O155" i="44" s="1"/>
  <c r="N271" i="32"/>
  <c r="M155" i="44" s="1"/>
  <c r="P270" i="32"/>
  <c r="O154" i="44" s="1"/>
  <c r="N270" i="32"/>
  <c r="M154" i="44" s="1"/>
  <c r="P265" i="32"/>
  <c r="O149" i="44" s="1"/>
  <c r="N265" i="32"/>
  <c r="M149" i="44" s="1"/>
  <c r="P262" i="32"/>
  <c r="O146" i="44" s="1"/>
  <c r="N262" i="32"/>
  <c r="M146" i="44" s="1"/>
  <c r="P260" i="32"/>
  <c r="N260" i="32"/>
  <c r="P259" i="32"/>
  <c r="N259" i="32"/>
  <c r="P258" i="32"/>
  <c r="N258" i="32"/>
  <c r="P257" i="32"/>
  <c r="N257" i="32"/>
  <c r="N253" i="32"/>
  <c r="P253" i="32"/>
  <c r="N252" i="32"/>
  <c r="P252" i="32"/>
  <c r="P249" i="32"/>
  <c r="N249" i="32"/>
  <c r="P246" i="32"/>
  <c r="N246" i="32"/>
  <c r="P243" i="32"/>
  <c r="N243" i="32"/>
  <c r="M143" i="44" s="1"/>
  <c r="P240" i="32"/>
  <c r="N240" i="32"/>
  <c r="P239" i="32"/>
  <c r="N239" i="32"/>
  <c r="N234" i="32"/>
  <c r="P234" i="32"/>
  <c r="N233" i="32"/>
  <c r="M139" i="44" s="1"/>
  <c r="P233" i="32"/>
  <c r="O139" i="44" s="1"/>
  <c r="N232" i="32"/>
  <c r="P232" i="32"/>
  <c r="P231" i="32"/>
  <c r="N231" i="32"/>
  <c r="P226" i="32"/>
  <c r="N226" i="32"/>
  <c r="M137" i="44" s="1"/>
  <c r="P225" i="32"/>
  <c r="N225" i="32"/>
  <c r="M136" i="44" s="1"/>
  <c r="N224" i="32"/>
  <c r="M135" i="44" s="1"/>
  <c r="P221" i="32"/>
  <c r="O97" i="44" s="1"/>
  <c r="N221" i="32"/>
  <c r="M97" i="44" s="1"/>
  <c r="P219" i="32"/>
  <c r="N219" i="32"/>
  <c r="P218" i="32"/>
  <c r="N218" i="32"/>
  <c r="P215" i="32"/>
  <c r="N215" i="32"/>
  <c r="P214" i="32"/>
  <c r="N214" i="32"/>
  <c r="P211" i="32"/>
  <c r="N211" i="32"/>
  <c r="M95" i="44" s="1"/>
  <c r="P210" i="32"/>
  <c r="N210" i="32"/>
  <c r="M94" i="44" s="1"/>
  <c r="P207" i="32"/>
  <c r="N207" i="32"/>
  <c r="M91" i="44" s="1"/>
  <c r="N196" i="32"/>
  <c r="P196" i="32"/>
  <c r="P195" i="32"/>
  <c r="N195" i="32"/>
  <c r="P190" i="32"/>
  <c r="N190" i="32"/>
  <c r="M85" i="44" s="1"/>
  <c r="P189" i="32"/>
  <c r="N189" i="32"/>
  <c r="M84" i="44" s="1"/>
  <c r="P188" i="32"/>
  <c r="N188" i="32"/>
  <c r="M83" i="44" s="1"/>
  <c r="P185" i="32"/>
  <c r="O80" i="44" s="1"/>
  <c r="N185" i="32"/>
  <c r="M80" i="44" s="1"/>
  <c r="P183" i="32"/>
  <c r="N183" i="32"/>
  <c r="P182" i="32"/>
  <c r="N182" i="32"/>
  <c r="P179" i="32"/>
  <c r="N179" i="32"/>
  <c r="P178" i="32"/>
  <c r="N178" i="32"/>
  <c r="P177" i="32"/>
  <c r="N177" i="32"/>
  <c r="P174" i="32"/>
  <c r="N174" i="32"/>
  <c r="M78" i="44" s="1"/>
  <c r="P173" i="32"/>
  <c r="N173" i="32"/>
  <c r="M77" i="44" s="1"/>
  <c r="P170" i="32"/>
  <c r="N170" i="32"/>
  <c r="M74" i="44" s="1"/>
  <c r="P167" i="32"/>
  <c r="N167" i="32"/>
  <c r="P166" i="32"/>
  <c r="N166" i="32"/>
  <c r="P165" i="32"/>
  <c r="N165" i="32"/>
  <c r="N125" i="32"/>
  <c r="P125" i="32"/>
  <c r="N124" i="32"/>
  <c r="P124" i="32"/>
  <c r="N123" i="32"/>
  <c r="P123" i="32"/>
  <c r="N122" i="32"/>
  <c r="P122" i="32"/>
  <c r="P117" i="32"/>
  <c r="N117" i="32"/>
  <c r="P116" i="32"/>
  <c r="N116" i="32"/>
  <c r="P115" i="32"/>
  <c r="N115" i="32"/>
  <c r="M66" i="44" s="1"/>
  <c r="P112" i="32"/>
  <c r="O63" i="44" s="1"/>
  <c r="N112" i="32"/>
  <c r="M63" i="44" s="1"/>
  <c r="P110" i="32"/>
  <c r="N110" i="32"/>
  <c r="P109" i="32"/>
  <c r="N109" i="32"/>
  <c r="P106" i="32"/>
  <c r="N106" i="32"/>
  <c r="P105" i="32"/>
  <c r="N105" i="32"/>
  <c r="P102" i="32"/>
  <c r="N102" i="32"/>
  <c r="M57" i="44" s="1"/>
  <c r="P99" i="32"/>
  <c r="N99" i="32"/>
  <c r="P98" i="32"/>
  <c r="N98" i="32"/>
  <c r="P97" i="32"/>
  <c r="N97" i="32"/>
  <c r="P96" i="32"/>
  <c r="N96" i="32"/>
  <c r="P95" i="32"/>
  <c r="N95" i="32"/>
  <c r="P94" i="32"/>
  <c r="N94" i="32"/>
  <c r="P92" i="32"/>
  <c r="N92" i="32"/>
  <c r="P91" i="32"/>
  <c r="N91" i="32"/>
  <c r="P90" i="32"/>
  <c r="N90" i="32"/>
  <c r="P86" i="32"/>
  <c r="O53" i="44" s="1"/>
  <c r="N86" i="32"/>
  <c r="M53" i="44" s="1"/>
  <c r="P84" i="32"/>
  <c r="O51" i="44" s="1"/>
  <c r="N84" i="32"/>
  <c r="M51" i="44" s="1"/>
  <c r="P81" i="32"/>
  <c r="N81" i="32"/>
  <c r="P80" i="32"/>
  <c r="N80" i="32"/>
  <c r="N74" i="32"/>
  <c r="P74" i="32"/>
  <c r="P73" i="32"/>
  <c r="N73" i="32"/>
  <c r="N72" i="32"/>
  <c r="P72" i="32"/>
  <c r="P69" i="32"/>
  <c r="O47" i="44" s="1"/>
  <c r="N69" i="32"/>
  <c r="M47" i="44" s="1"/>
  <c r="P68" i="32"/>
  <c r="N68" i="32"/>
  <c r="M45" i="44" s="1"/>
  <c r="P67" i="32"/>
  <c r="N67" i="32"/>
  <c r="M44" i="44" s="1"/>
  <c r="P66" i="32"/>
  <c r="N66" i="32"/>
  <c r="M43" i="44" s="1"/>
  <c r="N63" i="32"/>
  <c r="P63" i="32"/>
  <c r="P61" i="32"/>
  <c r="N61" i="32"/>
  <c r="P60" i="32"/>
  <c r="N60" i="32"/>
  <c r="P59" i="32"/>
  <c r="N59" i="32"/>
  <c r="P58" i="32"/>
  <c r="N58" i="32"/>
  <c r="N57" i="32"/>
  <c r="P57" i="32"/>
  <c r="P55" i="32"/>
  <c r="N55" i="32"/>
  <c r="P54" i="32"/>
  <c r="N54" i="32"/>
  <c r="P53" i="32"/>
  <c r="N53" i="32"/>
  <c r="P52" i="32"/>
  <c r="N52" i="32"/>
  <c r="P47" i="32"/>
  <c r="O39" i="44" s="1"/>
  <c r="N47" i="32"/>
  <c r="M39" i="44" s="1"/>
  <c r="P46" i="32"/>
  <c r="O38" i="44" s="1"/>
  <c r="N46" i="32"/>
  <c r="M38" i="44" s="1"/>
  <c r="P45" i="32"/>
  <c r="N45" i="32"/>
  <c r="M37" i="44" s="1"/>
  <c r="P44" i="32"/>
  <c r="N44" i="32"/>
  <c r="M36" i="44" s="1"/>
  <c r="N40" i="32"/>
  <c r="P40" i="32"/>
  <c r="P38" i="32"/>
  <c r="N38" i="32"/>
  <c r="P37" i="32"/>
  <c r="N37" i="32"/>
  <c r="P36" i="32"/>
  <c r="N36" i="32"/>
  <c r="P34" i="32"/>
  <c r="N34" i="32"/>
  <c r="P33" i="32"/>
  <c r="N33" i="32"/>
  <c r="N29" i="32"/>
  <c r="P29" i="32"/>
  <c r="N27" i="32"/>
  <c r="P27" i="32"/>
  <c r="N26" i="32"/>
  <c r="P26" i="32"/>
  <c r="N25" i="32"/>
  <c r="P25" i="32"/>
  <c r="N24" i="32"/>
  <c r="P24" i="32"/>
  <c r="N22" i="32"/>
  <c r="P22" i="32"/>
  <c r="P21" i="32"/>
  <c r="N21" i="32"/>
  <c r="N20" i="32"/>
  <c r="P20" i="32"/>
  <c r="P19" i="32"/>
  <c r="N19" i="32"/>
  <c r="P18" i="32"/>
  <c r="P17" i="32"/>
  <c r="N17" i="32"/>
  <c r="P16" i="32"/>
  <c r="P15" i="32"/>
  <c r="N15" i="32"/>
  <c r="P14" i="32"/>
  <c r="P13" i="32"/>
  <c r="N13" i="32"/>
  <c r="P12" i="32"/>
  <c r="P11" i="32"/>
  <c r="N11" i="32"/>
  <c r="Q16" i="42" l="1"/>
  <c r="T16" i="42" s="1"/>
  <c r="P16" i="42"/>
  <c r="U16" i="42" s="1"/>
  <c r="Q8" i="42"/>
  <c r="T8" i="42" s="1"/>
  <c r="P8" i="42"/>
  <c r="U8" i="42" s="1"/>
  <c r="Q7" i="42"/>
  <c r="T7" i="42" s="1"/>
  <c r="P7" i="42"/>
  <c r="U7" i="42" s="1"/>
  <c r="Q12" i="42"/>
  <c r="T12" i="42" s="1"/>
  <c r="P12" i="42"/>
  <c r="U12" i="42" s="1"/>
  <c r="P11" i="42"/>
  <c r="U11" i="42" s="1"/>
  <c r="Q11" i="42"/>
  <c r="T11" i="42" s="1"/>
  <c r="Q9" i="42"/>
  <c r="T9" i="42" s="1"/>
  <c r="P9" i="42"/>
  <c r="U9" i="42" s="1"/>
  <c r="O57" i="44"/>
  <c r="O74" i="44"/>
  <c r="O95" i="44"/>
  <c r="O43" i="44"/>
  <c r="O77" i="44"/>
  <c r="O83" i="44"/>
  <c r="O135" i="44"/>
  <c r="O44" i="44"/>
  <c r="O66" i="44"/>
  <c r="O78" i="44"/>
  <c r="O84" i="44"/>
  <c r="O91" i="44"/>
  <c r="O45" i="44"/>
  <c r="O136" i="44"/>
  <c r="O143" i="44"/>
  <c r="O36" i="44"/>
  <c r="O37" i="44"/>
  <c r="O85" i="44"/>
  <c r="O94" i="44"/>
  <c r="O137" i="44"/>
  <c r="M67" i="44"/>
  <c r="M68" i="44"/>
  <c r="M60" i="44"/>
  <c r="M70" i="44"/>
  <c r="M61" i="44"/>
  <c r="O61" i="44"/>
  <c r="O70" i="44"/>
  <c r="O67" i="44"/>
  <c r="O68" i="44"/>
  <c r="O60" i="44"/>
  <c r="R161" i="32" l="1"/>
  <c r="R160" i="32"/>
  <c r="R159" i="32"/>
  <c r="R158" i="32"/>
  <c r="R157" i="32"/>
  <c r="R156" i="32"/>
  <c r="R155" i="32"/>
  <c r="R154" i="32"/>
  <c r="R153" i="32"/>
  <c r="R152" i="32"/>
  <c r="R151" i="32"/>
  <c r="R150" i="32"/>
  <c r="R149" i="32"/>
  <c r="R148" i="32"/>
  <c r="R147" i="32"/>
  <c r="R146" i="32"/>
  <c r="R145" i="32"/>
  <c r="R144" i="32"/>
  <c r="R143" i="32"/>
  <c r="R142" i="32"/>
  <c r="R141" i="32"/>
  <c r="R140" i="32"/>
  <c r="R139" i="32"/>
  <c r="R138" i="32"/>
  <c r="R137" i="32"/>
  <c r="R136" i="32"/>
  <c r="R135" i="32"/>
  <c r="R134" i="32"/>
  <c r="R133" i="32"/>
  <c r="R132" i="32"/>
  <c r="R131" i="32"/>
  <c r="R130" i="32"/>
  <c r="R129" i="32"/>
  <c r="R128" i="32"/>
  <c r="R127" i="32"/>
  <c r="R39" i="32"/>
  <c r="R35" i="32"/>
  <c r="R342" i="32" l="1"/>
  <c r="R347" i="32"/>
  <c r="R34" i="32" l="1"/>
  <c r="R46" i="32"/>
  <c r="R95" i="32"/>
  <c r="R97" i="32"/>
  <c r="R99" i="32"/>
  <c r="R125" i="32"/>
  <c r="R166" i="32"/>
  <c r="R177" i="32"/>
  <c r="R179" i="32"/>
  <c r="R198" i="32"/>
  <c r="R214" i="32"/>
  <c r="R246" i="32"/>
  <c r="R298" i="32"/>
  <c r="R332" i="32"/>
  <c r="D361" i="32"/>
  <c r="R333" i="32" l="1"/>
  <c r="R239" i="32"/>
  <c r="R203" i="32"/>
  <c r="R310" i="32"/>
  <c r="R281" i="32"/>
  <c r="R279" i="32"/>
  <c r="R258" i="32"/>
  <c r="R253" i="32"/>
  <c r="R232" i="32"/>
  <c r="R195" i="32"/>
  <c r="R122" i="32"/>
  <c r="R94" i="32"/>
  <c r="R91" i="32"/>
  <c r="R80" i="32"/>
  <c r="R73" i="32"/>
  <c r="R63" i="32"/>
  <c r="R60" i="32"/>
  <c r="R58" i="32"/>
  <c r="R55" i="32"/>
  <c r="R53" i="32"/>
  <c r="R40" i="32"/>
  <c r="R37" i="32"/>
  <c r="R240" i="32"/>
  <c r="R202" i="32"/>
  <c r="R167" i="32"/>
  <c r="R98" i="32"/>
  <c r="R33" i="32"/>
  <c r="R329" i="32"/>
  <c r="R313" i="32"/>
  <c r="R311" i="32"/>
  <c r="R302" i="32"/>
  <c r="R282" i="32"/>
  <c r="R280" i="32"/>
  <c r="R259" i="32"/>
  <c r="R257" i="32"/>
  <c r="R252" i="32"/>
  <c r="R231" i="32"/>
  <c r="R215" i="32"/>
  <c r="R196" i="32"/>
  <c r="R178" i="32"/>
  <c r="R123" i="32"/>
  <c r="R92" i="32"/>
  <c r="R90" i="32"/>
  <c r="R81" i="32"/>
  <c r="R74" i="32"/>
  <c r="R72" i="32"/>
  <c r="R61" i="32"/>
  <c r="R59" i="32"/>
  <c r="R57" i="32"/>
  <c r="R54" i="32"/>
  <c r="R52" i="32"/>
  <c r="R38" i="32"/>
  <c r="R36" i="32"/>
  <c r="R301" i="32"/>
  <c r="R234" i="32"/>
  <c r="R204" i="32"/>
  <c r="R165" i="32"/>
  <c r="R96" i="32"/>
  <c r="R328" i="32"/>
  <c r="R312" i="32"/>
  <c r="R297" i="32"/>
  <c r="R260" i="32"/>
  <c r="R249" i="32"/>
  <c r="R112" i="32" l="1"/>
  <c r="R182" i="32"/>
  <c r="R233" i="32"/>
  <c r="R287" i="32"/>
  <c r="R324" i="32"/>
  <c r="R284" i="32"/>
  <c r="R323" i="32"/>
  <c r="R110" i="32"/>
  <c r="R185" i="32"/>
  <c r="R218" i="32"/>
  <c r="R262" i="32"/>
  <c r="R293" i="32"/>
  <c r="R338" i="32"/>
  <c r="R292" i="32"/>
  <c r="R336" i="32"/>
  <c r="R69" i="32"/>
  <c r="R183" i="32"/>
  <c r="R221" i="32"/>
  <c r="R270" i="32"/>
  <c r="R307" i="32"/>
  <c r="R265" i="32"/>
  <c r="R305" i="32"/>
  <c r="R86" i="32"/>
  <c r="R219" i="32"/>
  <c r="R197" i="32"/>
  <c r="R276" i="32"/>
  <c r="R315" i="32"/>
  <c r="R271" i="32"/>
  <c r="R318" i="32"/>
  <c r="R274" i="32"/>
  <c r="R45" i="32"/>
  <c r="R67" i="32"/>
  <c r="R117" i="32"/>
  <c r="R174" i="32"/>
  <c r="R188" i="32"/>
  <c r="R207" i="32"/>
  <c r="R226" i="32"/>
  <c r="R44" i="32"/>
  <c r="R66" i="32"/>
  <c r="R84" i="32"/>
  <c r="R116" i="32"/>
  <c r="R173" i="32"/>
  <c r="R225" i="32"/>
  <c r="R47" i="32"/>
  <c r="R106" i="32"/>
  <c r="R115" i="32"/>
  <c r="R170" i="32"/>
  <c r="R190" i="32"/>
  <c r="R211" i="32"/>
  <c r="R224" i="32"/>
  <c r="R243" i="32"/>
  <c r="R68" i="32"/>
  <c r="R102" i="32"/>
  <c r="R189" i="32"/>
  <c r="R210" i="32"/>
  <c r="R105" i="32"/>
  <c r="R109" i="32" l="1"/>
  <c r="R124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</authors>
  <commentList>
    <comment ref="I347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this is zero because they are already paying the SS customer charge
</t>
        </r>
      </text>
    </comment>
  </commentList>
</comments>
</file>

<file path=xl/sharedStrings.xml><?xml version="1.0" encoding="utf-8"?>
<sst xmlns="http://schemas.openxmlformats.org/spreadsheetml/2006/main" count="1510" uniqueCount="237">
  <si>
    <t>Secondary</t>
  </si>
  <si>
    <t>Applicable to Specified SB Capacity</t>
  </si>
  <si>
    <t>Transmission</t>
  </si>
  <si>
    <t>Primary</t>
  </si>
  <si>
    <t>SS-1</t>
  </si>
  <si>
    <t>Rate</t>
  </si>
  <si>
    <t>Schedule</t>
  </si>
  <si>
    <t>Type of Charge</t>
  </si>
  <si>
    <t>SC-1</t>
  </si>
  <si>
    <t>TS-1</t>
  </si>
  <si>
    <t>Temporary Service Extension - Monthly $</t>
  </si>
  <si>
    <t>RS-1</t>
  </si>
  <si>
    <t>Standard</t>
  </si>
  <si>
    <t>Time of Use</t>
  </si>
  <si>
    <t>Customer Owned</t>
  </si>
  <si>
    <t>Reconnect After Disconnect For Non-Pay - $</t>
  </si>
  <si>
    <t>Transfer of Account - LSA Contract Required - $</t>
  </si>
  <si>
    <t>Transfer of Account - No LSA Contract - $</t>
  </si>
  <si>
    <t>Reconnection - $</t>
  </si>
  <si>
    <t>Initial Connection - $</t>
  </si>
  <si>
    <t>Time of Use - On Peak</t>
  </si>
  <si>
    <t>Time of Use - Off Peak</t>
  </si>
  <si>
    <t>Customer Charge - $ per Line of Billing</t>
  </si>
  <si>
    <t>Unmetered</t>
  </si>
  <si>
    <t>Base</t>
  </si>
  <si>
    <t>GS-2</t>
  </si>
  <si>
    <t>GSD-1</t>
  </si>
  <si>
    <t>Demand Charge - $ per KW</t>
  </si>
  <si>
    <t>LS-1</t>
  </si>
  <si>
    <t>0 - 1,000 KWH</t>
  </si>
  <si>
    <t>Over 1,000 KWH</t>
  </si>
  <si>
    <t>n/a</t>
  </si>
  <si>
    <t>Energy and Demand Charge - cents per KWH</t>
  </si>
  <si>
    <t>On Peak</t>
  </si>
  <si>
    <t>Delivery Voltage Credits - $ per KW</t>
  </si>
  <si>
    <t>Premium Distribution Charge - $ per KW</t>
  </si>
  <si>
    <t>Meter Voltage Adjustment - % of Demand &amp; Energy Charges</t>
  </si>
  <si>
    <t>Power Factor - $ per KVar</t>
  </si>
  <si>
    <t>Equipment Rental - % of Installed Equipment Cost</t>
  </si>
  <si>
    <t>Energy Charge - cents per KWH</t>
  </si>
  <si>
    <t>Curtailable Demand Credit</t>
  </si>
  <si>
    <t>CS-2, CST-2 - $ per KW LF adjusted Demand</t>
  </si>
  <si>
    <t>Interruptible Demand Credit</t>
  </si>
  <si>
    <t>Monthly Reservation Charge</t>
  </si>
  <si>
    <t>Peak Day Utilized SB Power Charge of:</t>
  </si>
  <si>
    <t>Base Rate Energy Customer Charge - cents per KWH</t>
  </si>
  <si>
    <t>Distribution Charge - $ per KW</t>
  </si>
  <si>
    <t>Generation and Transmission Capacity Charge</t>
  </si>
  <si>
    <t>Greater of : - $ per KW</t>
  </si>
  <si>
    <t>SS-2</t>
  </si>
  <si>
    <t>Monthly Reservation Credit</t>
  </si>
  <si>
    <t>Daily Demand Credit</t>
  </si>
  <si>
    <t>Interruptible Capacity Credit -  $ per KW</t>
  </si>
  <si>
    <t>SS-3</t>
  </si>
  <si>
    <t>Curtailable Capacity Credit -  $ per KW</t>
  </si>
  <si>
    <t>Seasonal (RSS-1)</t>
  </si>
  <si>
    <t>TOU Metering CIAC - $ One Time Charge</t>
  </si>
  <si>
    <t>Customer CIAC Paid</t>
  </si>
  <si>
    <t>Single Phase</t>
  </si>
  <si>
    <t>Three Phase</t>
  </si>
  <si>
    <t>Other Fixture Charge Rate - % of Installed Fixture Cost</t>
  </si>
  <si>
    <t>Other Pole Charge Rate - % of Installed Pole Cost</t>
  </si>
  <si>
    <t>Secondary - Customer CIAC paid</t>
  </si>
  <si>
    <t>Primary - Customer CIAC paid</t>
  </si>
  <si>
    <t>Transmission Customer CIAC paid</t>
  </si>
  <si>
    <t>Premium Distribution Charge - cents per KWH</t>
  </si>
  <si>
    <t>CS-3</t>
  </si>
  <si>
    <t>CS-3, CST-3 - $ per KW of Contract Demand</t>
  </si>
  <si>
    <t>Fixture &amp; Maintenance Charges - $ per fixture</t>
  </si>
  <si>
    <t>Pole Charges - $ per pole</t>
  </si>
  <si>
    <t>Late Payment Charge</t>
  </si>
  <si>
    <t>Returned Check Charge</t>
  </si>
  <si>
    <t>Reconnect After Disconnect For Non-Pay After Hours -$</t>
  </si>
  <si>
    <t>RSS-1</t>
  </si>
  <si>
    <t>RST-1</t>
  </si>
  <si>
    <t>Metered</t>
  </si>
  <si>
    <t>GS-1,</t>
  </si>
  <si>
    <t>GST-1</t>
  </si>
  <si>
    <t>GSDT-1</t>
  </si>
  <si>
    <t>CS-1</t>
  </si>
  <si>
    <t>CS-2</t>
  </si>
  <si>
    <t>IS-1</t>
  </si>
  <si>
    <t>IS-2</t>
  </si>
  <si>
    <t>IST-1</t>
  </si>
  <si>
    <t>IST-2</t>
  </si>
  <si>
    <t>Grandfathered Prior to 1/1/06</t>
  </si>
  <si>
    <t>Effective 1/1/06</t>
  </si>
  <si>
    <t>$25 if &lt;= $50</t>
  </si>
  <si>
    <t>$30 if &lt;= $300</t>
  </si>
  <si>
    <t>$40 if &lt;= $800</t>
  </si>
  <si>
    <t>5% if &gt; $800</t>
  </si>
  <si>
    <t>&gt; $5.00 or 1.5%</t>
  </si>
  <si>
    <t xml:space="preserve"> </t>
  </si>
  <si>
    <t>Metering Level</t>
  </si>
  <si>
    <t>Levelized</t>
  </si>
  <si>
    <t>On-Peak</t>
  </si>
  <si>
    <t>Off-Peak</t>
  </si>
  <si>
    <t>RS-1, RST-1, RSL-1, RSL-2, RSS-1 (Sec.)</t>
  </si>
  <si>
    <t>&lt; 1000</t>
  </si>
  <si>
    <t>&gt; 1000</t>
  </si>
  <si>
    <t xml:space="preserve">GS-1, GST-1 </t>
  </si>
  <si>
    <t>GS-2 (Sec.)</t>
  </si>
  <si>
    <t>-</t>
  </si>
  <si>
    <t>GSD-1, GSDT-1, SS-1</t>
  </si>
  <si>
    <t>LS-1 (Sec.)</t>
  </si>
  <si>
    <t>GSLM-1, GSLM-2</t>
  </si>
  <si>
    <t>See appropriate General Service rate schedule</t>
  </si>
  <si>
    <t>¢/ kWh</t>
  </si>
  <si>
    <t>ECCR</t>
  </si>
  <si>
    <t>CCR</t>
  </si>
  <si>
    <t>ECRC</t>
  </si>
  <si>
    <t>Fuel Cost Recovery</t>
  </si>
  <si>
    <t>Rate Schedule/                                  Metering Level</t>
  </si>
  <si>
    <t>IS-1, IST-1, IS-2, IST-2, SS-2</t>
  </si>
  <si>
    <t>$/kWh</t>
  </si>
  <si>
    <t>Current/Prior</t>
  </si>
  <si>
    <t>Gross Receipts Tax</t>
  </si>
  <si>
    <t>IS-2, IST-2 - $ per KW LF Adjusted Demand</t>
  </si>
  <si>
    <t>cents / kWh</t>
  </si>
  <si>
    <t>Actual Billing Rate (CSS)</t>
  </si>
  <si>
    <t>$/ kWh (CSS)</t>
  </si>
  <si>
    <t>CS-1, CST-1, CS-2, CST-2, CS-3, CST-3, SS-3</t>
  </si>
  <si>
    <t>Rate Code</t>
  </si>
  <si>
    <t>Short Description</t>
  </si>
  <si>
    <t>Rate Code Description</t>
  </si>
  <si>
    <t>Delivery Type</t>
  </si>
  <si>
    <t>Metering Type</t>
  </si>
  <si>
    <t>Demand Rate</t>
  </si>
  <si>
    <t>TOU Rate</t>
  </si>
  <si>
    <t>LM Rate</t>
  </si>
  <si>
    <t>Effective Date</t>
  </si>
  <si>
    <t>New Effective Date</t>
  </si>
  <si>
    <t>Charge Type</t>
  </si>
  <si>
    <t>Peak</t>
  </si>
  <si>
    <t>Rider</t>
  </si>
  <si>
    <t>Step</t>
  </si>
  <si>
    <t>Per Unit</t>
  </si>
  <si>
    <t>Step Break Point</t>
  </si>
  <si>
    <t>New Step Break Point</t>
  </si>
  <si>
    <t>053</t>
  </si>
  <si>
    <t>General Service Dem TOU Sec</t>
  </si>
  <si>
    <t>Y</t>
  </si>
  <si>
    <t>N</t>
  </si>
  <si>
    <t>Energy</t>
  </si>
  <si>
    <t>No Rider</t>
  </si>
  <si>
    <t>00</t>
  </si>
  <si>
    <t>KWH</t>
  </si>
  <si>
    <t>Off Peak</t>
  </si>
  <si>
    <t>Customer</t>
  </si>
  <si>
    <t>Total</t>
  </si>
  <si>
    <t>Month</t>
  </si>
  <si>
    <t>Energy Conservation Charge</t>
  </si>
  <si>
    <t>Demand</t>
  </si>
  <si>
    <t>KW</t>
  </si>
  <si>
    <t>Fuel</t>
  </si>
  <si>
    <t>Power Factor Credit/Charge</t>
  </si>
  <si>
    <t>Capacity Cost Recovery</t>
  </si>
  <si>
    <t>Environmental Cost Recovery</t>
  </si>
  <si>
    <t>GSLM-2</t>
  </si>
  <si>
    <t>Rates:</t>
  </si>
  <si>
    <t>GSDT cost recovery clause rates</t>
  </si>
  <si>
    <t>Rate Adjustment</t>
  </si>
  <si>
    <t>Dollar</t>
  </si>
  <si>
    <t>Investigation of Unauthorized Use - (RPI)</t>
  </si>
  <si>
    <t>Rate Adjustment Effective Date</t>
  </si>
  <si>
    <t>COST RECOVERY FACTORS - Difference</t>
  </si>
  <si>
    <t>(RST closed</t>
  </si>
  <si>
    <t>2/10/2010)</t>
  </si>
  <si>
    <t>Detailed Unit Charges by Rate Schedule</t>
  </si>
  <si>
    <t>$/ kW</t>
  </si>
  <si>
    <t>Various</t>
  </si>
  <si>
    <t>Supplemental Service under SS-1, SS-2, SS-3 - (otherwise applicable rate)</t>
  </si>
  <si>
    <t>Customer Charge</t>
  </si>
  <si>
    <t>*SS-1, SS-2, SS-3</t>
  </si>
  <si>
    <t xml:space="preserve">  Monthly</t>
  </si>
  <si>
    <t xml:space="preserve">    Secondary</t>
  </si>
  <si>
    <t xml:space="preserve">    Primary</t>
  </si>
  <si>
    <t xml:space="preserve">    Transmission</t>
  </si>
  <si>
    <t xml:space="preserve">  Daily</t>
  </si>
  <si>
    <t>GSD-1, GSDT-1, SS-1*</t>
  </si>
  <si>
    <t>CS-1, CST-1, CS-2, CST-2, CS-3, CST-3, SS-3*</t>
  </si>
  <si>
    <t>IS-1, IST-1, IS-2, IST-2, SS-2*</t>
  </si>
  <si>
    <t>$/ kWh</t>
  </si>
  <si>
    <t>per type</t>
  </si>
  <si>
    <t>CS-1, CST-1 - $ per KW of Curtailable Demand (CST=on peak)</t>
  </si>
  <si>
    <t>IS-1, IST-1 - $ per KW of Billing Demand (IST= on peak)</t>
  </si>
  <si>
    <t>No need for this distinction since all were reset</t>
  </si>
  <si>
    <t>Capacity Credit</t>
  </si>
  <si>
    <t>&lt;= 200 CRH</t>
  </si>
  <si>
    <t>&gt;   200 CRH</t>
  </si>
  <si>
    <t>Separate Billing Module</t>
  </si>
  <si>
    <t>IT handles programming</t>
  </si>
  <si>
    <t>RSL-1, 2</t>
  </si>
  <si>
    <t>CST-1, 2, 3</t>
  </si>
  <si>
    <t>2014-09-26</t>
  </si>
  <si>
    <t>Current/Prior Rate ($)</t>
  </si>
  <si>
    <t>New Rate ($)</t>
  </si>
  <si>
    <t>ASC</t>
  </si>
  <si>
    <t>Rate Code 621</t>
  </si>
  <si>
    <t>Proposed Clauses changes</t>
  </si>
  <si>
    <t>Proposed</t>
  </si>
  <si>
    <t>Asset Securitization</t>
  </si>
  <si>
    <t>Storm Cost Recovery</t>
  </si>
  <si>
    <t>Publix Central Pharmacy &amp; Rocket Court</t>
  </si>
  <si>
    <t>02983-47145</t>
  </si>
  <si>
    <t>discount not applicable to customer charge and other GSDT-1 rates/taxes/Fuel, ASC</t>
  </si>
  <si>
    <t>98937-12170</t>
  </si>
  <si>
    <t>Publix Rate</t>
  </si>
  <si>
    <t>New Discounted</t>
  </si>
  <si>
    <t>Current Discounted</t>
  </si>
  <si>
    <t>Changes</t>
  </si>
  <si>
    <t>Previous</t>
  </si>
  <si>
    <t xml:space="preserve">Osprey </t>
  </si>
  <si>
    <t>35% discount on GSDT-1 base demand and energy rates and ECCR, CCR, PF and ECRC</t>
  </si>
  <si>
    <t>Settlement</t>
  </si>
  <si>
    <t>Clause Rates</t>
  </si>
  <si>
    <t>DUKE ENERGY FLORIDA</t>
  </si>
  <si>
    <t>Duke Energy Florida, LLC</t>
  </si>
  <si>
    <t>GBRA Citrus 1</t>
  </si>
  <si>
    <t>Summary of Tariff Changes</t>
  </si>
  <si>
    <t>Current</t>
  </si>
  <si>
    <t>Line</t>
  </si>
  <si>
    <t xml:space="preserve">Settlement </t>
  </si>
  <si>
    <t>Citrus 2_multiyear_Hamilton</t>
  </si>
  <si>
    <t>Citrus2_MultiYear_Hamilton</t>
  </si>
  <si>
    <t>SSC</t>
  </si>
  <si>
    <t>Shared Solar Credit</t>
  </si>
  <si>
    <t>SSF</t>
  </si>
  <si>
    <t>Shared Solar Fee</t>
  </si>
  <si>
    <t>AMI Opt-Out</t>
  </si>
  <si>
    <t>AMI Opt-Out Rider Monthly</t>
  </si>
  <si>
    <t>SCRS</t>
  </si>
  <si>
    <t>SPP</t>
  </si>
  <si>
    <t>PROPOSED COST RECOVERY FACTORS -  01/1/2021</t>
  </si>
  <si>
    <t xml:space="preserve">01-01-2021 Base Rates and Clauses </t>
  </si>
  <si>
    <t>COST RECOVERY FACTORS - As of 1/1/2021</t>
  </si>
  <si>
    <t>Non-Responsive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</si>
</sst>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_(* #,##0.000_);_(* \(#,##0.000\);_(* &quot;-&quot;???_);_(@_)"/>
    <numFmt numFmtId="167" formatCode="0.000000"/>
    <numFmt numFmtId="168" formatCode="0.00000"/>
    <numFmt numFmtId="169" formatCode="0.0000"/>
    <numFmt numFmtId="170" formatCode="0.000"/>
    <numFmt numFmtId="171" formatCode="0.0000%"/>
    <numFmt numFmtId="172" formatCode="_([$€-2]* #,##0.00_);_([$€-2]* \(#,##0.00\);_([$€-2]* &quot;-&quot;??_)"/>
    <numFmt numFmtId="173" formatCode="m/d/yy;@"/>
    <numFmt numFmtId="174" formatCode="_(* #,##0.00000_);_(* \(#,##0.00000\);_(* &quot;-&quot;??_);_(@_)"/>
    <numFmt numFmtId="175" formatCode="#,##0.00000_);\(#,##0.00000\)"/>
  </numFmts>
  <fonts count="19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Tahoma"/>
      <family val="2"/>
    </font>
    <font>
      <b/>
      <sz val="10"/>
      <color indexed="37"/>
      <name val="Tahoma"/>
      <family val="2"/>
    </font>
    <font>
      <sz val="8"/>
      <color rgb="FF0070C0"/>
      <name val="Arial"/>
      <family val="2"/>
    </font>
    <font>
      <sz val="8"/>
      <color indexed="81"/>
      <name val="Tahoma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0" fontId="13" fillId="2" borderId="0">
      <alignment horizontal="right"/>
    </xf>
    <xf numFmtId="172" fontId="1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horizontal="left"/>
    </xf>
    <xf numFmtId="15" fontId="14" fillId="0" borderId="0" applyFill="0" applyBorder="0" applyAlignment="0" applyProtection="0"/>
    <xf numFmtId="4" fontId="14" fillId="0" borderId="0" applyFill="0" applyBorder="0" applyAlignment="0" applyProtection="0"/>
    <xf numFmtId="0" fontId="15" fillId="0" borderId="3">
      <alignment horizontal="center"/>
    </xf>
    <xf numFmtId="3" fontId="14" fillId="0" borderId="0" applyFill="0" applyBorder="0" applyAlignment="0" applyProtection="0"/>
    <xf numFmtId="0" fontId="14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/>
    <xf numFmtId="168" fontId="3" fillId="0" borderId="0" xfId="0" applyNumberFormat="1" applyFont="1" applyFill="1"/>
    <xf numFmtId="0" fontId="5" fillId="0" borderId="0" xfId="0" applyFont="1" applyFill="1" applyBorder="1" applyAlignment="1">
      <alignment horizontal="centerContinuous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170" fontId="3" fillId="0" borderId="0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170" fontId="7" fillId="0" borderId="0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vertical="top" wrapText="1"/>
    </xf>
    <xf numFmtId="170" fontId="3" fillId="0" borderId="0" xfId="0" applyNumberFormat="1" applyFont="1" applyFill="1"/>
    <xf numFmtId="168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Continuous" vertical="top" wrapText="1"/>
    </xf>
    <xf numFmtId="2" fontId="3" fillId="0" borderId="0" xfId="0" applyNumberFormat="1" applyFont="1" applyFill="1"/>
    <xf numFmtId="170" fontId="5" fillId="0" borderId="0" xfId="0" applyNumberFormat="1" applyFont="1" applyFill="1" applyBorder="1" applyAlignment="1">
      <alignment horizontal="center" vertical="top" wrapText="1"/>
    </xf>
    <xf numFmtId="168" fontId="3" fillId="0" borderId="0" xfId="0" quotePrefix="1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2" fontId="7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3" fillId="0" borderId="0" xfId="0" applyNumberFormat="1" applyFont="1" applyFill="1" applyAlignment="1">
      <alignment horizontal="right" vertical="top"/>
    </xf>
    <xf numFmtId="170" fontId="3" fillId="0" borderId="0" xfId="0" applyNumberFormat="1" applyFont="1" applyFill="1" applyBorder="1" applyAlignment="1">
      <alignment horizontal="centerContinuous" vertical="top" wrapText="1"/>
    </xf>
    <xf numFmtId="170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left" vertical="top"/>
    </xf>
    <xf numFmtId="43" fontId="7" fillId="0" borderId="0" xfId="6" applyFont="1" applyFill="1" applyBorder="1" applyAlignment="1">
      <alignment horizontal="center" vertical="center" wrapText="1"/>
    </xf>
    <xf numFmtId="43" fontId="3" fillId="0" borderId="0" xfId="6" applyFont="1" applyFill="1" applyBorder="1" applyAlignment="1">
      <alignment horizontal="center" vertical="top" wrapText="1"/>
    </xf>
    <xf numFmtId="43" fontId="3" fillId="0" borderId="0" xfId="6" applyFont="1" applyFill="1" applyBorder="1" applyAlignment="1">
      <alignment horizontal="center" vertical="center" wrapText="1"/>
    </xf>
    <xf numFmtId="170" fontId="7" fillId="0" borderId="0" xfId="6" applyNumberFormat="1" applyFont="1" applyFill="1" applyBorder="1" applyAlignment="1">
      <alignment horizontal="center" vertical="center" wrapText="1"/>
    </xf>
    <xf numFmtId="170" fontId="3" fillId="0" borderId="0" xfId="6" applyNumberFormat="1" applyFont="1" applyFill="1" applyBorder="1" applyAlignment="1">
      <alignment horizontal="center" vertical="top" wrapText="1"/>
    </xf>
    <xf numFmtId="164" fontId="3" fillId="0" borderId="0" xfId="23" applyNumberFormat="1" applyFont="1" applyFill="1"/>
    <xf numFmtId="10" fontId="3" fillId="0" borderId="0" xfId="23" applyNumberFormat="1" applyFont="1" applyFill="1"/>
    <xf numFmtId="170" fontId="3" fillId="0" borderId="0" xfId="32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173" fontId="18" fillId="0" borderId="0" xfId="0" applyNumberFormat="1" applyFont="1" applyFill="1"/>
    <xf numFmtId="9" fontId="3" fillId="0" borderId="0" xfId="23" applyFont="1" applyFill="1"/>
    <xf numFmtId="0" fontId="3" fillId="0" borderId="0" xfId="2" applyFont="1" applyFill="1" applyProtection="1">
      <protection locked="0"/>
    </xf>
    <xf numFmtId="10" fontId="3" fillId="0" borderId="0" xfId="23" applyNumberFormat="1" applyFont="1" applyFill="1" applyProtection="1">
      <protection locked="0"/>
    </xf>
    <xf numFmtId="10" fontId="3" fillId="0" borderId="0" xfId="4" applyNumberFormat="1" applyFont="1" applyFill="1" applyProtection="1">
      <protection locked="0"/>
    </xf>
    <xf numFmtId="175" fontId="3" fillId="0" borderId="0" xfId="0" applyNumberFormat="1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Continuous" vertical="center"/>
      <protection locked="0"/>
    </xf>
    <xf numFmtId="0" fontId="3" fillId="0" borderId="0" xfId="2" applyFont="1" applyFill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centerContinuous" vertical="center"/>
      <protection locked="0"/>
    </xf>
    <xf numFmtId="165" fontId="3" fillId="0" borderId="0" xfId="6" applyNumberFormat="1" applyFont="1" applyFill="1" applyProtection="1">
      <protection locked="0"/>
    </xf>
    <xf numFmtId="0" fontId="5" fillId="0" borderId="0" xfId="2" applyFont="1" applyFill="1" applyAlignment="1" applyProtection="1">
      <alignment horizontal="centerContinuous"/>
      <protection locked="0"/>
    </xf>
    <xf numFmtId="0" fontId="3" fillId="0" borderId="0" xfId="2" applyFont="1" applyFill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14" fontId="8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165" fontId="3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43" fontId="3" fillId="0" borderId="0" xfId="6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43" fontId="3" fillId="0" borderId="0" xfId="6" applyFont="1" applyFill="1" applyAlignment="1" applyProtection="1">
      <alignment horizontal="right"/>
      <protection locked="0"/>
    </xf>
    <xf numFmtId="10" fontId="3" fillId="0" borderId="0" xfId="6" applyNumberFormat="1" applyFont="1" applyFill="1" applyProtection="1">
      <protection locked="0"/>
    </xf>
    <xf numFmtId="43" fontId="3" fillId="0" borderId="0" xfId="0" applyNumberFormat="1" applyFont="1" applyFill="1" applyAlignment="1" applyProtection="1">
      <alignment horizontal="right"/>
      <protection locked="0"/>
    </xf>
    <xf numFmtId="14" fontId="5" fillId="0" borderId="0" xfId="0" applyNumberFormat="1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168" fontId="3" fillId="0" borderId="0" xfId="6" applyNumberFormat="1" applyFont="1" applyFill="1" applyProtection="1">
      <protection locked="0"/>
    </xf>
    <xf numFmtId="169" fontId="3" fillId="0" borderId="0" xfId="6" applyNumberFormat="1" applyFont="1" applyFill="1" applyProtection="1">
      <protection locked="0"/>
    </xf>
    <xf numFmtId="164" fontId="3" fillId="0" borderId="0" xfId="23" applyNumberFormat="1" applyFont="1" applyFill="1" applyProtection="1">
      <protection locked="0"/>
    </xf>
    <xf numFmtId="164" fontId="3" fillId="0" borderId="0" xfId="4" applyNumberFormat="1" applyFont="1" applyFill="1" applyProtection="1">
      <protection locked="0"/>
    </xf>
    <xf numFmtId="164" fontId="3" fillId="0" borderId="0" xfId="6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2" fontId="3" fillId="0" borderId="0" xfId="6" applyNumberFormat="1" applyFont="1" applyFill="1" applyProtection="1">
      <protection locked="0"/>
    </xf>
    <xf numFmtId="39" fontId="3" fillId="0" borderId="0" xfId="6" applyNumberFormat="1" applyFont="1" applyFill="1" applyProtection="1">
      <protection locked="0"/>
    </xf>
    <xf numFmtId="39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Protection="1">
      <protection locked="0"/>
    </xf>
    <xf numFmtId="165" fontId="3" fillId="0" borderId="0" xfId="6" applyNumberFormat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43" fontId="3" fillId="0" borderId="0" xfId="6" applyFont="1" applyFill="1" applyBorder="1" applyProtection="1">
      <protection locked="0"/>
    </xf>
    <xf numFmtId="170" fontId="3" fillId="0" borderId="0" xfId="6" applyNumberFormat="1" applyFont="1" applyFill="1" applyProtection="1">
      <protection locked="0"/>
    </xf>
    <xf numFmtId="166" fontId="3" fillId="0" borderId="0" xfId="6" applyNumberFormat="1" applyFont="1" applyFill="1" applyProtection="1">
      <protection locked="0"/>
    </xf>
    <xf numFmtId="2" fontId="3" fillId="0" borderId="0" xfId="6" applyNumberFormat="1" applyFont="1" applyFill="1" applyAlignment="1" applyProtection="1">
      <alignment horizontal="right"/>
      <protection locked="0"/>
    </xf>
    <xf numFmtId="171" fontId="3" fillId="0" borderId="0" xfId="23" applyNumberFormat="1" applyFont="1" applyFill="1" applyProtection="1">
      <protection locked="0"/>
    </xf>
    <xf numFmtId="171" fontId="3" fillId="0" borderId="0" xfId="6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39" fontId="16" fillId="0" borderId="0" xfId="6" applyNumberFormat="1" applyFont="1" applyFill="1" applyProtection="1">
      <protection locked="0"/>
    </xf>
    <xf numFmtId="169" fontId="3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175" fontId="3" fillId="4" borderId="0" xfId="0" applyNumberFormat="1" applyFont="1" applyFill="1" applyAlignment="1" applyProtection="1">
      <alignment horizontal="center"/>
      <protection hidden="1"/>
    </xf>
    <xf numFmtId="0" fontId="3" fillId="4" borderId="0" xfId="2" applyFont="1" applyFill="1" applyProtection="1">
      <protection hidden="1"/>
    </xf>
    <xf numFmtId="0" fontId="3" fillId="4" borderId="0" xfId="5" applyFont="1" applyFill="1" applyProtection="1">
      <protection hidden="1"/>
    </xf>
    <xf numFmtId="175" fontId="3" fillId="4" borderId="0" xfId="5" applyNumberFormat="1" applyFont="1" applyFill="1" applyAlignment="1" applyProtection="1">
      <alignment horizontal="center"/>
      <protection hidden="1"/>
    </xf>
    <xf numFmtId="0" fontId="5" fillId="4" borderId="0" xfId="2" applyFont="1" applyFill="1" applyAlignment="1" applyProtection="1">
      <alignment horizontal="left" vertical="center"/>
      <protection hidden="1"/>
    </xf>
    <xf numFmtId="0" fontId="3" fillId="4" borderId="0" xfId="2" applyFont="1" applyFill="1" applyAlignment="1" applyProtection="1">
      <alignment horizontal="left" vertical="center"/>
      <protection hidden="1"/>
    </xf>
    <xf numFmtId="0" fontId="3" fillId="4" borderId="0" xfId="5" applyFont="1" applyFill="1" applyAlignment="1" applyProtection="1">
      <alignment horizontal="left" vertical="center"/>
      <protection hidden="1"/>
    </xf>
    <xf numFmtId="165" fontId="3" fillId="4" borderId="0" xfId="6" applyNumberFormat="1" applyFont="1" applyFill="1" applyProtection="1">
      <protection hidden="1"/>
    </xf>
    <xf numFmtId="0" fontId="5" fillId="4" borderId="0" xfId="2" applyFont="1" applyFill="1" applyAlignment="1" applyProtection="1">
      <alignment horizontal="left"/>
      <protection hidden="1"/>
    </xf>
    <xf numFmtId="0" fontId="3" fillId="4" borderId="0" xfId="2" applyFont="1" applyFill="1" applyAlignment="1" applyProtection="1">
      <alignment horizontal="left"/>
      <protection hidden="1"/>
    </xf>
    <xf numFmtId="0" fontId="3" fillId="4" borderId="0" xfId="5" applyFont="1" applyFill="1" applyAlignment="1" applyProtection="1">
      <alignment horizontal="left"/>
      <protection hidden="1"/>
    </xf>
    <xf numFmtId="0" fontId="5" fillId="4" borderId="0" xfId="5" applyFont="1" applyFill="1" applyAlignment="1" applyProtection="1">
      <alignment horizontal="left"/>
      <protection hidden="1"/>
    </xf>
    <xf numFmtId="10" fontId="5" fillId="4" borderId="0" xfId="5" applyNumberFormat="1" applyFont="1" applyFill="1" applyAlignment="1" applyProtection="1">
      <alignment horizontal="right"/>
      <protection hidden="1"/>
    </xf>
    <xf numFmtId="0" fontId="5" fillId="4" borderId="0" xfId="2" applyFont="1" applyFill="1" applyAlignment="1" applyProtection="1">
      <alignment horizontal="centerContinuous"/>
      <protection hidden="1"/>
    </xf>
    <xf numFmtId="0" fontId="3" fillId="4" borderId="0" xfId="2" applyFont="1" applyFill="1" applyAlignment="1" applyProtection="1">
      <alignment horizontal="centerContinuous"/>
      <protection hidden="1"/>
    </xf>
    <xf numFmtId="0" fontId="3" fillId="4" borderId="4" xfId="5" applyFont="1" applyFill="1" applyBorder="1" applyAlignment="1" applyProtection="1">
      <alignment horizontal="centerContinuous"/>
      <protection hidden="1"/>
    </xf>
    <xf numFmtId="0" fontId="3" fillId="4" borderId="5" xfId="5" applyFont="1" applyFill="1" applyBorder="1" applyAlignment="1" applyProtection="1">
      <alignment horizontal="centerContinuous"/>
      <protection hidden="1"/>
    </xf>
    <xf numFmtId="0" fontId="3" fillId="4" borderId="6" xfId="5" applyFont="1" applyFill="1" applyBorder="1" applyAlignment="1" applyProtection="1">
      <alignment horizontal="centerContinuous"/>
      <protection hidden="1"/>
    </xf>
    <xf numFmtId="0" fontId="3" fillId="4" borderId="0" xfId="5" applyFont="1" applyFill="1" applyAlignment="1" applyProtection="1">
      <alignment horizontal="centerContinuous"/>
      <protection hidden="1"/>
    </xf>
    <xf numFmtId="14" fontId="3" fillId="4" borderId="0" xfId="5" applyNumberFormat="1" applyFont="1" applyFill="1" applyBorder="1" applyAlignment="1" applyProtection="1">
      <alignment horizontal="center"/>
      <protection hidden="1"/>
    </xf>
    <xf numFmtId="0" fontId="3" fillId="4" borderId="0" xfId="5" applyFont="1" applyFill="1" applyBorder="1" applyAlignment="1" applyProtection="1">
      <protection hidden="1"/>
    </xf>
    <xf numFmtId="165" fontId="3" fillId="4" borderId="0" xfId="5" applyNumberFormat="1" applyFont="1" applyFill="1" applyProtection="1">
      <protection hidden="1"/>
    </xf>
    <xf numFmtId="0" fontId="3" fillId="4" borderId="0" xfId="5" applyFont="1" applyFill="1" applyBorder="1" applyAlignment="1" applyProtection="1">
      <alignment horizontal="center"/>
      <protection hidden="1"/>
    </xf>
    <xf numFmtId="0" fontId="3" fillId="4" borderId="0" xfId="5" applyFont="1" applyFill="1" applyAlignment="1" applyProtection="1">
      <alignment horizontal="center"/>
      <protection hidden="1"/>
    </xf>
    <xf numFmtId="0" fontId="3" fillId="4" borderId="1" xfId="5" applyFont="1" applyFill="1" applyBorder="1" applyAlignment="1" applyProtection="1">
      <alignment horizontal="center"/>
      <protection hidden="1"/>
    </xf>
    <xf numFmtId="0" fontId="3" fillId="4" borderId="1" xfId="5" applyFont="1" applyFill="1" applyBorder="1" applyAlignment="1" applyProtection="1">
      <alignment horizontal="centerContinuous"/>
      <protection hidden="1"/>
    </xf>
    <xf numFmtId="0" fontId="5" fillId="4" borderId="0" xfId="5" applyFont="1" applyFill="1" applyProtection="1">
      <protection hidden="1"/>
    </xf>
    <xf numFmtId="0" fontId="3" fillId="4" borderId="0" xfId="5" applyFont="1" applyFill="1" applyAlignment="1" applyProtection="1">
      <protection hidden="1"/>
    </xf>
    <xf numFmtId="43" fontId="3" fillId="4" borderId="0" xfId="6" applyFont="1" applyFill="1" applyProtection="1">
      <protection hidden="1"/>
    </xf>
    <xf numFmtId="43" fontId="3" fillId="4" borderId="0" xfId="5" applyNumberFormat="1" applyFont="1" applyFill="1" applyProtection="1">
      <protection hidden="1"/>
    </xf>
    <xf numFmtId="10" fontId="3" fillId="4" borderId="0" xfId="23" applyNumberFormat="1" applyFont="1" applyFill="1" applyProtection="1">
      <protection hidden="1"/>
    </xf>
    <xf numFmtId="43" fontId="3" fillId="4" borderId="0" xfId="6" applyFont="1" applyFill="1" applyAlignment="1" applyProtection="1">
      <alignment horizontal="right"/>
      <protection hidden="1"/>
    </xf>
    <xf numFmtId="10" fontId="3" fillId="4" borderId="0" xfId="6" applyNumberFormat="1" applyFont="1" applyFill="1" applyProtection="1">
      <protection hidden="1"/>
    </xf>
    <xf numFmtId="43" fontId="3" fillId="4" borderId="0" xfId="5" applyNumberFormat="1" applyFont="1" applyFill="1" applyAlignment="1" applyProtection="1">
      <alignment horizontal="right"/>
      <protection hidden="1"/>
    </xf>
    <xf numFmtId="174" fontId="3" fillId="4" borderId="0" xfId="6" applyNumberFormat="1" applyFont="1" applyFill="1" applyProtection="1">
      <protection hidden="1"/>
    </xf>
    <xf numFmtId="14" fontId="5" fillId="4" borderId="0" xfId="5" applyNumberFormat="1" applyFont="1" applyFill="1" applyProtection="1">
      <protection hidden="1"/>
    </xf>
    <xf numFmtId="168" fontId="3" fillId="4" borderId="0" xfId="6" applyNumberFormat="1" applyFont="1" applyFill="1" applyProtection="1">
      <protection hidden="1"/>
    </xf>
    <xf numFmtId="169" fontId="3" fillId="4" borderId="0" xfId="6" applyNumberFormat="1" applyFont="1" applyFill="1" applyProtection="1">
      <protection hidden="1"/>
    </xf>
    <xf numFmtId="174" fontId="3" fillId="4" borderId="0" xfId="5" applyNumberFormat="1" applyFont="1" applyFill="1" applyProtection="1">
      <protection hidden="1"/>
    </xf>
    <xf numFmtId="2" fontId="3" fillId="4" borderId="0" xfId="6" applyNumberFormat="1" applyFont="1" applyFill="1" applyProtection="1">
      <protection hidden="1"/>
    </xf>
    <xf numFmtId="39" fontId="3" fillId="4" borderId="0" xfId="6" applyNumberFormat="1" applyFont="1" applyFill="1" applyProtection="1">
      <protection hidden="1"/>
    </xf>
    <xf numFmtId="39" fontId="3" fillId="4" borderId="0" xfId="5" applyNumberFormat="1" applyFont="1" applyFill="1" applyProtection="1">
      <protection hidden="1"/>
    </xf>
    <xf numFmtId="0" fontId="3" fillId="4" borderId="0" xfId="1" applyFont="1" applyFill="1" applyBorder="1" applyProtection="1">
      <protection hidden="1"/>
    </xf>
    <xf numFmtId="0" fontId="3" fillId="4" borderId="0" xfId="1" applyFont="1" applyFill="1" applyProtection="1">
      <protection hidden="1"/>
    </xf>
    <xf numFmtId="165" fontId="3" fillId="4" borderId="0" xfId="6" applyNumberFormat="1" applyFont="1" applyFill="1" applyBorder="1" applyProtection="1">
      <protection hidden="1"/>
    </xf>
    <xf numFmtId="0" fontId="6" fillId="4" borderId="0" xfId="1" applyFont="1" applyFill="1" applyBorder="1" applyProtection="1">
      <protection hidden="1"/>
    </xf>
    <xf numFmtId="43" fontId="3" fillId="4" borderId="0" xfId="6" applyFont="1" applyFill="1" applyBorder="1" applyProtection="1">
      <protection hidden="1"/>
    </xf>
    <xf numFmtId="170" fontId="3" fillId="4" borderId="0" xfId="6" applyNumberFormat="1" applyFont="1" applyFill="1" applyProtection="1">
      <protection hidden="1"/>
    </xf>
    <xf numFmtId="0" fontId="5" fillId="4" borderId="0" xfId="3" applyFont="1" applyFill="1" applyBorder="1" applyProtection="1">
      <protection hidden="1"/>
    </xf>
    <xf numFmtId="0" fontId="3" fillId="4" borderId="0" xfId="3" applyFont="1" applyFill="1" applyBorder="1" applyProtection="1">
      <protection hidden="1"/>
    </xf>
    <xf numFmtId="10" fontId="3" fillId="5" borderId="0" xfId="3" applyNumberFormat="1" applyFont="1" applyFill="1" applyBorder="1" applyAlignment="1" applyProtection="1">
      <alignment horizontal="center"/>
      <protection hidden="1"/>
    </xf>
    <xf numFmtId="2" fontId="3" fillId="4" borderId="0" xfId="3" applyNumberFormat="1" applyFont="1" applyFill="1" applyBorder="1" applyProtection="1">
      <protection hidden="1"/>
    </xf>
    <xf numFmtId="167" fontId="3" fillId="4" borderId="0" xfId="0" applyNumberFormat="1" applyFont="1" applyFill="1" applyBorder="1" applyProtection="1">
      <protection hidden="1"/>
    </xf>
    <xf numFmtId="0" fontId="3" fillId="4" borderId="0" xfId="3" applyFont="1" applyFill="1" applyProtection="1">
      <protection hidden="1"/>
    </xf>
    <xf numFmtId="0" fontId="3" fillId="4" borderId="2" xfId="3" applyFont="1" applyFill="1" applyBorder="1" applyAlignment="1" applyProtection="1">
      <alignment wrapText="1"/>
      <protection hidden="1"/>
    </xf>
    <xf numFmtId="0" fontId="3" fillId="4" borderId="2" xfId="3" applyFont="1" applyFill="1" applyBorder="1" applyProtection="1">
      <protection hidden="1"/>
    </xf>
    <xf numFmtId="0" fontId="3" fillId="5" borderId="2" xfId="3" applyFont="1" applyFill="1" applyBorder="1" applyAlignment="1" applyProtection="1">
      <alignment wrapText="1"/>
      <protection hidden="1"/>
    </xf>
    <xf numFmtId="167" fontId="3" fillId="5" borderId="2" xfId="3" applyNumberFormat="1" applyFont="1" applyFill="1" applyBorder="1" applyAlignment="1" applyProtection="1">
      <alignment horizontal="center" wrapText="1"/>
      <protection hidden="1"/>
    </xf>
    <xf numFmtId="167" fontId="3" fillId="5" borderId="2" xfId="0" applyNumberFormat="1" applyFont="1" applyFill="1" applyBorder="1" applyAlignment="1" applyProtection="1">
      <alignment wrapText="1"/>
      <protection hidden="1"/>
    </xf>
    <xf numFmtId="167" fontId="3" fillId="4" borderId="0" xfId="0" applyNumberFormat="1" applyFont="1" applyFill="1" applyBorder="1" applyAlignment="1" applyProtection="1">
      <alignment horizontal="center" wrapText="1"/>
      <protection hidden="1"/>
    </xf>
    <xf numFmtId="0" fontId="3" fillId="4" borderId="0" xfId="3" applyFont="1" applyFill="1" applyAlignment="1" applyProtection="1">
      <alignment horizontal="center" wrapText="1"/>
      <protection hidden="1"/>
    </xf>
    <xf numFmtId="49" fontId="3" fillId="4" borderId="0" xfId="3" applyNumberFormat="1" applyFont="1" applyFill="1" applyBorder="1" applyProtection="1">
      <protection hidden="1"/>
    </xf>
    <xf numFmtId="49" fontId="3" fillId="5" borderId="0" xfId="3" applyNumberFormat="1" applyFont="1" applyFill="1" applyBorder="1" applyProtection="1">
      <protection hidden="1"/>
    </xf>
    <xf numFmtId="167" fontId="3" fillId="5" borderId="0" xfId="3" applyNumberFormat="1" applyFont="1" applyFill="1" applyBorder="1" applyProtection="1">
      <protection hidden="1"/>
    </xf>
    <xf numFmtId="0" fontId="3" fillId="5" borderId="0" xfId="3" applyFont="1" applyFill="1" applyBorder="1" applyProtection="1">
      <protection hidden="1"/>
    </xf>
    <xf numFmtId="168" fontId="3" fillId="4" borderId="0" xfId="0" applyNumberFormat="1" applyFont="1" applyFill="1" applyBorder="1" applyProtection="1">
      <protection hidden="1"/>
    </xf>
    <xf numFmtId="167" fontId="3" fillId="4" borderId="0" xfId="3" applyNumberFormat="1" applyFont="1" applyFill="1" applyProtection="1">
      <protection hidden="1"/>
    </xf>
    <xf numFmtId="167" fontId="3" fillId="5" borderId="0" xfId="0" applyNumberFormat="1" applyFont="1" applyFill="1" applyBorder="1" applyProtection="1">
      <protection hidden="1"/>
    </xf>
    <xf numFmtId="167" fontId="3" fillId="4" borderId="0" xfId="0" applyNumberFormat="1" applyFont="1" applyFill="1" applyProtection="1">
      <protection hidden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Protection="1">
      <protection hidden="1"/>
    </xf>
    <xf numFmtId="165" fontId="3" fillId="0" borderId="0" xfId="6" applyNumberFormat="1" applyFont="1" applyFill="1" applyProtection="1">
      <protection hidden="1"/>
    </xf>
    <xf numFmtId="165" fontId="3" fillId="0" borderId="0" xfId="0" applyNumberFormat="1" applyFont="1" applyFill="1" applyProtection="1">
      <protection hidden="1"/>
    </xf>
    <xf numFmtId="43" fontId="3" fillId="0" borderId="0" xfId="0" applyNumberFormat="1" applyFont="1" applyFill="1" applyProtection="1">
      <protection hidden="1"/>
    </xf>
    <xf numFmtId="174" fontId="3" fillId="0" borderId="0" xfId="0" applyNumberFormat="1" applyFont="1" applyFill="1" applyProtection="1">
      <protection hidden="1"/>
    </xf>
    <xf numFmtId="175" fontId="3" fillId="0" borderId="0" xfId="0" applyNumberFormat="1" applyFont="1" applyFill="1" applyAlignment="1" applyProtection="1">
      <alignment horizontal="center"/>
      <protection hidden="1"/>
    </xf>
  </cellXfs>
  <cellStyles count="33">
    <cellStyle name="_x0013_" xfId="7" xr:uid="{00000000-0005-0000-0000-000000000000}"/>
    <cellStyle name="_x0013_ 2" xfId="8" xr:uid="{00000000-0005-0000-0000-000001000000}"/>
    <cellStyle name="_x0013_ 3" xfId="9" xr:uid="{00000000-0005-0000-0000-000002000000}"/>
    <cellStyle name="Comma 2" xfId="6" xr:uid="{00000000-0005-0000-0000-000003000000}"/>
    <cellStyle name="Comma 2 2" xfId="10" xr:uid="{00000000-0005-0000-0000-000004000000}"/>
    <cellStyle name="Comma 2 3" xfId="11" xr:uid="{00000000-0005-0000-0000-000005000000}"/>
    <cellStyle name="Comma 3" xfId="12" xr:uid="{00000000-0005-0000-0000-000006000000}"/>
    <cellStyle name="Currency 2" xfId="13" xr:uid="{00000000-0005-0000-0000-000007000000}"/>
    <cellStyle name="Currency 2 2" xfId="14" xr:uid="{00000000-0005-0000-0000-000008000000}"/>
    <cellStyle name="Detail" xfId="15" xr:uid="{00000000-0005-0000-0000-000009000000}"/>
    <cellStyle name="Euro" xfId="16" xr:uid="{00000000-0005-0000-0000-00000A000000}"/>
    <cellStyle name="Normal" xfId="0" builtinId="0"/>
    <cellStyle name="Normal 2" xfId="17" xr:uid="{00000000-0005-0000-0000-00000C000000}"/>
    <cellStyle name="Normal 2 2" xfId="18" xr:uid="{00000000-0005-0000-0000-00000D000000}"/>
    <cellStyle name="Normal 2 3" xfId="19" xr:uid="{00000000-0005-0000-0000-00000E000000}"/>
    <cellStyle name="Normal 3" xfId="5" xr:uid="{00000000-0005-0000-0000-00000F000000}"/>
    <cellStyle name="Normal 4" xfId="20" xr:uid="{00000000-0005-0000-0000-000010000000}"/>
    <cellStyle name="Normal 5" xfId="31" xr:uid="{00000000-0005-0000-0000-000011000000}"/>
    <cellStyle name="Normal_e17_supplement" xfId="1" xr:uid="{00000000-0005-0000-0000-000012000000}"/>
    <cellStyle name="Normal_e17_supplement_b" xfId="2" xr:uid="{00000000-0005-0000-0000-000013000000}"/>
    <cellStyle name="Normal_e1a-e1f Revised" xfId="32" xr:uid="{00000000-0005-0000-0000-000014000000}"/>
    <cellStyle name="Normal_Val Pak Rates" xfId="3" xr:uid="{00000000-0005-0000-0000-000015000000}"/>
    <cellStyle name="Percent" xfId="4" builtinId="5"/>
    <cellStyle name="Percent 2" xfId="21" xr:uid="{00000000-0005-0000-0000-000017000000}"/>
    <cellStyle name="Percent 2 2" xfId="22" xr:uid="{00000000-0005-0000-0000-000018000000}"/>
    <cellStyle name="Percent 2 3" xfId="23" xr:uid="{00000000-0005-0000-0000-000019000000}"/>
    <cellStyle name="PSChar" xfId="24" xr:uid="{00000000-0005-0000-0000-00001A000000}"/>
    <cellStyle name="PSDate" xfId="25" xr:uid="{00000000-0005-0000-0000-00001B000000}"/>
    <cellStyle name="PSDec" xfId="26" xr:uid="{00000000-0005-0000-0000-00001C000000}"/>
    <cellStyle name="PSHeading" xfId="27" xr:uid="{00000000-0005-0000-0000-00001D000000}"/>
    <cellStyle name="PSInt" xfId="28" xr:uid="{00000000-0005-0000-0000-00001E000000}"/>
    <cellStyle name="PSSpacer" xfId="29" xr:uid="{00000000-0005-0000-0000-00001F000000}"/>
    <cellStyle name="Style 1" xfId="30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603738</xdr:colOff>
      <xdr:row>6</xdr:row>
      <xdr:rowOff>23446</xdr:rowOff>
    </xdr:from>
    <xdr:to>
      <xdr:col>20</xdr:col>
      <xdr:colOff>15240</xdr:colOff>
      <xdr:row>348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3DBA309-0055-4FBC-9BAA-41ECFAE258F6}"/>
            </a:ext>
          </a:extLst>
        </xdr:cNvPr>
        <xdr:cNvSpPr/>
      </xdr:nvSpPr>
      <xdr:spPr>
        <a:xfrm>
          <a:off x="9412458" y="800686"/>
          <a:ext cx="645942" cy="371545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el%20Closing/2004/May/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Planning/Florida/CR3%20Uprate/Dockets/090009/2009%20Base%20Rate%20Increase/Base%20Rate%20Request%20Workpapers/JJP%20Hines%20Exhibi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Hines%204/2007%20E-Schedules%20Oct%20FOF%20(refiled%20102706%20corrected%201031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361"/>
  <sheetViews>
    <sheetView tabSelected="1" zoomScaleNormal="100" workbookViewId="0">
      <selection activeCell="G36" sqref="G36"/>
    </sheetView>
  </sheetViews>
  <sheetFormatPr defaultColWidth="9" defaultRowHeight="10.199999999999999" x14ac:dyDescent="0.2"/>
  <cols>
    <col min="1" max="1" width="1.6640625" style="173" customWidth="1"/>
    <col min="2" max="2" width="5.33203125" style="173" customWidth="1"/>
    <col min="3" max="6" width="2.6640625" style="173" customWidth="1"/>
    <col min="7" max="7" width="33.6640625" style="173" customWidth="1"/>
    <col min="8" max="8" width="2.6640625" style="173" customWidth="1"/>
    <col min="9" max="9" width="11.44140625" style="173" bestFit="1" customWidth="1"/>
    <col min="10" max="10" width="1.6640625" style="173" customWidth="1"/>
    <col min="11" max="11" width="7.109375" style="173" bestFit="1" customWidth="1"/>
    <col min="12" max="12" width="14" style="173" bestFit="1" customWidth="1"/>
    <col min="13" max="13" width="1.6640625" style="173" customWidth="1"/>
    <col min="14" max="14" width="8.33203125" style="173" customWidth="1"/>
    <col min="15" max="15" width="1.6640625" style="173" customWidth="1"/>
    <col min="16" max="16" width="14" style="173" bestFit="1" customWidth="1"/>
    <col min="17" max="17" width="7.109375" style="173" customWidth="1"/>
    <col min="18" max="18" width="7.44140625" style="178" bestFit="1" customWidth="1"/>
    <col min="19" max="19" width="9" style="173"/>
    <col min="20" max="20" width="9" style="178"/>
    <col min="21" max="16384" width="9" style="173"/>
  </cols>
  <sheetData>
    <row r="1" spans="1:21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50">
        <v>0</v>
      </c>
      <c r="L1" s="51"/>
      <c r="M1" s="3"/>
      <c r="N1" s="3"/>
      <c r="O1" s="3"/>
      <c r="P1" s="3"/>
      <c r="Q1" s="3"/>
      <c r="R1" s="52"/>
      <c r="S1" s="3"/>
      <c r="T1" s="52"/>
    </row>
    <row r="2" spans="1:21" x14ac:dyDescent="0.2">
      <c r="A2" s="53" t="s">
        <v>216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5"/>
      <c r="O2" s="55"/>
      <c r="P2" s="55"/>
      <c r="Q2" s="3"/>
      <c r="R2" s="52"/>
      <c r="S2" s="56"/>
      <c r="T2" s="52"/>
      <c r="U2" s="174"/>
    </row>
    <row r="3" spans="1:21" x14ac:dyDescent="0.2">
      <c r="A3" s="57" t="s">
        <v>168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N3" s="59"/>
      <c r="O3" s="59"/>
      <c r="P3" s="59"/>
      <c r="Q3" s="3"/>
      <c r="R3" s="52"/>
      <c r="S3" s="56"/>
      <c r="T3" s="52"/>
      <c r="U3" s="174"/>
    </row>
    <row r="4" spans="1:21" x14ac:dyDescent="0.2">
      <c r="A4" s="57" t="s">
        <v>234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9"/>
      <c r="O4" s="59"/>
      <c r="P4" s="59"/>
      <c r="Q4" s="3"/>
      <c r="R4" s="52"/>
      <c r="S4" s="56"/>
      <c r="T4" s="52"/>
      <c r="U4" s="174"/>
    </row>
    <row r="5" spans="1:21" x14ac:dyDescent="0.2">
      <c r="A5" s="57"/>
      <c r="B5" s="58"/>
      <c r="C5" s="58"/>
      <c r="D5" s="58"/>
      <c r="E5" s="58"/>
      <c r="F5" s="58"/>
      <c r="G5" s="58"/>
      <c r="H5" s="58"/>
      <c r="I5" s="59" t="s">
        <v>118</v>
      </c>
      <c r="J5" s="59"/>
      <c r="K5" s="59"/>
      <c r="L5" s="59"/>
      <c r="M5" s="59"/>
      <c r="N5" s="59" t="s">
        <v>114</v>
      </c>
      <c r="O5" s="59"/>
      <c r="P5" s="59"/>
      <c r="Q5" s="3"/>
      <c r="R5" s="52"/>
      <c r="S5" s="56"/>
      <c r="T5" s="52"/>
      <c r="U5" s="174"/>
    </row>
    <row r="6" spans="1:21" x14ac:dyDescent="0.2">
      <c r="A6" s="3"/>
      <c r="B6" s="3"/>
      <c r="C6" s="3"/>
      <c r="D6" s="3"/>
      <c r="E6" s="3"/>
      <c r="F6" s="3"/>
      <c r="G6" s="3"/>
      <c r="H6" s="3"/>
      <c r="I6" s="60">
        <v>44197</v>
      </c>
      <c r="J6" s="61"/>
      <c r="K6" s="62">
        <v>44197</v>
      </c>
      <c r="L6" s="62">
        <v>44197</v>
      </c>
      <c r="M6" s="61"/>
      <c r="N6" s="63" t="s">
        <v>119</v>
      </c>
      <c r="O6" s="63"/>
      <c r="P6" s="59"/>
      <c r="Q6" s="3"/>
      <c r="R6" s="52"/>
      <c r="S6" s="3"/>
      <c r="T6" s="52" t="s">
        <v>236</v>
      </c>
      <c r="U6" s="175"/>
    </row>
    <row r="7" spans="1:21" x14ac:dyDescent="0.2">
      <c r="A7" s="3"/>
      <c r="B7" s="3"/>
      <c r="C7" s="3"/>
      <c r="D7" s="3"/>
      <c r="E7" s="3"/>
      <c r="F7" s="3"/>
      <c r="G7" s="3"/>
      <c r="H7" s="3"/>
      <c r="I7" s="65" t="s">
        <v>214</v>
      </c>
      <c r="J7" s="61"/>
      <c r="K7" s="65" t="s">
        <v>232</v>
      </c>
      <c r="L7" s="65" t="s">
        <v>222</v>
      </c>
      <c r="M7" s="61"/>
      <c r="N7" s="65"/>
      <c r="O7" s="63"/>
      <c r="P7" s="66" t="s">
        <v>232</v>
      </c>
      <c r="Q7" s="3"/>
      <c r="R7" s="52"/>
      <c r="S7" s="3"/>
      <c r="T7" s="102" t="s">
        <v>211</v>
      </c>
      <c r="U7" s="175"/>
    </row>
    <row r="8" spans="1:21" x14ac:dyDescent="0.2">
      <c r="A8" s="3"/>
      <c r="B8" s="66" t="s">
        <v>5</v>
      </c>
      <c r="C8" s="3"/>
      <c r="D8" s="3"/>
      <c r="E8" s="3"/>
      <c r="F8" s="3"/>
      <c r="G8" s="3"/>
      <c r="H8" s="3"/>
      <c r="I8" s="66" t="s">
        <v>115</v>
      </c>
      <c r="J8" s="66"/>
      <c r="K8" s="66"/>
      <c r="L8" s="66" t="s">
        <v>232</v>
      </c>
      <c r="M8" s="66"/>
      <c r="N8" s="66" t="s">
        <v>115</v>
      </c>
      <c r="O8" s="66"/>
      <c r="P8" s="66" t="s">
        <v>200</v>
      </c>
      <c r="Q8" s="3"/>
      <c r="R8" s="52"/>
      <c r="S8" s="3"/>
      <c r="T8" s="102" t="s">
        <v>212</v>
      </c>
    </row>
    <row r="9" spans="1:21" x14ac:dyDescent="0.2">
      <c r="A9" s="3"/>
      <c r="B9" s="67" t="s">
        <v>6</v>
      </c>
      <c r="C9" s="3"/>
      <c r="D9" s="68" t="s">
        <v>7</v>
      </c>
      <c r="E9" s="68"/>
      <c r="F9" s="68"/>
      <c r="G9" s="68"/>
      <c r="H9" s="3"/>
      <c r="I9" s="67" t="s">
        <v>5</v>
      </c>
      <c r="J9" s="67"/>
      <c r="K9" s="67"/>
      <c r="L9" s="67" t="s">
        <v>5</v>
      </c>
      <c r="M9" s="67"/>
      <c r="N9" s="67" t="s">
        <v>5</v>
      </c>
      <c r="O9" s="67"/>
      <c r="P9" s="67" t="s">
        <v>5</v>
      </c>
      <c r="Q9" s="3"/>
      <c r="R9" s="52" t="s">
        <v>210</v>
      </c>
      <c r="S9" s="3"/>
      <c r="T9" s="102" t="s">
        <v>210</v>
      </c>
    </row>
    <row r="10" spans="1:2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52"/>
      <c r="S10" s="3"/>
      <c r="T10" s="102"/>
    </row>
    <row r="11" spans="1:21" hidden="1" x14ac:dyDescent="0.2">
      <c r="A11" s="3"/>
      <c r="B11" s="69" t="s">
        <v>8</v>
      </c>
      <c r="C11" s="3"/>
      <c r="D11" s="2" t="s">
        <v>19</v>
      </c>
      <c r="E11" s="2"/>
      <c r="F11" s="2"/>
      <c r="G11" s="2"/>
      <c r="H11" s="3"/>
      <c r="I11" s="70">
        <v>61</v>
      </c>
      <c r="J11" s="70"/>
      <c r="K11" s="70"/>
      <c r="L11" s="70">
        <f>+I11</f>
        <v>61</v>
      </c>
      <c r="M11" s="70"/>
      <c r="N11" s="70">
        <f>I11</f>
        <v>61</v>
      </c>
      <c r="O11" s="70"/>
      <c r="P11" s="71">
        <f t="shared" ref="P11:P20" si="0">ROUND(L11,2)</f>
        <v>61</v>
      </c>
      <c r="Q11" s="3"/>
      <c r="R11" s="52"/>
      <c r="S11" s="51"/>
      <c r="T11" s="102"/>
    </row>
    <row r="12" spans="1:21" hidden="1" x14ac:dyDescent="0.2">
      <c r="A12" s="3"/>
      <c r="B12" s="3"/>
      <c r="C12" s="3"/>
      <c r="D12" s="3"/>
      <c r="E12" s="3"/>
      <c r="F12" s="3"/>
      <c r="G12" s="3"/>
      <c r="H12" s="3"/>
      <c r="I12" s="70"/>
      <c r="J12" s="70"/>
      <c r="K12" s="70"/>
      <c r="L12" s="70"/>
      <c r="M12" s="70"/>
      <c r="N12" s="70"/>
      <c r="O12" s="70"/>
      <c r="P12" s="71">
        <f t="shared" si="0"/>
        <v>0</v>
      </c>
      <c r="Q12" s="3"/>
      <c r="R12" s="52"/>
      <c r="S12" s="51"/>
      <c r="T12" s="102"/>
    </row>
    <row r="13" spans="1:21" hidden="1" x14ac:dyDescent="0.2">
      <c r="A13" s="3"/>
      <c r="B13" s="3"/>
      <c r="C13" s="3"/>
      <c r="D13" s="2" t="s">
        <v>18</v>
      </c>
      <c r="E13" s="2"/>
      <c r="F13" s="2"/>
      <c r="G13" s="2"/>
      <c r="H13" s="3"/>
      <c r="I13" s="70">
        <v>28</v>
      </c>
      <c r="J13" s="70"/>
      <c r="K13" s="70"/>
      <c r="L13" s="70">
        <f>+I13</f>
        <v>28</v>
      </c>
      <c r="M13" s="70"/>
      <c r="N13" s="70">
        <f>I13</f>
        <v>28</v>
      </c>
      <c r="O13" s="70"/>
      <c r="P13" s="71">
        <f t="shared" si="0"/>
        <v>28</v>
      </c>
      <c r="Q13" s="3"/>
      <c r="R13" s="52"/>
      <c r="S13" s="51"/>
      <c r="T13" s="102"/>
    </row>
    <row r="14" spans="1:21" hidden="1" x14ac:dyDescent="0.2">
      <c r="A14" s="3"/>
      <c r="B14" s="3"/>
      <c r="C14" s="3"/>
      <c r="D14" s="3"/>
      <c r="E14" s="3"/>
      <c r="F14" s="3"/>
      <c r="G14" s="3"/>
      <c r="H14" s="3"/>
      <c r="I14" s="70"/>
      <c r="J14" s="70"/>
      <c r="K14" s="70"/>
      <c r="L14" s="70"/>
      <c r="M14" s="70"/>
      <c r="N14" s="70"/>
      <c r="O14" s="70"/>
      <c r="P14" s="71">
        <f t="shared" si="0"/>
        <v>0</v>
      </c>
      <c r="Q14" s="3"/>
      <c r="R14" s="52"/>
      <c r="S14" s="51"/>
      <c r="T14" s="102"/>
    </row>
    <row r="15" spans="1:21" hidden="1" x14ac:dyDescent="0.2">
      <c r="A15" s="3"/>
      <c r="B15" s="3"/>
      <c r="C15" s="3"/>
      <c r="D15" s="2" t="s">
        <v>17</v>
      </c>
      <c r="E15" s="2"/>
      <c r="F15" s="2"/>
      <c r="G15" s="2"/>
      <c r="H15" s="3"/>
      <c r="I15" s="70">
        <v>28</v>
      </c>
      <c r="J15" s="70"/>
      <c r="K15" s="70"/>
      <c r="L15" s="70">
        <f>+I15</f>
        <v>28</v>
      </c>
      <c r="M15" s="70"/>
      <c r="N15" s="70">
        <f>I15</f>
        <v>28</v>
      </c>
      <c r="O15" s="70"/>
      <c r="P15" s="71">
        <f t="shared" si="0"/>
        <v>28</v>
      </c>
      <c r="Q15" s="3"/>
      <c r="R15" s="52"/>
      <c r="S15" s="51"/>
      <c r="T15" s="102"/>
    </row>
    <row r="16" spans="1:21" hidden="1" x14ac:dyDescent="0.2">
      <c r="A16" s="3"/>
      <c r="B16" s="3"/>
      <c r="C16" s="3"/>
      <c r="D16" s="3"/>
      <c r="E16" s="3"/>
      <c r="F16" s="3"/>
      <c r="G16" s="3"/>
      <c r="H16" s="3"/>
      <c r="I16" s="70"/>
      <c r="J16" s="70"/>
      <c r="K16" s="70"/>
      <c r="L16" s="70"/>
      <c r="M16" s="70"/>
      <c r="N16" s="70"/>
      <c r="O16" s="70"/>
      <c r="P16" s="71">
        <f t="shared" si="0"/>
        <v>0</v>
      </c>
      <c r="Q16" s="3"/>
      <c r="R16" s="52"/>
      <c r="S16" s="51"/>
      <c r="T16" s="102"/>
    </row>
    <row r="17" spans="1:20" hidden="1" x14ac:dyDescent="0.2">
      <c r="A17" s="3"/>
      <c r="B17" s="3"/>
      <c r="C17" s="3"/>
      <c r="D17" s="2" t="s">
        <v>16</v>
      </c>
      <c r="E17" s="2"/>
      <c r="F17" s="2"/>
      <c r="G17" s="2"/>
      <c r="H17" s="3"/>
      <c r="I17" s="70">
        <v>10</v>
      </c>
      <c r="J17" s="70"/>
      <c r="K17" s="70"/>
      <c r="L17" s="70">
        <f>+I17</f>
        <v>10</v>
      </c>
      <c r="M17" s="70"/>
      <c r="N17" s="70">
        <f>I17</f>
        <v>10</v>
      </c>
      <c r="O17" s="70"/>
      <c r="P17" s="71">
        <f t="shared" si="0"/>
        <v>10</v>
      </c>
      <c r="Q17" s="3"/>
      <c r="R17" s="52"/>
      <c r="S17" s="51"/>
      <c r="T17" s="102"/>
    </row>
    <row r="18" spans="1:20" hidden="1" x14ac:dyDescent="0.2">
      <c r="A18" s="3"/>
      <c r="B18" s="3"/>
      <c r="C18" s="3"/>
      <c r="D18" s="3"/>
      <c r="E18" s="3"/>
      <c r="F18" s="3"/>
      <c r="G18" s="3"/>
      <c r="H18" s="3"/>
      <c r="I18" s="70"/>
      <c r="J18" s="70"/>
      <c r="K18" s="70"/>
      <c r="L18" s="70"/>
      <c r="M18" s="70"/>
      <c r="N18" s="70"/>
      <c r="O18" s="70"/>
      <c r="P18" s="71">
        <f t="shared" si="0"/>
        <v>0</v>
      </c>
      <c r="Q18" s="3"/>
      <c r="R18" s="52"/>
      <c r="S18" s="51"/>
      <c r="T18" s="102"/>
    </row>
    <row r="19" spans="1:20" hidden="1" x14ac:dyDescent="0.2">
      <c r="A19" s="3"/>
      <c r="B19" s="3"/>
      <c r="C19" s="3"/>
      <c r="D19" s="2" t="s">
        <v>15</v>
      </c>
      <c r="E19" s="2"/>
      <c r="F19" s="2"/>
      <c r="G19" s="2"/>
      <c r="H19" s="3"/>
      <c r="I19" s="70">
        <v>40</v>
      </c>
      <c r="J19" s="70"/>
      <c r="K19" s="70"/>
      <c r="L19" s="70">
        <f>+I19</f>
        <v>40</v>
      </c>
      <c r="M19" s="70"/>
      <c r="N19" s="70">
        <f>I19</f>
        <v>40</v>
      </c>
      <c r="O19" s="70"/>
      <c r="P19" s="71">
        <f t="shared" si="0"/>
        <v>40</v>
      </c>
      <c r="Q19" s="3"/>
      <c r="R19" s="52"/>
      <c r="S19" s="51"/>
      <c r="T19" s="102"/>
    </row>
    <row r="20" spans="1:20" hidden="1" x14ac:dyDescent="0.2">
      <c r="A20" s="3"/>
      <c r="B20" s="3"/>
      <c r="C20" s="3"/>
      <c r="D20" s="2" t="s">
        <v>72</v>
      </c>
      <c r="E20" s="2"/>
      <c r="F20" s="2"/>
      <c r="G20" s="2"/>
      <c r="H20" s="3"/>
      <c r="I20" s="70">
        <v>50</v>
      </c>
      <c r="J20" s="70"/>
      <c r="K20" s="70"/>
      <c r="L20" s="70">
        <f>+I20</f>
        <v>50</v>
      </c>
      <c r="M20" s="70"/>
      <c r="N20" s="70">
        <f>I20</f>
        <v>50</v>
      </c>
      <c r="O20" s="70"/>
      <c r="P20" s="71">
        <f t="shared" si="0"/>
        <v>50</v>
      </c>
      <c r="Q20" s="71" t="s">
        <v>92</v>
      </c>
      <c r="R20" s="52"/>
      <c r="S20" s="51"/>
      <c r="T20" s="102"/>
    </row>
    <row r="21" spans="1:20" hidden="1" x14ac:dyDescent="0.2">
      <c r="A21" s="3"/>
      <c r="B21" s="3"/>
      <c r="C21" s="3"/>
      <c r="D21" s="2" t="s">
        <v>163</v>
      </c>
      <c r="E21" s="2"/>
      <c r="F21" s="2"/>
      <c r="G21" s="2"/>
      <c r="H21" s="3"/>
      <c r="I21" s="70">
        <v>75</v>
      </c>
      <c r="J21" s="70"/>
      <c r="K21" s="70"/>
      <c r="L21" s="70">
        <v>75</v>
      </c>
      <c r="M21" s="70"/>
      <c r="N21" s="70">
        <f>+I21</f>
        <v>75</v>
      </c>
      <c r="O21" s="70"/>
      <c r="P21" s="71">
        <f>+L21</f>
        <v>75</v>
      </c>
      <c r="Q21" s="3"/>
      <c r="R21" s="52"/>
      <c r="S21" s="51"/>
      <c r="T21" s="102"/>
    </row>
    <row r="22" spans="1:20" hidden="1" x14ac:dyDescent="0.2">
      <c r="A22" s="3"/>
      <c r="B22" s="3"/>
      <c r="C22" s="3"/>
      <c r="D22" s="2" t="s">
        <v>70</v>
      </c>
      <c r="E22" s="2"/>
      <c r="F22" s="2"/>
      <c r="G22" s="2"/>
      <c r="H22" s="3"/>
      <c r="I22" s="72" t="s">
        <v>91</v>
      </c>
      <c r="J22" s="70"/>
      <c r="K22" s="70"/>
      <c r="L22" s="72" t="str">
        <f>+I22</f>
        <v>&gt; $5.00 or 1.5%</v>
      </c>
      <c r="M22" s="70"/>
      <c r="N22" s="73" t="str">
        <f>I22</f>
        <v>&gt; $5.00 or 1.5%</v>
      </c>
      <c r="O22" s="70"/>
      <c r="P22" s="71" t="str">
        <f>L22</f>
        <v>&gt; $5.00 or 1.5%</v>
      </c>
      <c r="Q22" s="3"/>
      <c r="R22" s="52"/>
      <c r="S22" s="51"/>
      <c r="T22" s="102"/>
    </row>
    <row r="23" spans="1:20" hidden="1" x14ac:dyDescent="0.2">
      <c r="A23" s="3"/>
      <c r="B23" s="3"/>
      <c r="C23" s="3"/>
      <c r="D23" s="2"/>
      <c r="E23" s="2"/>
      <c r="F23" s="2"/>
      <c r="G23" s="2"/>
      <c r="H23" s="3"/>
      <c r="I23" s="70"/>
      <c r="J23" s="70"/>
      <c r="K23" s="70"/>
      <c r="L23" s="70"/>
      <c r="M23" s="70"/>
      <c r="N23" s="70"/>
      <c r="O23" s="70"/>
      <c r="P23" s="3"/>
      <c r="Q23" s="3"/>
      <c r="R23" s="52"/>
      <c r="S23" s="51"/>
      <c r="T23" s="102"/>
    </row>
    <row r="24" spans="1:20" hidden="1" x14ac:dyDescent="0.2">
      <c r="A24" s="3"/>
      <c r="B24" s="3"/>
      <c r="C24" s="3"/>
      <c r="D24" s="3" t="s">
        <v>71</v>
      </c>
      <c r="E24" s="3"/>
      <c r="F24" s="3"/>
      <c r="G24" s="3"/>
      <c r="H24" s="3"/>
      <c r="I24" s="72" t="s">
        <v>87</v>
      </c>
      <c r="J24" s="70"/>
      <c r="K24" s="70"/>
      <c r="L24" s="72" t="str">
        <f>+I24</f>
        <v>$25 if &lt;= $50</v>
      </c>
      <c r="M24" s="70"/>
      <c r="N24" s="70" t="str">
        <f>I24</f>
        <v>$25 if &lt;= $50</v>
      </c>
      <c r="O24" s="70"/>
      <c r="P24" s="74" t="str">
        <f>L24</f>
        <v>$25 if &lt;= $50</v>
      </c>
      <c r="Q24" s="3"/>
      <c r="R24" s="52"/>
      <c r="S24" s="51"/>
      <c r="T24" s="102"/>
    </row>
    <row r="25" spans="1:20" hidden="1" x14ac:dyDescent="0.2">
      <c r="A25" s="3"/>
      <c r="B25" s="3"/>
      <c r="C25" s="3"/>
      <c r="D25" s="2"/>
      <c r="E25" s="2"/>
      <c r="F25" s="2"/>
      <c r="G25" s="2"/>
      <c r="H25" s="3"/>
      <c r="I25" s="72" t="s">
        <v>88</v>
      </c>
      <c r="J25" s="70"/>
      <c r="K25" s="70"/>
      <c r="L25" s="72" t="str">
        <f>+I25</f>
        <v>$30 if &lt;= $300</v>
      </c>
      <c r="M25" s="70"/>
      <c r="N25" s="70" t="str">
        <f>I25</f>
        <v>$30 if &lt;= $300</v>
      </c>
      <c r="O25" s="70"/>
      <c r="P25" s="74" t="str">
        <f>L25</f>
        <v>$30 if &lt;= $300</v>
      </c>
      <c r="Q25" s="3"/>
      <c r="R25" s="52"/>
      <c r="S25" s="51"/>
      <c r="T25" s="102"/>
    </row>
    <row r="26" spans="1:20" hidden="1" x14ac:dyDescent="0.2">
      <c r="A26" s="3"/>
      <c r="B26" s="3"/>
      <c r="C26" s="3"/>
      <c r="D26" s="2"/>
      <c r="E26" s="2"/>
      <c r="F26" s="2"/>
      <c r="G26" s="2"/>
      <c r="H26" s="3"/>
      <c r="I26" s="72" t="s">
        <v>89</v>
      </c>
      <c r="J26" s="70"/>
      <c r="K26" s="70"/>
      <c r="L26" s="72" t="str">
        <f>+I26</f>
        <v>$40 if &lt;= $800</v>
      </c>
      <c r="M26" s="70"/>
      <c r="N26" s="70" t="str">
        <f>I26</f>
        <v>$40 if &lt;= $800</v>
      </c>
      <c r="O26" s="70"/>
      <c r="P26" s="74" t="str">
        <f>L26</f>
        <v>$40 if &lt;= $800</v>
      </c>
      <c r="Q26" s="3"/>
      <c r="R26" s="52"/>
      <c r="S26" s="51"/>
      <c r="T26" s="102"/>
    </row>
    <row r="27" spans="1:20" hidden="1" x14ac:dyDescent="0.2">
      <c r="A27" s="3"/>
      <c r="B27" s="3"/>
      <c r="C27" s="3"/>
      <c r="D27" s="3"/>
      <c r="E27" s="3"/>
      <c r="F27" s="3"/>
      <c r="G27" s="3"/>
      <c r="H27" s="3"/>
      <c r="I27" s="72" t="s">
        <v>90</v>
      </c>
      <c r="J27" s="70"/>
      <c r="K27" s="70"/>
      <c r="L27" s="72" t="str">
        <f>+I27</f>
        <v>5% if &gt; $800</v>
      </c>
      <c r="M27" s="70"/>
      <c r="N27" s="70" t="str">
        <f>I27</f>
        <v>5% if &gt; $800</v>
      </c>
      <c r="O27" s="70"/>
      <c r="P27" s="74" t="str">
        <f>L27</f>
        <v>5% if &gt; $800</v>
      </c>
      <c r="Q27" s="3"/>
      <c r="R27" s="52"/>
      <c r="S27" s="51"/>
      <c r="T27" s="102"/>
    </row>
    <row r="28" spans="1:20" hidden="1" x14ac:dyDescent="0.2">
      <c r="A28" s="3"/>
      <c r="B28" s="3"/>
      <c r="C28" s="3"/>
      <c r="D28" s="3"/>
      <c r="E28" s="3"/>
      <c r="F28" s="3"/>
      <c r="G28" s="3"/>
      <c r="H28" s="3"/>
      <c r="I28" s="70"/>
      <c r="J28" s="70"/>
      <c r="K28" s="70"/>
      <c r="L28" s="70"/>
      <c r="M28" s="70"/>
      <c r="N28" s="70"/>
      <c r="O28" s="70"/>
      <c r="P28" s="3"/>
      <c r="Q28" s="3"/>
      <c r="R28" s="52"/>
      <c r="S28" s="51"/>
      <c r="T28" s="102"/>
    </row>
    <row r="29" spans="1:20" hidden="1" x14ac:dyDescent="0.2">
      <c r="A29" s="3"/>
      <c r="B29" s="69" t="s">
        <v>9</v>
      </c>
      <c r="C29" s="3"/>
      <c r="D29" s="3" t="s">
        <v>10</v>
      </c>
      <c r="E29" s="3"/>
      <c r="F29" s="3"/>
      <c r="G29" s="3"/>
      <c r="H29" s="3"/>
      <c r="I29" s="70">
        <v>227</v>
      </c>
      <c r="J29" s="70"/>
      <c r="K29" s="70"/>
      <c r="L29" s="70">
        <f>I29</f>
        <v>227</v>
      </c>
      <c r="M29" s="70"/>
      <c r="N29" s="70">
        <f>I29</f>
        <v>227</v>
      </c>
      <c r="O29" s="70"/>
      <c r="P29" s="71">
        <f>ROUND(L29,2)</f>
        <v>227</v>
      </c>
      <c r="Q29" s="3"/>
      <c r="R29" s="52"/>
      <c r="S29" s="51"/>
      <c r="T29" s="102"/>
    </row>
    <row r="30" spans="1:20" hidden="1" x14ac:dyDescent="0.2">
      <c r="A30" s="3"/>
      <c r="B30" s="3"/>
      <c r="C30" s="3"/>
      <c r="D30" s="3"/>
      <c r="E30" s="3"/>
      <c r="F30" s="3"/>
      <c r="G30" s="3"/>
      <c r="H30" s="3"/>
      <c r="I30" s="70"/>
      <c r="J30" s="70"/>
      <c r="K30" s="70"/>
      <c r="L30" s="70"/>
      <c r="M30" s="70"/>
      <c r="N30" s="70"/>
      <c r="O30" s="70"/>
      <c r="P30" s="3"/>
      <c r="Q30" s="3"/>
      <c r="R30" s="52"/>
      <c r="S30" s="51"/>
      <c r="T30" s="102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70"/>
      <c r="J31" s="70"/>
      <c r="K31" s="70"/>
      <c r="L31" s="70"/>
      <c r="M31" s="70"/>
      <c r="N31" s="70"/>
      <c r="O31" s="70"/>
      <c r="P31" s="3"/>
      <c r="Q31" s="3"/>
      <c r="R31" s="52"/>
      <c r="S31" s="51"/>
      <c r="T31" s="102"/>
    </row>
    <row r="32" spans="1:20" x14ac:dyDescent="0.2">
      <c r="A32" s="3"/>
      <c r="B32" s="69" t="s">
        <v>11</v>
      </c>
      <c r="C32" s="3"/>
      <c r="D32" s="3" t="s">
        <v>22</v>
      </c>
      <c r="E32" s="3"/>
      <c r="F32" s="3"/>
      <c r="G32" s="3"/>
      <c r="H32" s="3"/>
      <c r="I32" s="70"/>
      <c r="J32" s="70"/>
      <c r="K32" s="70"/>
      <c r="L32" s="70"/>
      <c r="M32" s="70"/>
      <c r="N32" s="70"/>
      <c r="O32" s="70"/>
      <c r="P32" s="3"/>
      <c r="Q32" s="3"/>
      <c r="R32" s="52"/>
      <c r="S32" s="51"/>
      <c r="T32" s="102"/>
    </row>
    <row r="33" spans="1:23" x14ac:dyDescent="0.2">
      <c r="A33" s="3"/>
      <c r="B33" s="69" t="s">
        <v>74</v>
      </c>
      <c r="C33" s="3"/>
      <c r="D33" s="3"/>
      <c r="E33" s="3" t="s">
        <v>12</v>
      </c>
      <c r="F33" s="3"/>
      <c r="G33" s="3"/>
      <c r="H33" s="3"/>
      <c r="I33" s="70">
        <v>10.63</v>
      </c>
      <c r="J33" s="70"/>
      <c r="K33" s="70">
        <f>ROUND(I33*$K$1,2)</f>
        <v>0</v>
      </c>
      <c r="L33" s="70">
        <f>SUM(I33,K33:K33)</f>
        <v>10.63</v>
      </c>
      <c r="M33" s="70"/>
      <c r="N33" s="70">
        <f>I33</f>
        <v>10.63</v>
      </c>
      <c r="O33" s="70"/>
      <c r="P33" s="70">
        <f>ROUND(L33,2)</f>
        <v>10.63</v>
      </c>
      <c r="Q33" s="3"/>
      <c r="R33" s="52" t="str">
        <f>+IF(N33-P33=0,"NC",N33-P33)</f>
        <v>NC</v>
      </c>
      <c r="S33" s="3"/>
      <c r="T33" s="102">
        <v>0</v>
      </c>
      <c r="U33" s="176"/>
      <c r="W33" s="176"/>
    </row>
    <row r="34" spans="1:23" x14ac:dyDescent="0.2">
      <c r="A34" s="3"/>
      <c r="B34" s="69" t="s">
        <v>73</v>
      </c>
      <c r="C34" s="3"/>
      <c r="D34" s="3"/>
      <c r="E34" s="3" t="s">
        <v>55</v>
      </c>
      <c r="F34" s="3"/>
      <c r="G34" s="3"/>
      <c r="H34" s="3"/>
      <c r="I34" s="70">
        <v>5.5700000000000012</v>
      </c>
      <c r="J34" s="70"/>
      <c r="K34" s="70">
        <f>ROUND(I34*$K$1,2)</f>
        <v>0</v>
      </c>
      <c r="L34" s="70">
        <f>SUM(I34,K34:K34)</f>
        <v>5.5700000000000012</v>
      </c>
      <c r="M34" s="70"/>
      <c r="N34" s="70">
        <f>I34</f>
        <v>5.5700000000000012</v>
      </c>
      <c r="O34" s="70"/>
      <c r="P34" s="70">
        <f>ROUND(L34,2)</f>
        <v>5.57</v>
      </c>
      <c r="Q34" s="3"/>
      <c r="R34" s="52">
        <f t="shared" ref="R34:R97" si="1">+IF(N34-P34=0,"NC",N34-P34)</f>
        <v>8.8817841970012523E-16</v>
      </c>
      <c r="S34" s="3"/>
      <c r="T34" s="102">
        <v>0</v>
      </c>
      <c r="U34" s="176"/>
      <c r="W34" s="176"/>
    </row>
    <row r="35" spans="1:23" x14ac:dyDescent="0.2">
      <c r="A35" s="3"/>
      <c r="B35" s="69" t="s">
        <v>192</v>
      </c>
      <c r="C35" s="3"/>
      <c r="D35" s="3"/>
      <c r="E35" s="3" t="s">
        <v>13</v>
      </c>
      <c r="F35" s="3"/>
      <c r="G35" s="3"/>
      <c r="H35" s="3"/>
      <c r="I35" s="70"/>
      <c r="J35" s="70"/>
      <c r="K35" s="70"/>
      <c r="L35" s="70"/>
      <c r="M35" s="70"/>
      <c r="N35" s="70"/>
      <c r="O35" s="70"/>
      <c r="P35" s="70"/>
      <c r="Q35" s="3"/>
      <c r="R35" s="52" t="str">
        <f t="shared" si="1"/>
        <v>NC</v>
      </c>
      <c r="S35" s="3"/>
      <c r="T35" s="102">
        <v>0</v>
      </c>
      <c r="U35" s="176"/>
      <c r="W35" s="176"/>
    </row>
    <row r="36" spans="1:23" x14ac:dyDescent="0.2">
      <c r="A36" s="3"/>
      <c r="B36" s="69" t="s">
        <v>166</v>
      </c>
      <c r="C36" s="3"/>
      <c r="D36" s="3"/>
      <c r="E36" s="3"/>
      <c r="F36" s="3" t="s">
        <v>58</v>
      </c>
      <c r="G36" s="3"/>
      <c r="H36" s="3"/>
      <c r="I36" s="70">
        <v>19.649999999999999</v>
      </c>
      <c r="J36" s="70"/>
      <c r="K36" s="70">
        <f>ROUND(I36*$K$1,2)</f>
        <v>0</v>
      </c>
      <c r="L36" s="70">
        <f>SUM(I36,K36:K36)</f>
        <v>19.649999999999999</v>
      </c>
      <c r="M36" s="70"/>
      <c r="N36" s="70">
        <f>I36</f>
        <v>19.649999999999999</v>
      </c>
      <c r="O36" s="70"/>
      <c r="P36" s="70">
        <f>ROUND(L36,2)</f>
        <v>19.649999999999999</v>
      </c>
      <c r="Q36" s="3"/>
      <c r="R36" s="52" t="str">
        <f t="shared" si="1"/>
        <v>NC</v>
      </c>
      <c r="S36" s="3"/>
      <c r="T36" s="102">
        <v>0</v>
      </c>
      <c r="U36" s="176"/>
      <c r="W36" s="176"/>
    </row>
    <row r="37" spans="1:23" x14ac:dyDescent="0.2">
      <c r="A37" s="3"/>
      <c r="B37" s="75" t="s">
        <v>167</v>
      </c>
      <c r="C37" s="3"/>
      <c r="D37" s="76"/>
      <c r="E37" s="76"/>
      <c r="F37" s="3" t="s">
        <v>59</v>
      </c>
      <c r="G37" s="3"/>
      <c r="H37" s="3"/>
      <c r="I37" s="70">
        <v>19.649999999999999</v>
      </c>
      <c r="J37" s="70"/>
      <c r="K37" s="70">
        <f>ROUND(I37*$K$1,2)</f>
        <v>0</v>
      </c>
      <c r="L37" s="70">
        <f>SUM(I37,K37:K37)</f>
        <v>19.649999999999999</v>
      </c>
      <c r="M37" s="70"/>
      <c r="N37" s="70">
        <f>I37</f>
        <v>19.649999999999999</v>
      </c>
      <c r="O37" s="70"/>
      <c r="P37" s="70">
        <f>ROUND(L37,2)</f>
        <v>19.649999999999999</v>
      </c>
      <c r="Q37" s="3"/>
      <c r="R37" s="52" t="str">
        <f t="shared" si="1"/>
        <v>NC</v>
      </c>
      <c r="S37" s="3"/>
      <c r="T37" s="102">
        <v>0</v>
      </c>
      <c r="U37" s="176"/>
      <c r="W37" s="176"/>
    </row>
    <row r="38" spans="1:23" x14ac:dyDescent="0.2">
      <c r="A38" s="3"/>
      <c r="B38" s="3"/>
      <c r="C38" s="3"/>
      <c r="D38" s="3"/>
      <c r="E38" s="3"/>
      <c r="F38" s="3" t="s">
        <v>57</v>
      </c>
      <c r="G38" s="3"/>
      <c r="H38" s="3"/>
      <c r="I38" s="70">
        <v>10.63</v>
      </c>
      <c r="J38" s="70"/>
      <c r="K38" s="70">
        <f>ROUND(I38*$K$1,2)</f>
        <v>0</v>
      </c>
      <c r="L38" s="70">
        <f>SUM(I38,K38:K38)</f>
        <v>10.63</v>
      </c>
      <c r="M38" s="70"/>
      <c r="N38" s="70">
        <f>I38</f>
        <v>10.63</v>
      </c>
      <c r="O38" s="70"/>
      <c r="P38" s="70">
        <f>ROUND(L38,2)</f>
        <v>10.63</v>
      </c>
      <c r="Q38" s="3"/>
      <c r="R38" s="52" t="str">
        <f t="shared" si="1"/>
        <v>NC</v>
      </c>
      <c r="S38" s="3"/>
      <c r="T38" s="102">
        <v>0</v>
      </c>
      <c r="U38" s="176"/>
      <c r="W38" s="176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70"/>
      <c r="J39" s="70"/>
      <c r="K39" s="70"/>
      <c r="L39" s="70"/>
      <c r="M39" s="70"/>
      <c r="N39" s="70"/>
      <c r="O39" s="70"/>
      <c r="P39" s="70"/>
      <c r="Q39" s="3"/>
      <c r="R39" s="52" t="str">
        <f t="shared" si="1"/>
        <v>NC</v>
      </c>
      <c r="S39" s="3"/>
      <c r="T39" s="102">
        <v>0</v>
      </c>
      <c r="U39" s="176"/>
      <c r="W39" s="176"/>
    </row>
    <row r="40" spans="1:23" x14ac:dyDescent="0.2">
      <c r="A40" s="3"/>
      <c r="B40" s="3"/>
      <c r="C40" s="3"/>
      <c r="D40" s="3" t="s">
        <v>56</v>
      </c>
      <c r="E40" s="3"/>
      <c r="F40" s="3"/>
      <c r="G40" s="3"/>
      <c r="H40" s="3"/>
      <c r="I40" s="70">
        <v>90</v>
      </c>
      <c r="J40" s="70"/>
      <c r="K40" s="70">
        <v>0</v>
      </c>
      <c r="L40" s="70">
        <f>SUM(I40,K40:K40)</f>
        <v>90</v>
      </c>
      <c r="M40" s="70"/>
      <c r="N40" s="70">
        <f>I40</f>
        <v>90</v>
      </c>
      <c r="O40" s="70"/>
      <c r="P40" s="70">
        <f>ROUND(L40,2)</f>
        <v>90</v>
      </c>
      <c r="Q40" s="3"/>
      <c r="R40" s="52" t="str">
        <f t="shared" si="1"/>
        <v>NC</v>
      </c>
      <c r="S40" s="3"/>
      <c r="T40" s="102">
        <v>0</v>
      </c>
      <c r="U40" s="176"/>
      <c r="W40" s="176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70"/>
      <c r="J41" s="70"/>
      <c r="K41" s="70"/>
      <c r="L41" s="70"/>
      <c r="M41" s="70"/>
      <c r="N41" s="70"/>
      <c r="O41" s="70"/>
      <c r="P41" s="3"/>
      <c r="Q41" s="3"/>
      <c r="R41" s="52" t="s">
        <v>92</v>
      </c>
      <c r="S41" s="3"/>
      <c r="T41" s="102" t="s">
        <v>92</v>
      </c>
      <c r="W41" s="176"/>
    </row>
    <row r="42" spans="1:23" x14ac:dyDescent="0.2">
      <c r="A42" s="3"/>
      <c r="B42" s="3"/>
      <c r="C42" s="3"/>
      <c r="D42" s="3" t="s">
        <v>32</v>
      </c>
      <c r="E42" s="3"/>
      <c r="F42" s="3"/>
      <c r="G42" s="3"/>
      <c r="H42" s="3"/>
      <c r="I42" s="70"/>
      <c r="J42" s="70"/>
      <c r="K42" s="70"/>
      <c r="L42" s="70"/>
      <c r="M42" s="70"/>
      <c r="N42" s="70"/>
      <c r="O42" s="70"/>
      <c r="P42" s="3"/>
      <c r="Q42" s="3"/>
      <c r="R42" s="52" t="s">
        <v>92</v>
      </c>
      <c r="S42" s="3"/>
      <c r="T42" s="102" t="s">
        <v>92</v>
      </c>
      <c r="W42" s="176"/>
    </row>
    <row r="43" spans="1:23" x14ac:dyDescent="0.2">
      <c r="A43" s="3"/>
      <c r="B43" s="3"/>
      <c r="C43" s="3"/>
      <c r="D43" s="3"/>
      <c r="E43" s="3" t="s">
        <v>12</v>
      </c>
      <c r="F43" s="3"/>
      <c r="G43" s="3"/>
      <c r="H43" s="3"/>
      <c r="I43" s="56"/>
      <c r="J43" s="56"/>
      <c r="K43" s="56"/>
      <c r="L43" s="56"/>
      <c r="M43" s="70"/>
      <c r="N43" s="70"/>
      <c r="O43" s="70"/>
      <c r="P43" s="3"/>
      <c r="Q43" s="3"/>
      <c r="R43" s="52" t="s">
        <v>92</v>
      </c>
      <c r="S43" s="3"/>
      <c r="T43" s="102" t="s">
        <v>92</v>
      </c>
      <c r="W43" s="176"/>
    </row>
    <row r="44" spans="1:23" x14ac:dyDescent="0.2">
      <c r="A44" s="3"/>
      <c r="B44" s="3"/>
      <c r="C44" s="3"/>
      <c r="D44" s="3"/>
      <c r="E44" s="3"/>
      <c r="F44" s="3" t="s">
        <v>29</v>
      </c>
      <c r="G44" s="3"/>
      <c r="H44" s="3"/>
      <c r="I44" s="56">
        <v>6.1670000000000007</v>
      </c>
      <c r="J44" s="56"/>
      <c r="K44" s="56">
        <f>ROUND(I44*$K$1,3)</f>
        <v>0</v>
      </c>
      <c r="L44" s="56">
        <f>SUM(I44,K44:K44)</f>
        <v>6.1670000000000007</v>
      </c>
      <c r="M44" s="70"/>
      <c r="N44" s="77">
        <f>I44/100</f>
        <v>6.167000000000001E-2</v>
      </c>
      <c r="O44" s="78"/>
      <c r="P44" s="77">
        <f>ROUND(L44/100,5)</f>
        <v>6.1670000000000003E-2</v>
      </c>
      <c r="Q44" s="3"/>
      <c r="R44" s="52">
        <f t="shared" si="1"/>
        <v>6.9388939039072284E-18</v>
      </c>
      <c r="S44" s="3"/>
      <c r="T44" s="102">
        <v>-1.4100000000000015E-3</v>
      </c>
      <c r="U44" s="177"/>
      <c r="W44" s="176"/>
    </row>
    <row r="45" spans="1:23" x14ac:dyDescent="0.2">
      <c r="A45" s="3"/>
      <c r="B45" s="3"/>
      <c r="C45" s="3"/>
      <c r="D45" s="3"/>
      <c r="E45" s="3"/>
      <c r="F45" s="3" t="s">
        <v>30</v>
      </c>
      <c r="G45" s="3"/>
      <c r="H45" s="3"/>
      <c r="I45" s="56">
        <v>7.855999999999999</v>
      </c>
      <c r="J45" s="56"/>
      <c r="K45" s="56">
        <f>ROUND(I45*$K$1,3)</f>
        <v>0</v>
      </c>
      <c r="L45" s="56">
        <f>SUM(I45,K45:K45)</f>
        <v>7.855999999999999</v>
      </c>
      <c r="M45" s="70"/>
      <c r="N45" s="77">
        <f>I45/100</f>
        <v>7.8559999999999991E-2</v>
      </c>
      <c r="O45" s="78"/>
      <c r="P45" s="77">
        <f>ROUND(L45/100,5)</f>
        <v>7.8560000000000005E-2</v>
      </c>
      <c r="Q45" s="3"/>
      <c r="R45" s="52">
        <f t="shared" si="1"/>
        <v>-1.3877787807814457E-17</v>
      </c>
      <c r="S45" s="3"/>
      <c r="T45" s="102">
        <v>-1.7899999999999999E-3</v>
      </c>
      <c r="U45" s="177"/>
      <c r="W45" s="176"/>
    </row>
    <row r="46" spans="1:23" x14ac:dyDescent="0.2">
      <c r="A46" s="3"/>
      <c r="B46" s="3"/>
      <c r="C46" s="3"/>
      <c r="D46" s="3"/>
      <c r="E46" s="3" t="s">
        <v>20</v>
      </c>
      <c r="F46" s="3"/>
      <c r="G46" s="3"/>
      <c r="H46" s="3"/>
      <c r="I46" s="56">
        <v>19.045000000000002</v>
      </c>
      <c r="J46" s="56"/>
      <c r="K46" s="56">
        <f>ROUND(I46*$K$1,3)</f>
        <v>0</v>
      </c>
      <c r="L46" s="56">
        <f>SUM(I46,K46:K46)</f>
        <v>19.045000000000002</v>
      </c>
      <c r="M46" s="70"/>
      <c r="N46" s="77">
        <f>I46/100</f>
        <v>0.19045000000000001</v>
      </c>
      <c r="O46" s="78"/>
      <c r="P46" s="77">
        <f>ROUND(L46/100,5)</f>
        <v>0.19045000000000001</v>
      </c>
      <c r="Q46" s="3"/>
      <c r="R46" s="52" t="str">
        <f t="shared" si="1"/>
        <v>NC</v>
      </c>
      <c r="S46" s="3"/>
      <c r="T46" s="102">
        <v>-4.3500000000000205E-3</v>
      </c>
      <c r="U46" s="177"/>
      <c r="W46" s="176"/>
    </row>
    <row r="47" spans="1:23" x14ac:dyDescent="0.2">
      <c r="A47" s="3"/>
      <c r="B47" s="3"/>
      <c r="C47" s="3"/>
      <c r="D47" s="3"/>
      <c r="E47" s="3" t="s">
        <v>21</v>
      </c>
      <c r="F47" s="3"/>
      <c r="G47" s="3"/>
      <c r="H47" s="3"/>
      <c r="I47" s="56">
        <v>1.0579999999999996</v>
      </c>
      <c r="J47" s="56"/>
      <c r="K47" s="56">
        <f>ROUND(I47*$K$1,3)</f>
        <v>0</v>
      </c>
      <c r="L47" s="56">
        <f>SUM(I47,K47:K47)</f>
        <v>1.0579999999999996</v>
      </c>
      <c r="M47" s="70"/>
      <c r="N47" s="77">
        <f>I47/100</f>
        <v>1.0579999999999996E-2</v>
      </c>
      <c r="O47" s="78"/>
      <c r="P47" s="77">
        <f>ROUND(L47/100,5)</f>
        <v>1.0580000000000001E-2</v>
      </c>
      <c r="Q47" s="3"/>
      <c r="R47" s="52">
        <f t="shared" si="1"/>
        <v>-5.2041704279304213E-18</v>
      </c>
      <c r="S47" s="3"/>
      <c r="T47" s="102">
        <v>-2.4000000000000063E-4</v>
      </c>
      <c r="U47" s="177"/>
      <c r="W47" s="176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70"/>
      <c r="J48" s="70"/>
      <c r="K48" s="70"/>
      <c r="L48" s="70"/>
      <c r="M48" s="70"/>
      <c r="N48" s="70"/>
      <c r="O48" s="70"/>
      <c r="P48" s="3"/>
      <c r="Q48" s="3"/>
      <c r="R48" s="52" t="s">
        <v>92</v>
      </c>
      <c r="S48" s="3"/>
      <c r="T48" s="102" t="s">
        <v>92</v>
      </c>
      <c r="U48" s="177"/>
      <c r="W48" s="176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70"/>
      <c r="J49" s="70"/>
      <c r="K49" s="70"/>
      <c r="L49" s="70"/>
      <c r="M49" s="70"/>
      <c r="N49" s="70"/>
      <c r="O49" s="70"/>
      <c r="P49" s="3"/>
      <c r="Q49" s="3"/>
      <c r="R49" s="52" t="s">
        <v>92</v>
      </c>
      <c r="S49" s="3"/>
      <c r="T49" s="102" t="s">
        <v>92</v>
      </c>
      <c r="U49" s="177"/>
      <c r="W49" s="176"/>
    </row>
    <row r="50" spans="1:23" x14ac:dyDescent="0.2">
      <c r="A50" s="3"/>
      <c r="B50" s="69" t="s">
        <v>76</v>
      </c>
      <c r="C50" s="3"/>
      <c r="D50" s="3" t="s">
        <v>22</v>
      </c>
      <c r="E50" s="3"/>
      <c r="F50" s="3"/>
      <c r="G50" s="3"/>
      <c r="H50" s="3"/>
      <c r="I50" s="70"/>
      <c r="J50" s="70"/>
      <c r="K50" s="70"/>
      <c r="L50" s="70"/>
      <c r="M50" s="70"/>
      <c r="N50" s="70"/>
      <c r="O50" s="70"/>
      <c r="P50" s="3"/>
      <c r="Q50" s="3"/>
      <c r="R50" s="52" t="s">
        <v>92</v>
      </c>
      <c r="S50" s="3"/>
      <c r="T50" s="102" t="s">
        <v>92</v>
      </c>
      <c r="U50" s="177"/>
      <c r="W50" s="176"/>
    </row>
    <row r="51" spans="1:23" x14ac:dyDescent="0.2">
      <c r="A51" s="3"/>
      <c r="B51" s="69" t="s">
        <v>77</v>
      </c>
      <c r="C51" s="3"/>
      <c r="D51" s="3"/>
      <c r="E51" s="3" t="s">
        <v>12</v>
      </c>
      <c r="F51" s="3"/>
      <c r="G51" s="3"/>
      <c r="H51" s="3"/>
      <c r="I51" s="70"/>
      <c r="J51" s="70"/>
      <c r="K51" s="70"/>
      <c r="L51" s="70"/>
      <c r="M51" s="70"/>
      <c r="N51" s="70"/>
      <c r="O51" s="70"/>
      <c r="P51" s="3"/>
      <c r="Q51" s="3"/>
      <c r="R51" s="52" t="s">
        <v>92</v>
      </c>
      <c r="S51" s="3"/>
      <c r="T51" s="102" t="s">
        <v>92</v>
      </c>
      <c r="U51" s="177"/>
      <c r="W51" s="176"/>
    </row>
    <row r="52" spans="1:23" x14ac:dyDescent="0.2">
      <c r="A52" s="3"/>
      <c r="B52" s="3"/>
      <c r="C52" s="3"/>
      <c r="D52" s="3"/>
      <c r="E52" s="3"/>
      <c r="F52" s="3" t="s">
        <v>23</v>
      </c>
      <c r="G52" s="3"/>
      <c r="H52" s="3"/>
      <c r="I52" s="70">
        <v>7.9499999999999993</v>
      </c>
      <c r="J52" s="70"/>
      <c r="K52" s="70">
        <f>ROUND(I52*$K$1,2)</f>
        <v>0</v>
      </c>
      <c r="L52" s="70">
        <f>SUM(I52,K52:K52)</f>
        <v>7.9499999999999993</v>
      </c>
      <c r="M52" s="70"/>
      <c r="N52" s="70">
        <f>I52</f>
        <v>7.9499999999999993</v>
      </c>
      <c r="O52" s="70"/>
      <c r="P52" s="70">
        <f>ROUND(L52,2)</f>
        <v>7.95</v>
      </c>
      <c r="Q52" s="3"/>
      <c r="R52" s="52">
        <f t="shared" si="1"/>
        <v>-8.8817841970012523E-16</v>
      </c>
      <c r="S52" s="3"/>
      <c r="T52" s="102">
        <v>0</v>
      </c>
      <c r="U52" s="177"/>
      <c r="W52" s="176"/>
    </row>
    <row r="53" spans="1:23" x14ac:dyDescent="0.2">
      <c r="A53" s="3"/>
      <c r="B53" s="3"/>
      <c r="C53" s="3"/>
      <c r="D53" s="3"/>
      <c r="E53" s="3"/>
      <c r="F53" s="3" t="s">
        <v>0</v>
      </c>
      <c r="G53" s="3"/>
      <c r="H53" s="3"/>
      <c r="I53" s="70">
        <v>14.070000000000002</v>
      </c>
      <c r="J53" s="70"/>
      <c r="K53" s="70">
        <f>ROUND(I53*$K$1,2)</f>
        <v>0</v>
      </c>
      <c r="L53" s="70">
        <f>SUM(I53,K53:K53)</f>
        <v>14.070000000000002</v>
      </c>
      <c r="M53" s="70"/>
      <c r="N53" s="70">
        <f>I53</f>
        <v>14.070000000000002</v>
      </c>
      <c r="O53" s="70"/>
      <c r="P53" s="70">
        <f>ROUND(L53,2)</f>
        <v>14.07</v>
      </c>
      <c r="Q53" s="3"/>
      <c r="R53" s="52">
        <f t="shared" si="1"/>
        <v>1.7763568394002505E-15</v>
      </c>
      <c r="S53" s="3"/>
      <c r="T53" s="102">
        <v>0</v>
      </c>
      <c r="U53" s="177"/>
      <c r="W53" s="176"/>
    </row>
    <row r="54" spans="1:23" x14ac:dyDescent="0.2">
      <c r="A54" s="3"/>
      <c r="B54" s="3"/>
      <c r="C54" s="3"/>
      <c r="D54" s="3"/>
      <c r="E54" s="3"/>
      <c r="F54" s="3" t="s">
        <v>3</v>
      </c>
      <c r="G54" s="3"/>
      <c r="H54" s="3"/>
      <c r="I54" s="70">
        <v>177.98000000000008</v>
      </c>
      <c r="J54" s="70"/>
      <c r="K54" s="70">
        <f>ROUND(I54*$K$1,2)</f>
        <v>0</v>
      </c>
      <c r="L54" s="70">
        <f>SUM(I54,K54:K54)</f>
        <v>177.98000000000008</v>
      </c>
      <c r="M54" s="70"/>
      <c r="N54" s="70">
        <f>I54</f>
        <v>177.98000000000008</v>
      </c>
      <c r="O54" s="70"/>
      <c r="P54" s="70">
        <f>ROUND(L54,2)</f>
        <v>177.98</v>
      </c>
      <c r="Q54" s="3"/>
      <c r="R54" s="52">
        <f t="shared" si="1"/>
        <v>8.5265128291212022E-14</v>
      </c>
      <c r="S54" s="3"/>
      <c r="T54" s="102">
        <v>0</v>
      </c>
      <c r="U54" s="177"/>
      <c r="W54" s="176"/>
    </row>
    <row r="55" spans="1:23" x14ac:dyDescent="0.2">
      <c r="A55" s="3"/>
      <c r="B55" s="3"/>
      <c r="C55" s="3"/>
      <c r="D55" s="3"/>
      <c r="E55" s="3"/>
      <c r="F55" s="3" t="s">
        <v>2</v>
      </c>
      <c r="G55" s="3"/>
      <c r="H55" s="3"/>
      <c r="I55" s="70">
        <v>877.91000000000008</v>
      </c>
      <c r="J55" s="70"/>
      <c r="K55" s="70">
        <f>ROUND(I55*$K$1,2)</f>
        <v>0</v>
      </c>
      <c r="L55" s="70">
        <f>SUM(I55,K55:K55)</f>
        <v>877.91000000000008</v>
      </c>
      <c r="M55" s="70"/>
      <c r="N55" s="70">
        <f>I55</f>
        <v>877.91000000000008</v>
      </c>
      <c r="O55" s="70"/>
      <c r="P55" s="70">
        <f>ROUND(L55,2)</f>
        <v>877.91</v>
      </c>
      <c r="Q55" s="3"/>
      <c r="R55" s="52">
        <f t="shared" si="1"/>
        <v>1.1368683772161603E-13</v>
      </c>
      <c r="S55" s="3"/>
      <c r="T55" s="102">
        <v>0</v>
      </c>
      <c r="U55" s="177"/>
      <c r="W55" s="176"/>
    </row>
    <row r="56" spans="1:23" x14ac:dyDescent="0.2">
      <c r="A56" s="3"/>
      <c r="B56" s="3"/>
      <c r="C56" s="3"/>
      <c r="D56" s="3"/>
      <c r="E56" s="3" t="s">
        <v>13</v>
      </c>
      <c r="F56" s="3"/>
      <c r="G56" s="3"/>
      <c r="H56" s="3"/>
      <c r="I56" s="70"/>
      <c r="J56" s="70"/>
      <c r="K56" s="70"/>
      <c r="L56" s="70"/>
      <c r="M56" s="70"/>
      <c r="N56" s="70"/>
      <c r="O56" s="70"/>
      <c r="P56" s="3"/>
      <c r="Q56" s="3"/>
      <c r="R56" s="52" t="s">
        <v>92</v>
      </c>
      <c r="S56" s="3"/>
      <c r="T56" s="102" t="s">
        <v>92</v>
      </c>
      <c r="U56" s="177"/>
      <c r="W56" s="176"/>
    </row>
    <row r="57" spans="1:23" x14ac:dyDescent="0.2">
      <c r="A57" s="3"/>
      <c r="B57" s="3"/>
      <c r="C57" s="3"/>
      <c r="D57" s="3"/>
      <c r="E57" s="3"/>
      <c r="F57" s="3" t="s">
        <v>58</v>
      </c>
      <c r="G57" s="3"/>
      <c r="H57" s="3"/>
      <c r="I57" s="70">
        <v>23.089999999999996</v>
      </c>
      <c r="J57" s="70"/>
      <c r="K57" s="70">
        <f>ROUND(I57*$K$1,2)</f>
        <v>0</v>
      </c>
      <c r="L57" s="70">
        <f>SUM(I57,K57:K57)</f>
        <v>23.089999999999996</v>
      </c>
      <c r="M57" s="70"/>
      <c r="N57" s="70">
        <f>I57</f>
        <v>23.089999999999996</v>
      </c>
      <c r="O57" s="70"/>
      <c r="P57" s="70">
        <f>ROUND(L57,2)</f>
        <v>23.09</v>
      </c>
      <c r="Q57" s="3"/>
      <c r="R57" s="52">
        <f t="shared" si="1"/>
        <v>-3.5527136788005009E-15</v>
      </c>
      <c r="S57" s="3"/>
      <c r="T57" s="102">
        <v>0</v>
      </c>
      <c r="U57" s="177"/>
      <c r="W57" s="176"/>
    </row>
    <row r="58" spans="1:23" x14ac:dyDescent="0.2">
      <c r="A58" s="3"/>
      <c r="B58" s="3"/>
      <c r="C58" s="3"/>
      <c r="D58" s="3"/>
      <c r="E58" s="3"/>
      <c r="F58" s="3" t="s">
        <v>59</v>
      </c>
      <c r="G58" s="3"/>
      <c r="H58" s="3"/>
      <c r="I58" s="70">
        <v>23.089999999999996</v>
      </c>
      <c r="J58" s="70"/>
      <c r="K58" s="70">
        <f>ROUND(I58*$K$1,2)</f>
        <v>0</v>
      </c>
      <c r="L58" s="70">
        <f>SUM(I58,K58:K58)</f>
        <v>23.089999999999996</v>
      </c>
      <c r="M58" s="70"/>
      <c r="N58" s="70">
        <f>I58</f>
        <v>23.089999999999996</v>
      </c>
      <c r="O58" s="70"/>
      <c r="P58" s="70">
        <f>ROUND(L58,2)</f>
        <v>23.09</v>
      </c>
      <c r="Q58" s="3"/>
      <c r="R58" s="52">
        <f t="shared" si="1"/>
        <v>-3.5527136788005009E-15</v>
      </c>
      <c r="S58" s="3"/>
      <c r="T58" s="102">
        <v>0</v>
      </c>
      <c r="U58" s="177"/>
      <c r="W58" s="176"/>
    </row>
    <row r="59" spans="1:23" x14ac:dyDescent="0.2">
      <c r="A59" s="3"/>
      <c r="B59" s="3"/>
      <c r="C59" s="3"/>
      <c r="D59" s="3"/>
      <c r="E59" s="3"/>
      <c r="F59" s="3" t="s">
        <v>57</v>
      </c>
      <c r="G59" s="3"/>
      <c r="H59" s="3"/>
      <c r="I59" s="70">
        <v>14.070000000000002</v>
      </c>
      <c r="J59" s="70"/>
      <c r="K59" s="70">
        <f>ROUND(I59*$K$1,2)</f>
        <v>0</v>
      </c>
      <c r="L59" s="70">
        <f>SUM(I59,K59:K59)</f>
        <v>14.070000000000002</v>
      </c>
      <c r="M59" s="70"/>
      <c r="N59" s="70">
        <f>I59</f>
        <v>14.070000000000002</v>
      </c>
      <c r="O59" s="70"/>
      <c r="P59" s="70">
        <f>ROUND(L59,2)</f>
        <v>14.07</v>
      </c>
      <c r="Q59" s="3"/>
      <c r="R59" s="52">
        <f t="shared" si="1"/>
        <v>1.7763568394002505E-15</v>
      </c>
      <c r="S59" s="3"/>
      <c r="T59" s="102">
        <v>0</v>
      </c>
      <c r="U59" s="177"/>
      <c r="W59" s="176"/>
    </row>
    <row r="60" spans="1:23" x14ac:dyDescent="0.2">
      <c r="A60" s="3"/>
      <c r="B60" s="3"/>
      <c r="C60" s="3"/>
      <c r="D60" s="3"/>
      <c r="E60" s="3"/>
      <c r="F60" s="3" t="s">
        <v>3</v>
      </c>
      <c r="G60" s="3"/>
      <c r="H60" s="3"/>
      <c r="I60" s="70">
        <v>187.02</v>
      </c>
      <c r="J60" s="70"/>
      <c r="K60" s="70">
        <f>ROUND(I60*$K$1,2)</f>
        <v>0</v>
      </c>
      <c r="L60" s="70">
        <f>SUM(I60,K60:K60)</f>
        <v>187.02</v>
      </c>
      <c r="M60" s="70"/>
      <c r="N60" s="70">
        <f>I60</f>
        <v>187.02</v>
      </c>
      <c r="O60" s="70"/>
      <c r="P60" s="70">
        <f>ROUND(L60,2)</f>
        <v>187.02</v>
      </c>
      <c r="Q60" s="3"/>
      <c r="R60" s="52" t="str">
        <f t="shared" si="1"/>
        <v>NC</v>
      </c>
      <c r="S60" s="3"/>
      <c r="T60" s="102">
        <v>0</v>
      </c>
      <c r="U60" s="177"/>
      <c r="W60" s="176"/>
    </row>
    <row r="61" spans="1:23" x14ac:dyDescent="0.2">
      <c r="A61" s="3"/>
      <c r="B61" s="3"/>
      <c r="C61" s="3"/>
      <c r="D61" s="3"/>
      <c r="E61" s="3"/>
      <c r="F61" s="3" t="s">
        <v>2</v>
      </c>
      <c r="G61" s="3"/>
      <c r="H61" s="3"/>
      <c r="I61" s="70">
        <v>886.93000000000018</v>
      </c>
      <c r="J61" s="70"/>
      <c r="K61" s="70">
        <f>ROUND(I61*$K$1,2)</f>
        <v>0</v>
      </c>
      <c r="L61" s="70">
        <f>SUM(I61,K61:K61)</f>
        <v>886.93000000000018</v>
      </c>
      <c r="M61" s="70"/>
      <c r="N61" s="70">
        <f>I61</f>
        <v>886.93000000000018</v>
      </c>
      <c r="O61" s="70"/>
      <c r="P61" s="70">
        <f>ROUND(L61,2)</f>
        <v>886.93</v>
      </c>
      <c r="Q61" s="3"/>
      <c r="R61" s="52">
        <f t="shared" si="1"/>
        <v>2.2737367544323206E-13</v>
      </c>
      <c r="S61" s="3"/>
      <c r="T61" s="102">
        <v>0</v>
      </c>
      <c r="U61" s="177"/>
      <c r="W61" s="176"/>
    </row>
    <row r="62" spans="1:23" x14ac:dyDescent="0.2">
      <c r="A62" s="3"/>
      <c r="B62" s="3"/>
      <c r="C62" s="3"/>
      <c r="D62" s="3"/>
      <c r="E62" s="3"/>
      <c r="F62" s="3"/>
      <c r="G62" s="3"/>
      <c r="H62" s="3"/>
      <c r="I62" s="70"/>
      <c r="J62" s="70"/>
      <c r="K62" s="70"/>
      <c r="L62" s="70"/>
      <c r="M62" s="70"/>
      <c r="N62" s="70"/>
      <c r="O62" s="70"/>
      <c r="P62" s="70"/>
      <c r="Q62" s="3"/>
      <c r="R62" s="52" t="s">
        <v>92</v>
      </c>
      <c r="S62" s="3"/>
      <c r="T62" s="102" t="s">
        <v>92</v>
      </c>
      <c r="U62" s="177"/>
      <c r="W62" s="176"/>
    </row>
    <row r="63" spans="1:23" x14ac:dyDescent="0.2">
      <c r="A63" s="3"/>
      <c r="B63" s="3"/>
      <c r="C63" s="3"/>
      <c r="D63" s="3" t="s">
        <v>56</v>
      </c>
      <c r="E63" s="3"/>
      <c r="F63" s="3"/>
      <c r="G63" s="3"/>
      <c r="H63" s="3"/>
      <c r="I63" s="70">
        <v>132</v>
      </c>
      <c r="J63" s="70"/>
      <c r="K63" s="70">
        <v>0</v>
      </c>
      <c r="L63" s="70">
        <f>SUM(I63,K63:K63)</f>
        <v>132</v>
      </c>
      <c r="M63" s="70"/>
      <c r="N63" s="70">
        <f>I63</f>
        <v>132</v>
      </c>
      <c r="O63" s="70"/>
      <c r="P63" s="70">
        <f>ROUND(L63,2)</f>
        <v>132</v>
      </c>
      <c r="Q63" s="3"/>
      <c r="R63" s="52" t="str">
        <f t="shared" si="1"/>
        <v>NC</v>
      </c>
      <c r="S63" s="3"/>
      <c r="T63" s="102">
        <v>0</v>
      </c>
      <c r="U63" s="177"/>
      <c r="W63" s="176"/>
    </row>
    <row r="64" spans="1:23" x14ac:dyDescent="0.2">
      <c r="A64" s="3"/>
      <c r="B64" s="3"/>
      <c r="C64" s="3"/>
      <c r="D64" s="3"/>
      <c r="E64" s="3"/>
      <c r="F64" s="3"/>
      <c r="G64" s="3"/>
      <c r="H64" s="3"/>
      <c r="I64" s="70"/>
      <c r="J64" s="70"/>
      <c r="K64" s="70"/>
      <c r="L64" s="70"/>
      <c r="M64" s="70"/>
      <c r="N64" s="70"/>
      <c r="O64" s="70"/>
      <c r="P64" s="3"/>
      <c r="Q64" s="3"/>
      <c r="R64" s="52" t="s">
        <v>92</v>
      </c>
      <c r="S64" s="3"/>
      <c r="T64" s="102" t="s">
        <v>92</v>
      </c>
      <c r="U64" s="177"/>
      <c r="W64" s="176"/>
    </row>
    <row r="65" spans="1:23" x14ac:dyDescent="0.2">
      <c r="A65" s="3"/>
      <c r="B65" s="3"/>
      <c r="C65" s="3"/>
      <c r="D65" s="3" t="s">
        <v>32</v>
      </c>
      <c r="E65" s="3"/>
      <c r="F65" s="3"/>
      <c r="G65" s="3"/>
      <c r="H65" s="3"/>
      <c r="I65" s="70"/>
      <c r="J65" s="70"/>
      <c r="K65" s="70"/>
      <c r="L65" s="70"/>
      <c r="M65" s="70"/>
      <c r="N65" s="70"/>
      <c r="O65" s="70"/>
      <c r="P65" s="3"/>
      <c r="Q65" s="3"/>
      <c r="R65" s="52" t="s">
        <v>92</v>
      </c>
      <c r="S65" s="3"/>
      <c r="T65" s="102" t="s">
        <v>92</v>
      </c>
      <c r="U65" s="177"/>
      <c r="W65" s="176"/>
    </row>
    <row r="66" spans="1:23" x14ac:dyDescent="0.2">
      <c r="A66" s="3"/>
      <c r="B66" s="3"/>
      <c r="C66" s="3"/>
      <c r="D66" s="3"/>
      <c r="E66" s="3" t="s">
        <v>12</v>
      </c>
      <c r="F66" s="3"/>
      <c r="G66" s="3"/>
      <c r="H66" s="3"/>
      <c r="I66" s="56">
        <v>6.698999999999999</v>
      </c>
      <c r="J66" s="56"/>
      <c r="K66" s="56">
        <f>ROUND(I66*$K$1,3)</f>
        <v>0</v>
      </c>
      <c r="L66" s="56">
        <f>SUM(I66,K66:K66)</f>
        <v>6.698999999999999</v>
      </c>
      <c r="M66" s="56"/>
      <c r="N66" s="77">
        <f>I66/100</f>
        <v>6.6989999999999994E-2</v>
      </c>
      <c r="O66" s="78"/>
      <c r="P66" s="77">
        <f>ROUND(L66/100,5)</f>
        <v>6.6989999999999994E-2</v>
      </c>
      <c r="Q66" s="3"/>
      <c r="R66" s="52" t="str">
        <f t="shared" si="1"/>
        <v>NC</v>
      </c>
      <c r="S66" s="3"/>
      <c r="T66" s="102">
        <v>-1.5300000000000036E-3</v>
      </c>
      <c r="U66" s="177"/>
      <c r="W66" s="176"/>
    </row>
    <row r="67" spans="1:23" x14ac:dyDescent="0.2">
      <c r="A67" s="3"/>
      <c r="B67" s="3"/>
      <c r="C67" s="3"/>
      <c r="D67" s="3"/>
      <c r="E67" s="3" t="s">
        <v>20</v>
      </c>
      <c r="F67" s="3"/>
      <c r="G67" s="3"/>
      <c r="H67" s="3"/>
      <c r="I67" s="56">
        <v>19.015000000000001</v>
      </c>
      <c r="J67" s="56"/>
      <c r="K67" s="56">
        <f>ROUND(I67*$K$1,3)</f>
        <v>0</v>
      </c>
      <c r="L67" s="56">
        <f>SUM(I67,K67:K67)</f>
        <v>19.015000000000001</v>
      </c>
      <c r="M67" s="56"/>
      <c r="N67" s="77">
        <f>I67/100</f>
        <v>0.19015000000000001</v>
      </c>
      <c r="O67" s="78"/>
      <c r="P67" s="77">
        <f>ROUND(L67/100,5)</f>
        <v>0.19015000000000001</v>
      </c>
      <c r="Q67" s="3"/>
      <c r="R67" s="52" t="str">
        <f t="shared" si="1"/>
        <v>NC</v>
      </c>
      <c r="S67" s="3"/>
      <c r="T67" s="102">
        <v>-4.3399999999999828E-3</v>
      </c>
      <c r="U67" s="177"/>
      <c r="W67" s="176"/>
    </row>
    <row r="68" spans="1:23" x14ac:dyDescent="0.2">
      <c r="A68" s="3"/>
      <c r="B68" s="3"/>
      <c r="C68" s="3"/>
      <c r="D68" s="3"/>
      <c r="E68" s="3" t="s">
        <v>21</v>
      </c>
      <c r="F68" s="3"/>
      <c r="G68" s="3"/>
      <c r="H68" s="3"/>
      <c r="I68" s="56">
        <v>1.0310000000000001</v>
      </c>
      <c r="J68" s="56"/>
      <c r="K68" s="56">
        <f>ROUND(I68*$K$1,3)</f>
        <v>0</v>
      </c>
      <c r="L68" s="56">
        <f>SUM(I68,K68:K68)</f>
        <v>1.0310000000000001</v>
      </c>
      <c r="M68" s="56"/>
      <c r="N68" s="77">
        <f>I68/100</f>
        <v>1.0310000000000001E-2</v>
      </c>
      <c r="O68" s="78"/>
      <c r="P68" s="77">
        <f>ROUND(L68/100,5)</f>
        <v>1.031E-2</v>
      </c>
      <c r="Q68" s="3"/>
      <c r="R68" s="52">
        <f t="shared" si="1"/>
        <v>1.7347234759768071E-18</v>
      </c>
      <c r="S68" s="3"/>
      <c r="T68" s="102">
        <v>-2.4000000000000063E-4</v>
      </c>
      <c r="U68" s="177"/>
      <c r="W68" s="176"/>
    </row>
    <row r="69" spans="1:23" x14ac:dyDescent="0.2">
      <c r="A69" s="3"/>
      <c r="B69" s="3"/>
      <c r="C69" s="3"/>
      <c r="D69" s="3" t="s">
        <v>65</v>
      </c>
      <c r="E69" s="3"/>
      <c r="F69" s="3"/>
      <c r="G69" s="3"/>
      <c r="H69" s="3"/>
      <c r="I69" s="56">
        <v>0.91400000000000003</v>
      </c>
      <c r="J69" s="70"/>
      <c r="K69" s="56">
        <f>ROUND(I69*$K$1,3)</f>
        <v>0</v>
      </c>
      <c r="L69" s="56">
        <f>SUM(I69,K69:K69)</f>
        <v>0.91400000000000003</v>
      </c>
      <c r="M69" s="70"/>
      <c r="N69" s="77">
        <f>I69/100</f>
        <v>9.1400000000000006E-3</v>
      </c>
      <c r="O69" s="78"/>
      <c r="P69" s="77">
        <f>ROUND(L69/100,5)</f>
        <v>9.1400000000000006E-3</v>
      </c>
      <c r="Q69" s="3"/>
      <c r="R69" s="52" t="str">
        <f t="shared" si="1"/>
        <v>NC</v>
      </c>
      <c r="S69" s="3"/>
      <c r="T69" s="102">
        <v>-2.1000000000000012E-4</v>
      </c>
      <c r="U69" s="177"/>
      <c r="W69" s="176"/>
    </row>
    <row r="70" spans="1:23" x14ac:dyDescent="0.2">
      <c r="A70" s="3"/>
      <c r="B70" s="3"/>
      <c r="C70" s="3"/>
      <c r="D70" s="3"/>
      <c r="E70" s="3"/>
      <c r="F70" s="3"/>
      <c r="G70" s="3"/>
      <c r="H70" s="3"/>
      <c r="I70" s="56"/>
      <c r="J70" s="70"/>
      <c r="K70" s="70"/>
      <c r="L70" s="56"/>
      <c r="M70" s="70"/>
      <c r="N70" s="70"/>
      <c r="O70" s="70"/>
      <c r="P70" s="3"/>
      <c r="Q70" s="3"/>
      <c r="R70" s="52" t="s">
        <v>92</v>
      </c>
      <c r="S70" s="3"/>
      <c r="T70" s="102" t="s">
        <v>92</v>
      </c>
      <c r="U70" s="177"/>
      <c r="W70" s="176"/>
    </row>
    <row r="71" spans="1:23" x14ac:dyDescent="0.2">
      <c r="A71" s="3"/>
      <c r="B71" s="3"/>
      <c r="C71" s="3"/>
      <c r="D71" s="3" t="s">
        <v>36</v>
      </c>
      <c r="E71" s="3"/>
      <c r="F71" s="3"/>
      <c r="G71" s="3"/>
      <c r="H71" s="3"/>
      <c r="I71" s="70"/>
      <c r="J71" s="70"/>
      <c r="K71" s="70"/>
      <c r="L71" s="70"/>
      <c r="M71" s="70"/>
      <c r="N71" s="70"/>
      <c r="O71" s="70"/>
      <c r="P71" s="3"/>
      <c r="Q71" s="3"/>
      <c r="R71" s="52" t="s">
        <v>92</v>
      </c>
      <c r="S71" s="3"/>
      <c r="T71" s="102" t="s">
        <v>92</v>
      </c>
      <c r="U71" s="177"/>
      <c r="W71" s="176"/>
    </row>
    <row r="72" spans="1:23" x14ac:dyDescent="0.2">
      <c r="A72" s="3"/>
      <c r="B72" s="3"/>
      <c r="C72" s="3"/>
      <c r="D72" s="3"/>
      <c r="E72" s="3" t="s">
        <v>3</v>
      </c>
      <c r="F72" s="3"/>
      <c r="G72" s="3"/>
      <c r="H72" s="3"/>
      <c r="I72" s="79">
        <v>0.01</v>
      </c>
      <c r="J72" s="70"/>
      <c r="K72" s="70">
        <v>0</v>
      </c>
      <c r="L72" s="80">
        <f>SUM(I72,K72:K72)</f>
        <v>0.01</v>
      </c>
      <c r="M72" s="70"/>
      <c r="N72" s="81">
        <f>I72</f>
        <v>0.01</v>
      </c>
      <c r="O72" s="70"/>
      <c r="P72" s="82">
        <f>L72</f>
        <v>0.01</v>
      </c>
      <c r="Q72" s="3"/>
      <c r="R72" s="52" t="str">
        <f t="shared" si="1"/>
        <v>NC</v>
      </c>
      <c r="S72" s="3"/>
      <c r="T72" s="102">
        <v>0</v>
      </c>
      <c r="U72" s="177"/>
      <c r="W72" s="176"/>
    </row>
    <row r="73" spans="1:23" x14ac:dyDescent="0.2">
      <c r="A73" s="3"/>
      <c r="B73" s="3"/>
      <c r="C73" s="3"/>
      <c r="D73" s="3"/>
      <c r="E73" s="3" t="s">
        <v>2</v>
      </c>
      <c r="F73" s="3"/>
      <c r="G73" s="3"/>
      <c r="H73" s="3"/>
      <c r="I73" s="79">
        <v>0.02</v>
      </c>
      <c r="J73" s="70"/>
      <c r="K73" s="70">
        <v>0</v>
      </c>
      <c r="L73" s="80">
        <f>SUM(I73,K73:K73)</f>
        <v>0.02</v>
      </c>
      <c r="M73" s="70"/>
      <c r="N73" s="81">
        <f>I73</f>
        <v>0.02</v>
      </c>
      <c r="O73" s="70"/>
      <c r="P73" s="82">
        <f>L73</f>
        <v>0.02</v>
      </c>
      <c r="Q73" s="3"/>
      <c r="R73" s="52" t="str">
        <f t="shared" si="1"/>
        <v>NC</v>
      </c>
      <c r="S73" s="3"/>
      <c r="T73" s="102">
        <v>0</v>
      </c>
      <c r="U73" s="177"/>
      <c r="W73" s="176"/>
    </row>
    <row r="74" spans="1:23" x14ac:dyDescent="0.2">
      <c r="A74" s="3"/>
      <c r="B74" s="3"/>
      <c r="C74" s="3"/>
      <c r="D74" s="3" t="s">
        <v>38</v>
      </c>
      <c r="E74" s="3"/>
      <c r="F74" s="3"/>
      <c r="G74" s="3"/>
      <c r="H74" s="3"/>
      <c r="I74" s="50">
        <v>1.67E-2</v>
      </c>
      <c r="J74" s="70"/>
      <c r="K74" s="70">
        <v>0</v>
      </c>
      <c r="L74" s="51">
        <f>SUM(I74,K74:K74)</f>
        <v>1.67E-2</v>
      </c>
      <c r="M74" s="70"/>
      <c r="N74" s="73">
        <f>I74</f>
        <v>1.67E-2</v>
      </c>
      <c r="O74" s="70"/>
      <c r="P74" s="83">
        <f>L74</f>
        <v>1.67E-2</v>
      </c>
      <c r="Q74" s="3"/>
      <c r="R74" s="52" t="str">
        <f t="shared" si="1"/>
        <v>NC</v>
      </c>
      <c r="S74" s="3"/>
      <c r="T74" s="102">
        <v>0</v>
      </c>
      <c r="U74" s="177"/>
      <c r="W74" s="176"/>
    </row>
    <row r="75" spans="1:23" x14ac:dyDescent="0.2">
      <c r="A75" s="3"/>
      <c r="B75" s="3"/>
      <c r="C75" s="3"/>
      <c r="D75" s="3"/>
      <c r="E75" s="3"/>
      <c r="F75" s="3"/>
      <c r="G75" s="3"/>
      <c r="H75" s="3"/>
      <c r="I75" s="56"/>
      <c r="J75" s="70"/>
      <c r="K75" s="70"/>
      <c r="L75" s="56"/>
      <c r="M75" s="70"/>
      <c r="N75" s="70"/>
      <c r="O75" s="70"/>
      <c r="P75" s="3"/>
      <c r="Q75" s="3"/>
      <c r="R75" s="52" t="s">
        <v>92</v>
      </c>
      <c r="S75" s="3"/>
      <c r="T75" s="102" t="s">
        <v>92</v>
      </c>
      <c r="U75" s="177"/>
      <c r="W75" s="176"/>
    </row>
    <row r="76" spans="1:23" x14ac:dyDescent="0.2">
      <c r="A76" s="3"/>
      <c r="B76" s="3"/>
      <c r="C76" s="3"/>
      <c r="D76" s="3"/>
      <c r="E76" s="3"/>
      <c r="F76" s="3"/>
      <c r="G76" s="3"/>
      <c r="H76" s="3"/>
      <c r="I76" s="56"/>
      <c r="J76" s="70"/>
      <c r="K76" s="70"/>
      <c r="L76" s="56"/>
      <c r="M76" s="70"/>
      <c r="N76" s="70"/>
      <c r="O76" s="70"/>
      <c r="P76" s="3"/>
      <c r="Q76" s="3"/>
      <c r="R76" s="52" t="s">
        <v>92</v>
      </c>
      <c r="S76" s="3"/>
      <c r="T76" s="102" t="s">
        <v>92</v>
      </c>
      <c r="U76" s="177"/>
      <c r="W76" s="176"/>
    </row>
    <row r="77" spans="1:23" x14ac:dyDescent="0.2">
      <c r="A77" s="3"/>
      <c r="B77" s="3"/>
      <c r="C77" s="3"/>
      <c r="D77" s="3"/>
      <c r="E77" s="3"/>
      <c r="F77" s="3"/>
      <c r="G77" s="3"/>
      <c r="H77" s="3"/>
      <c r="I77" s="70"/>
      <c r="J77" s="70"/>
      <c r="K77" s="70"/>
      <c r="L77" s="70"/>
      <c r="M77" s="70"/>
      <c r="N77" s="70"/>
      <c r="O77" s="70"/>
      <c r="P77" s="3"/>
      <c r="Q77" s="3"/>
      <c r="R77" s="52" t="s">
        <v>92</v>
      </c>
      <c r="S77" s="3"/>
      <c r="T77" s="102" t="s">
        <v>92</v>
      </c>
      <c r="U77" s="177"/>
      <c r="W77" s="176"/>
    </row>
    <row r="78" spans="1:23" x14ac:dyDescent="0.2">
      <c r="A78" s="3"/>
      <c r="B78" s="69" t="s">
        <v>25</v>
      </c>
      <c r="C78" s="3"/>
      <c r="D78" s="3" t="s">
        <v>22</v>
      </c>
      <c r="E78" s="3"/>
      <c r="F78" s="3"/>
      <c r="G78" s="3"/>
      <c r="H78" s="3"/>
      <c r="I78" s="70"/>
      <c r="J78" s="70"/>
      <c r="K78" s="70"/>
      <c r="L78" s="70"/>
      <c r="M78" s="70"/>
      <c r="N78" s="70"/>
      <c r="O78" s="70"/>
      <c r="P78" s="3"/>
      <c r="Q78" s="3"/>
      <c r="R78" s="52" t="s">
        <v>92</v>
      </c>
      <c r="S78" s="3"/>
      <c r="T78" s="102" t="s">
        <v>92</v>
      </c>
      <c r="U78" s="177"/>
      <c r="W78" s="176"/>
    </row>
    <row r="79" spans="1:23" x14ac:dyDescent="0.2">
      <c r="A79" s="3"/>
      <c r="B79" s="3"/>
      <c r="C79" s="3"/>
      <c r="D79" s="3"/>
      <c r="E79" s="3" t="s">
        <v>12</v>
      </c>
      <c r="F79" s="3"/>
      <c r="G79" s="3"/>
      <c r="H79" s="3"/>
      <c r="I79" s="70"/>
      <c r="J79" s="70"/>
      <c r="K79" s="70"/>
      <c r="L79" s="70"/>
      <c r="M79" s="70"/>
      <c r="N79" s="70"/>
      <c r="O79" s="70"/>
      <c r="P79" s="3"/>
      <c r="Q79" s="3"/>
      <c r="R79" s="52" t="s">
        <v>92</v>
      </c>
      <c r="S79" s="3"/>
      <c r="T79" s="102" t="s">
        <v>92</v>
      </c>
      <c r="U79" s="177"/>
      <c r="W79" s="176"/>
    </row>
    <row r="80" spans="1:23" x14ac:dyDescent="0.2">
      <c r="A80" s="3"/>
      <c r="B80" s="3"/>
      <c r="C80" s="3"/>
      <c r="D80" s="3"/>
      <c r="E80" s="3"/>
      <c r="F80" s="3" t="s">
        <v>23</v>
      </c>
      <c r="G80" s="3"/>
      <c r="H80" s="3"/>
      <c r="I80" s="70">
        <v>7.9499999999999993</v>
      </c>
      <c r="J80" s="70"/>
      <c r="K80" s="70">
        <f>ROUND(I80*$K$1,2)</f>
        <v>0</v>
      </c>
      <c r="L80" s="70">
        <f>SUM(I80,K80:K80)</f>
        <v>7.9499999999999993</v>
      </c>
      <c r="M80" s="70"/>
      <c r="N80" s="70">
        <f>I80</f>
        <v>7.9499999999999993</v>
      </c>
      <c r="O80" s="70"/>
      <c r="P80" s="70">
        <f>ROUND(L80,2)</f>
        <v>7.95</v>
      </c>
      <c r="Q80" s="3"/>
      <c r="R80" s="52">
        <f t="shared" si="1"/>
        <v>-8.8817841970012523E-16</v>
      </c>
      <c r="S80" s="3"/>
      <c r="T80" s="102">
        <v>0</v>
      </c>
      <c r="U80" s="177"/>
      <c r="W80" s="176"/>
    </row>
    <row r="81" spans="1:23" x14ac:dyDescent="0.2">
      <c r="A81" s="3"/>
      <c r="B81" s="3"/>
      <c r="C81" s="3"/>
      <c r="D81" s="3"/>
      <c r="E81" s="3"/>
      <c r="F81" s="3" t="s">
        <v>75</v>
      </c>
      <c r="G81" s="3"/>
      <c r="H81" s="3"/>
      <c r="I81" s="70">
        <v>14.070000000000002</v>
      </c>
      <c r="J81" s="70"/>
      <c r="K81" s="70">
        <f>ROUND(I81*$K$1,2)</f>
        <v>0</v>
      </c>
      <c r="L81" s="70">
        <f>SUM(I81,K81:K81)</f>
        <v>14.070000000000002</v>
      </c>
      <c r="M81" s="70"/>
      <c r="N81" s="70">
        <f>I81</f>
        <v>14.070000000000002</v>
      </c>
      <c r="O81" s="70"/>
      <c r="P81" s="70">
        <f>ROUND(L81,2)</f>
        <v>14.07</v>
      </c>
      <c r="Q81" s="3"/>
      <c r="R81" s="52">
        <f t="shared" si="1"/>
        <v>1.7763568394002505E-15</v>
      </c>
      <c r="S81" s="3"/>
      <c r="T81" s="102">
        <v>0</v>
      </c>
      <c r="U81" s="177"/>
      <c r="W81" s="176"/>
    </row>
    <row r="82" spans="1:23" x14ac:dyDescent="0.2">
      <c r="A82" s="3"/>
      <c r="B82" s="3"/>
      <c r="C82" s="3"/>
      <c r="D82" s="3"/>
      <c r="E82" s="3"/>
      <c r="F82" s="3"/>
      <c r="G82" s="3"/>
      <c r="H82" s="3"/>
      <c r="I82" s="70"/>
      <c r="J82" s="70"/>
      <c r="K82" s="70"/>
      <c r="L82" s="70"/>
      <c r="M82" s="70"/>
      <c r="N82" s="70"/>
      <c r="O82" s="70"/>
      <c r="P82" s="3"/>
      <c r="Q82" s="3"/>
      <c r="R82" s="52" t="s">
        <v>92</v>
      </c>
      <c r="S82" s="3"/>
      <c r="T82" s="102" t="s">
        <v>92</v>
      </c>
      <c r="U82" s="177"/>
      <c r="W82" s="176"/>
    </row>
    <row r="83" spans="1:23" x14ac:dyDescent="0.2">
      <c r="A83" s="3"/>
      <c r="B83" s="3"/>
      <c r="C83" s="3"/>
      <c r="D83" s="3" t="s">
        <v>32</v>
      </c>
      <c r="E83" s="3"/>
      <c r="F83" s="3"/>
      <c r="G83" s="3"/>
      <c r="H83" s="3"/>
      <c r="I83" s="70"/>
      <c r="J83" s="70"/>
      <c r="K83" s="70"/>
      <c r="L83" s="70"/>
      <c r="M83" s="70"/>
      <c r="N83" s="70"/>
      <c r="O83" s="70"/>
      <c r="P83" s="3"/>
      <c r="Q83" s="3"/>
      <c r="R83" s="52" t="s">
        <v>92</v>
      </c>
      <c r="S83" s="3"/>
      <c r="T83" s="102" t="s">
        <v>92</v>
      </c>
      <c r="U83" s="177"/>
      <c r="W83" s="176"/>
    </row>
    <row r="84" spans="1:23" x14ac:dyDescent="0.2">
      <c r="A84" s="3"/>
      <c r="B84" s="3"/>
      <c r="C84" s="3"/>
      <c r="D84" s="3"/>
      <c r="E84" s="3" t="s">
        <v>12</v>
      </c>
      <c r="F84" s="3"/>
      <c r="G84" s="3"/>
      <c r="H84" s="3"/>
      <c r="I84" s="56">
        <v>2.5409999999999999</v>
      </c>
      <c r="J84" s="56"/>
      <c r="K84" s="56">
        <f>ROUND(I84*$K$1,3)</f>
        <v>0</v>
      </c>
      <c r="L84" s="56">
        <f>SUM(I84,K84:K84)</f>
        <v>2.5409999999999999</v>
      </c>
      <c r="M84" s="56"/>
      <c r="N84" s="77">
        <f>I84/100</f>
        <v>2.5409999999999999E-2</v>
      </c>
      <c r="O84" s="78"/>
      <c r="P84" s="77">
        <f>ROUND(L84/100,5)</f>
        <v>2.5409999999999999E-2</v>
      </c>
      <c r="Q84" s="3"/>
      <c r="R84" s="52" t="str">
        <f t="shared" si="1"/>
        <v>NC</v>
      </c>
      <c r="S84" s="3"/>
      <c r="T84" s="102">
        <v>-5.7999999999999718E-4</v>
      </c>
      <c r="U84" s="177"/>
      <c r="W84" s="176"/>
    </row>
    <row r="85" spans="1:23" x14ac:dyDescent="0.2">
      <c r="A85" s="3"/>
      <c r="B85" s="3"/>
      <c r="C85" s="3"/>
      <c r="D85" s="3"/>
      <c r="E85" s="3"/>
      <c r="F85" s="3"/>
      <c r="G85" s="3"/>
      <c r="H85" s="3"/>
      <c r="I85" s="56"/>
      <c r="J85" s="56"/>
      <c r="K85" s="56"/>
      <c r="L85" s="56"/>
      <c r="M85" s="56"/>
      <c r="N85" s="56"/>
      <c r="O85" s="56"/>
      <c r="P85" s="3"/>
      <c r="Q85" s="3"/>
      <c r="R85" s="52" t="s">
        <v>92</v>
      </c>
      <c r="S85" s="3"/>
      <c r="T85" s="102" t="s">
        <v>92</v>
      </c>
      <c r="U85" s="177"/>
      <c r="W85" s="176"/>
    </row>
    <row r="86" spans="1:23" x14ac:dyDescent="0.2">
      <c r="A86" s="3"/>
      <c r="B86" s="3"/>
      <c r="C86" s="3"/>
      <c r="D86" s="3" t="s">
        <v>65</v>
      </c>
      <c r="E86" s="3"/>
      <c r="F86" s="3"/>
      <c r="G86" s="3"/>
      <c r="H86" s="3"/>
      <c r="I86" s="56">
        <v>0.18500000000000003</v>
      </c>
      <c r="J86" s="56"/>
      <c r="K86" s="56">
        <f>ROUND(I86*$K$1,3)</f>
        <v>0</v>
      </c>
      <c r="L86" s="56">
        <f>SUM(I86,K86:K86)</f>
        <v>0.18500000000000003</v>
      </c>
      <c r="M86" s="56"/>
      <c r="N86" s="77">
        <f>I86/100</f>
        <v>1.8500000000000003E-3</v>
      </c>
      <c r="O86" s="78"/>
      <c r="P86" s="77">
        <f>ROUND(L86/100,5)</f>
        <v>1.8500000000000001E-3</v>
      </c>
      <c r="Q86" s="3"/>
      <c r="R86" s="52">
        <f t="shared" si="1"/>
        <v>2.1684043449710089E-19</v>
      </c>
      <c r="S86" s="3"/>
      <c r="T86" s="102">
        <v>-3.9999999999999888E-5</v>
      </c>
      <c r="U86" s="177"/>
      <c r="W86" s="176"/>
    </row>
    <row r="87" spans="1:23" x14ac:dyDescent="0.2">
      <c r="A87" s="3"/>
      <c r="B87" s="3"/>
      <c r="C87" s="3"/>
      <c r="D87" s="3"/>
      <c r="E87" s="3"/>
      <c r="F87" s="3"/>
      <c r="G87" s="3"/>
      <c r="H87" s="3"/>
      <c r="I87" s="70"/>
      <c r="J87" s="70"/>
      <c r="K87" s="70"/>
      <c r="L87" s="70"/>
      <c r="M87" s="70"/>
      <c r="N87" s="70"/>
      <c r="O87" s="70"/>
      <c r="P87" s="3"/>
      <c r="Q87" s="3"/>
      <c r="R87" s="52" t="s">
        <v>92</v>
      </c>
      <c r="S87" s="3"/>
      <c r="T87" s="102" t="s">
        <v>92</v>
      </c>
      <c r="U87" s="177"/>
      <c r="W87" s="176"/>
    </row>
    <row r="88" spans="1:23" x14ac:dyDescent="0.2">
      <c r="A88" s="3"/>
      <c r="B88" s="69" t="s">
        <v>26</v>
      </c>
      <c r="C88" s="3"/>
      <c r="D88" s="3" t="s">
        <v>22</v>
      </c>
      <c r="E88" s="3"/>
      <c r="F88" s="3"/>
      <c r="G88" s="3"/>
      <c r="H88" s="3"/>
      <c r="I88" s="70"/>
      <c r="J88" s="70"/>
      <c r="K88" s="70"/>
      <c r="L88" s="70"/>
      <c r="M88" s="70"/>
      <c r="N88" s="70"/>
      <c r="O88" s="70"/>
      <c r="P88" s="3"/>
      <c r="Q88" s="3"/>
      <c r="R88" s="52" t="s">
        <v>92</v>
      </c>
      <c r="S88" s="3"/>
      <c r="T88" s="102" t="s">
        <v>92</v>
      </c>
      <c r="U88" s="177"/>
      <c r="W88" s="176"/>
    </row>
    <row r="89" spans="1:23" x14ac:dyDescent="0.2">
      <c r="A89" s="3"/>
      <c r="B89" s="69" t="s">
        <v>78</v>
      </c>
      <c r="C89" s="3"/>
      <c r="D89" s="3"/>
      <c r="E89" s="3" t="s">
        <v>12</v>
      </c>
      <c r="F89" s="3"/>
      <c r="G89" s="3"/>
      <c r="H89" s="3"/>
      <c r="I89" s="70"/>
      <c r="J89" s="70"/>
      <c r="K89" s="70"/>
      <c r="L89" s="70"/>
      <c r="M89" s="70"/>
      <c r="N89" s="70"/>
      <c r="O89" s="70"/>
      <c r="P89" s="3"/>
      <c r="Q89" s="3"/>
      <c r="R89" s="52" t="s">
        <v>92</v>
      </c>
      <c r="S89" s="3"/>
      <c r="T89" s="102" t="s">
        <v>92</v>
      </c>
      <c r="U89" s="177"/>
      <c r="W89" s="176"/>
    </row>
    <row r="90" spans="1:23" x14ac:dyDescent="0.2">
      <c r="A90" s="3"/>
      <c r="B90" s="69"/>
      <c r="C90" s="3"/>
      <c r="D90" s="3"/>
      <c r="E90" s="3"/>
      <c r="F90" s="3" t="s">
        <v>0</v>
      </c>
      <c r="G90" s="3"/>
      <c r="H90" s="3"/>
      <c r="I90" s="70">
        <v>14.070000000000002</v>
      </c>
      <c r="J90" s="70"/>
      <c r="K90" s="70">
        <f>ROUND(I90*$K$1,2)</f>
        <v>0</v>
      </c>
      <c r="L90" s="70">
        <f>SUM(I90,K90:K90)</f>
        <v>14.070000000000002</v>
      </c>
      <c r="M90" s="70"/>
      <c r="N90" s="70">
        <f>I90</f>
        <v>14.070000000000002</v>
      </c>
      <c r="O90" s="70"/>
      <c r="P90" s="70">
        <f>ROUND(L90,2)</f>
        <v>14.07</v>
      </c>
      <c r="Q90" s="3"/>
      <c r="R90" s="52">
        <f t="shared" si="1"/>
        <v>1.7763568394002505E-15</v>
      </c>
      <c r="S90" s="3"/>
      <c r="T90" s="102">
        <v>0</v>
      </c>
      <c r="U90" s="177"/>
      <c r="W90" s="176"/>
    </row>
    <row r="91" spans="1:23" x14ac:dyDescent="0.2">
      <c r="A91" s="3"/>
      <c r="B91" s="69"/>
      <c r="C91" s="3"/>
      <c r="D91" s="3"/>
      <c r="E91" s="3"/>
      <c r="F91" s="3" t="s">
        <v>3</v>
      </c>
      <c r="G91" s="3"/>
      <c r="H91" s="3"/>
      <c r="I91" s="70">
        <v>177.98000000000008</v>
      </c>
      <c r="J91" s="70"/>
      <c r="K91" s="70">
        <f>ROUND(I91*$K$1,2)</f>
        <v>0</v>
      </c>
      <c r="L91" s="70">
        <f>SUM(I91,K91:K91)</f>
        <v>177.98000000000008</v>
      </c>
      <c r="M91" s="70"/>
      <c r="N91" s="70">
        <f>I91</f>
        <v>177.98000000000008</v>
      </c>
      <c r="O91" s="70"/>
      <c r="P91" s="70">
        <f>ROUND(L91,2)</f>
        <v>177.98</v>
      </c>
      <c r="Q91" s="3"/>
      <c r="R91" s="52">
        <f t="shared" si="1"/>
        <v>8.5265128291212022E-14</v>
      </c>
      <c r="S91" s="3"/>
      <c r="T91" s="102">
        <v>0</v>
      </c>
      <c r="U91" s="177"/>
      <c r="W91" s="176"/>
    </row>
    <row r="92" spans="1:23" x14ac:dyDescent="0.2">
      <c r="A92" s="3"/>
      <c r="B92" s="3"/>
      <c r="C92" s="3"/>
      <c r="D92" s="3"/>
      <c r="E92" s="3"/>
      <c r="F92" s="3" t="s">
        <v>2</v>
      </c>
      <c r="G92" s="3"/>
      <c r="H92" s="3"/>
      <c r="I92" s="70">
        <v>877.91000000000008</v>
      </c>
      <c r="J92" s="70"/>
      <c r="K92" s="70">
        <f>ROUND(I92*$K$1,2)</f>
        <v>0</v>
      </c>
      <c r="L92" s="70">
        <f>SUM(I92,K92:K92)</f>
        <v>877.91000000000008</v>
      </c>
      <c r="M92" s="70"/>
      <c r="N92" s="70">
        <f>I92</f>
        <v>877.91000000000008</v>
      </c>
      <c r="O92" s="70"/>
      <c r="P92" s="70">
        <f>ROUND(L92,2)</f>
        <v>877.91</v>
      </c>
      <c r="Q92" s="3"/>
      <c r="R92" s="52">
        <f t="shared" si="1"/>
        <v>1.1368683772161603E-13</v>
      </c>
      <c r="S92" s="3"/>
      <c r="T92" s="102">
        <v>0</v>
      </c>
      <c r="U92" s="177"/>
      <c r="W92" s="176"/>
    </row>
    <row r="93" spans="1:23" x14ac:dyDescent="0.2">
      <c r="A93" s="3"/>
      <c r="B93" s="3"/>
      <c r="C93" s="3"/>
      <c r="D93" s="3"/>
      <c r="E93" s="3" t="s">
        <v>13</v>
      </c>
      <c r="F93" s="3"/>
      <c r="G93" s="3"/>
      <c r="H93" s="3"/>
      <c r="I93" s="70"/>
      <c r="J93" s="70"/>
      <c r="K93" s="70"/>
      <c r="L93" s="70"/>
      <c r="M93" s="70"/>
      <c r="N93" s="70"/>
      <c r="O93" s="70"/>
      <c r="P93" s="70"/>
      <c r="Q93" s="3"/>
      <c r="R93" s="52" t="s">
        <v>92</v>
      </c>
      <c r="S93" s="3"/>
      <c r="T93" s="102" t="s">
        <v>92</v>
      </c>
      <c r="W93" s="176"/>
    </row>
    <row r="94" spans="1:23" x14ac:dyDescent="0.2">
      <c r="A94" s="3"/>
      <c r="B94" s="3"/>
      <c r="C94" s="3"/>
      <c r="D94" s="3"/>
      <c r="E94" s="3"/>
      <c r="F94" s="3" t="s">
        <v>0</v>
      </c>
      <c r="G94" s="3"/>
      <c r="H94" s="3"/>
      <c r="I94" s="70">
        <v>23.089999999999996</v>
      </c>
      <c r="J94" s="70"/>
      <c r="K94" s="70">
        <f t="shared" ref="K94:K99" si="2">ROUND(I94*$K$1,2)</f>
        <v>0</v>
      </c>
      <c r="L94" s="70">
        <f t="shared" ref="L94:L99" si="3">SUM(I94,K94:K94)</f>
        <v>23.089999999999996</v>
      </c>
      <c r="M94" s="70"/>
      <c r="N94" s="70">
        <f t="shared" ref="N94:N99" si="4">I94</f>
        <v>23.089999999999996</v>
      </c>
      <c r="O94" s="70"/>
      <c r="P94" s="70">
        <f t="shared" ref="P94:P99" si="5">ROUND(L94,2)</f>
        <v>23.09</v>
      </c>
      <c r="Q94" s="3"/>
      <c r="R94" s="52">
        <f t="shared" si="1"/>
        <v>-3.5527136788005009E-15</v>
      </c>
      <c r="S94" s="3"/>
      <c r="T94" s="102">
        <v>0</v>
      </c>
      <c r="W94" s="176"/>
    </row>
    <row r="95" spans="1:23" x14ac:dyDescent="0.2">
      <c r="A95" s="3"/>
      <c r="B95" s="3"/>
      <c r="C95" s="3"/>
      <c r="D95" s="3"/>
      <c r="E95" s="3"/>
      <c r="F95" s="3" t="s">
        <v>62</v>
      </c>
      <c r="G95" s="3"/>
      <c r="H95" s="3"/>
      <c r="I95" s="70">
        <v>14.070000000000002</v>
      </c>
      <c r="J95" s="70"/>
      <c r="K95" s="70">
        <f t="shared" si="2"/>
        <v>0</v>
      </c>
      <c r="L95" s="70">
        <f t="shared" si="3"/>
        <v>14.070000000000002</v>
      </c>
      <c r="M95" s="70"/>
      <c r="N95" s="70">
        <f t="shared" si="4"/>
        <v>14.070000000000002</v>
      </c>
      <c r="O95" s="70"/>
      <c r="P95" s="70">
        <f t="shared" si="5"/>
        <v>14.07</v>
      </c>
      <c r="Q95" s="3"/>
      <c r="R95" s="52">
        <f t="shared" si="1"/>
        <v>1.7763568394002505E-15</v>
      </c>
      <c r="S95" s="3"/>
      <c r="T95" s="102">
        <v>0</v>
      </c>
      <c r="W95" s="176"/>
    </row>
    <row r="96" spans="1:23" x14ac:dyDescent="0.2">
      <c r="A96" s="3"/>
      <c r="B96" s="3"/>
      <c r="C96" s="3"/>
      <c r="D96" s="3"/>
      <c r="E96" s="3"/>
      <c r="F96" s="3" t="s">
        <v>3</v>
      </c>
      <c r="G96" s="3"/>
      <c r="H96" s="3"/>
      <c r="I96" s="70">
        <v>187.02</v>
      </c>
      <c r="J96" s="70"/>
      <c r="K96" s="70">
        <f t="shared" si="2"/>
        <v>0</v>
      </c>
      <c r="L96" s="70">
        <f t="shared" si="3"/>
        <v>187.02</v>
      </c>
      <c r="M96" s="70"/>
      <c r="N96" s="70">
        <f t="shared" si="4"/>
        <v>187.02</v>
      </c>
      <c r="O96" s="70"/>
      <c r="P96" s="70">
        <f t="shared" si="5"/>
        <v>187.02</v>
      </c>
      <c r="Q96" s="3"/>
      <c r="R96" s="52" t="str">
        <f t="shared" si="1"/>
        <v>NC</v>
      </c>
      <c r="S96" s="3"/>
      <c r="T96" s="102">
        <v>0</v>
      </c>
      <c r="W96" s="176"/>
    </row>
    <row r="97" spans="1:23" x14ac:dyDescent="0.2">
      <c r="A97" s="3"/>
      <c r="B97" s="3"/>
      <c r="C97" s="3"/>
      <c r="D97" s="3"/>
      <c r="E97" s="3"/>
      <c r="F97" s="3" t="s">
        <v>63</v>
      </c>
      <c r="G97" s="3"/>
      <c r="H97" s="3"/>
      <c r="I97" s="70">
        <v>177.98000000000008</v>
      </c>
      <c r="J97" s="70"/>
      <c r="K97" s="70">
        <f t="shared" si="2"/>
        <v>0</v>
      </c>
      <c r="L97" s="70">
        <f t="shared" si="3"/>
        <v>177.98000000000008</v>
      </c>
      <c r="M97" s="70"/>
      <c r="N97" s="70">
        <f t="shared" si="4"/>
        <v>177.98000000000008</v>
      </c>
      <c r="O97" s="70"/>
      <c r="P97" s="70">
        <f t="shared" si="5"/>
        <v>177.98</v>
      </c>
      <c r="Q97" s="3"/>
      <c r="R97" s="52">
        <f t="shared" si="1"/>
        <v>8.5265128291212022E-14</v>
      </c>
      <c r="S97" s="3"/>
      <c r="T97" s="102">
        <v>0</v>
      </c>
      <c r="W97" s="176"/>
    </row>
    <row r="98" spans="1:23" x14ac:dyDescent="0.2">
      <c r="A98" s="3"/>
      <c r="B98" s="3"/>
      <c r="C98" s="3"/>
      <c r="D98" s="3"/>
      <c r="E98" s="3"/>
      <c r="F98" s="3" t="s">
        <v>2</v>
      </c>
      <c r="G98" s="3"/>
      <c r="H98" s="3"/>
      <c r="I98" s="70">
        <v>886.93000000000018</v>
      </c>
      <c r="J98" s="70"/>
      <c r="K98" s="70">
        <f t="shared" si="2"/>
        <v>0</v>
      </c>
      <c r="L98" s="70">
        <f t="shared" si="3"/>
        <v>886.93000000000018</v>
      </c>
      <c r="M98" s="70"/>
      <c r="N98" s="70">
        <f t="shared" si="4"/>
        <v>886.93000000000018</v>
      </c>
      <c r="O98" s="70"/>
      <c r="P98" s="70">
        <f t="shared" si="5"/>
        <v>886.93</v>
      </c>
      <c r="Q98" s="3"/>
      <c r="R98" s="52">
        <f t="shared" ref="R98:R161" si="6">+IF(N98-P98=0,"NC",N98-P98)</f>
        <v>2.2737367544323206E-13</v>
      </c>
      <c r="S98" s="3"/>
      <c r="T98" s="102">
        <v>0</v>
      </c>
      <c r="W98" s="176"/>
    </row>
    <row r="99" spans="1:23" x14ac:dyDescent="0.2">
      <c r="A99" s="3"/>
      <c r="B99" s="3"/>
      <c r="C99" s="3"/>
      <c r="D99" s="3"/>
      <c r="E99" s="3"/>
      <c r="F99" s="3" t="s">
        <v>64</v>
      </c>
      <c r="G99" s="3"/>
      <c r="H99" s="3"/>
      <c r="I99" s="70">
        <v>877.91000000000008</v>
      </c>
      <c r="J99" s="70"/>
      <c r="K99" s="70">
        <f t="shared" si="2"/>
        <v>0</v>
      </c>
      <c r="L99" s="70">
        <f t="shared" si="3"/>
        <v>877.91000000000008</v>
      </c>
      <c r="M99" s="70"/>
      <c r="N99" s="70">
        <f t="shared" si="4"/>
        <v>877.91000000000008</v>
      </c>
      <c r="O99" s="70"/>
      <c r="P99" s="70">
        <f t="shared" si="5"/>
        <v>877.91</v>
      </c>
      <c r="Q99" s="3"/>
      <c r="R99" s="52">
        <f t="shared" si="6"/>
        <v>1.1368683772161603E-13</v>
      </c>
      <c r="S99" s="3"/>
      <c r="T99" s="102">
        <v>0</v>
      </c>
      <c r="W99" s="176"/>
    </row>
    <row r="100" spans="1:23" x14ac:dyDescent="0.2">
      <c r="A100" s="3"/>
      <c r="B100" s="3"/>
      <c r="C100" s="3"/>
      <c r="D100" s="3"/>
      <c r="E100" s="3"/>
      <c r="F100" s="3"/>
      <c r="G100" s="3"/>
      <c r="H100" s="3"/>
      <c r="I100" s="70"/>
      <c r="J100" s="70"/>
      <c r="K100" s="70"/>
      <c r="L100" s="70"/>
      <c r="M100" s="70"/>
      <c r="N100" s="70"/>
      <c r="O100" s="70"/>
      <c r="P100" s="3"/>
      <c r="Q100" s="3"/>
      <c r="R100" s="52" t="s">
        <v>92</v>
      </c>
      <c r="S100" s="3"/>
      <c r="T100" s="102">
        <v>0</v>
      </c>
      <c r="W100" s="176"/>
    </row>
    <row r="101" spans="1:23" x14ac:dyDescent="0.2">
      <c r="A101" s="3"/>
      <c r="B101" s="3"/>
      <c r="C101" s="3"/>
      <c r="D101" s="3" t="s">
        <v>27</v>
      </c>
      <c r="E101" s="3"/>
      <c r="F101" s="3"/>
      <c r="G101" s="3"/>
      <c r="H101" s="3"/>
      <c r="I101" s="70"/>
      <c r="J101" s="70"/>
      <c r="K101" s="70"/>
      <c r="L101" s="70"/>
      <c r="M101" s="70"/>
      <c r="N101" s="70"/>
      <c r="O101" s="70"/>
      <c r="P101" s="3"/>
      <c r="Q101" s="3"/>
      <c r="R101" s="52" t="s">
        <v>92</v>
      </c>
      <c r="S101" s="3"/>
      <c r="T101" s="102" t="s">
        <v>92</v>
      </c>
      <c r="W101" s="176"/>
    </row>
    <row r="102" spans="1:23" x14ac:dyDescent="0.2">
      <c r="A102" s="3"/>
      <c r="B102" s="3"/>
      <c r="C102" s="3"/>
      <c r="D102" s="3"/>
      <c r="E102" s="3" t="s">
        <v>12</v>
      </c>
      <c r="F102" s="3"/>
      <c r="G102" s="3"/>
      <c r="H102" s="3"/>
      <c r="I102" s="70">
        <v>6.2700000000000014</v>
      </c>
      <c r="J102" s="70"/>
      <c r="K102" s="70">
        <f>ROUND(I102*$K$1,2)</f>
        <v>0</v>
      </c>
      <c r="L102" s="70">
        <f>SUM(I102,K102:K102)</f>
        <v>6.2700000000000014</v>
      </c>
      <c r="M102" s="70"/>
      <c r="N102" s="70">
        <f>I102</f>
        <v>6.2700000000000014</v>
      </c>
      <c r="O102" s="70"/>
      <c r="P102" s="70">
        <f>ROUND(L102,2)</f>
        <v>6.27</v>
      </c>
      <c r="Q102" s="3"/>
      <c r="R102" s="52">
        <f t="shared" si="6"/>
        <v>1.7763568394002505E-15</v>
      </c>
      <c r="S102" s="3"/>
      <c r="T102" s="102">
        <v>-0.14000000000000057</v>
      </c>
      <c r="W102" s="176"/>
    </row>
    <row r="103" spans="1:23" x14ac:dyDescent="0.2">
      <c r="A103" s="3"/>
      <c r="B103" s="3"/>
      <c r="C103" s="3"/>
      <c r="D103" s="3"/>
      <c r="E103" s="3"/>
      <c r="F103" s="3"/>
      <c r="G103" s="3"/>
      <c r="H103" s="3"/>
      <c r="I103" s="70"/>
      <c r="J103" s="70"/>
      <c r="K103" s="70"/>
      <c r="L103" s="70"/>
      <c r="M103" s="70"/>
      <c r="N103" s="70"/>
      <c r="O103" s="70"/>
      <c r="P103" s="3"/>
      <c r="Q103" s="3"/>
      <c r="R103" s="52" t="s">
        <v>92</v>
      </c>
      <c r="S103" s="3"/>
      <c r="T103" s="102" t="s">
        <v>92</v>
      </c>
      <c r="W103" s="176"/>
    </row>
    <row r="104" spans="1:23" x14ac:dyDescent="0.2">
      <c r="A104" s="3"/>
      <c r="B104" s="3"/>
      <c r="C104" s="3"/>
      <c r="D104" s="3"/>
      <c r="E104" s="3" t="s">
        <v>13</v>
      </c>
      <c r="F104" s="3"/>
      <c r="G104" s="3"/>
      <c r="H104" s="3"/>
      <c r="I104" s="70"/>
      <c r="J104" s="70"/>
      <c r="K104" s="70"/>
      <c r="L104" s="70"/>
      <c r="M104" s="70"/>
      <c r="N104" s="70"/>
      <c r="O104" s="70"/>
      <c r="P104" s="3"/>
      <c r="Q104" s="3"/>
      <c r="R104" s="52" t="s">
        <v>92</v>
      </c>
      <c r="S104" s="3"/>
      <c r="T104" s="102" t="s">
        <v>92</v>
      </c>
      <c r="W104" s="176"/>
    </row>
    <row r="105" spans="1:23" x14ac:dyDescent="0.2">
      <c r="A105" s="3"/>
      <c r="B105" s="3"/>
      <c r="C105" s="3"/>
      <c r="D105" s="3"/>
      <c r="E105" s="3"/>
      <c r="F105" s="3" t="s">
        <v>24</v>
      </c>
      <c r="G105" s="3"/>
      <c r="H105" s="3"/>
      <c r="I105" s="70">
        <v>1.56</v>
      </c>
      <c r="J105" s="70"/>
      <c r="K105" s="70">
        <f>ROUND(I105*$K$1,2)</f>
        <v>0</v>
      </c>
      <c r="L105" s="70">
        <f>SUM(I105,K105:K105)</f>
        <v>1.56</v>
      </c>
      <c r="M105" s="70"/>
      <c r="N105" s="70">
        <f>I105</f>
        <v>1.56</v>
      </c>
      <c r="O105" s="70"/>
      <c r="P105" s="70">
        <f>ROUND(L105,2)</f>
        <v>1.56</v>
      </c>
      <c r="Q105" s="3"/>
      <c r="R105" s="52" t="str">
        <f t="shared" si="6"/>
        <v>NC</v>
      </c>
      <c r="S105" s="3"/>
      <c r="T105" s="102">
        <v>-4.0000000000000036E-2</v>
      </c>
      <c r="W105" s="176"/>
    </row>
    <row r="106" spans="1:23" x14ac:dyDescent="0.2">
      <c r="A106" s="3"/>
      <c r="B106" s="3"/>
      <c r="C106" s="3"/>
      <c r="D106" s="3"/>
      <c r="E106" s="3"/>
      <c r="F106" s="3" t="s">
        <v>33</v>
      </c>
      <c r="G106" s="3"/>
      <c r="H106" s="3"/>
      <c r="I106" s="70">
        <v>4.67</v>
      </c>
      <c r="J106" s="70"/>
      <c r="K106" s="70">
        <f>ROUND(I106*$K$1,2)</f>
        <v>0</v>
      </c>
      <c r="L106" s="70">
        <f>SUM(I106,K106:K106)</f>
        <v>4.67</v>
      </c>
      <c r="M106" s="70"/>
      <c r="N106" s="70">
        <f>I106</f>
        <v>4.67</v>
      </c>
      <c r="O106" s="70"/>
      <c r="P106" s="70">
        <f>ROUND(L106,2)</f>
        <v>4.67</v>
      </c>
      <c r="Q106" s="3"/>
      <c r="R106" s="52" t="str">
        <f t="shared" si="6"/>
        <v>NC</v>
      </c>
      <c r="S106" s="3"/>
      <c r="T106" s="102">
        <v>-0.11000000000000032</v>
      </c>
      <c r="W106" s="176"/>
    </row>
    <row r="107" spans="1:2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70"/>
      <c r="N107" s="70"/>
      <c r="O107" s="70"/>
      <c r="P107" s="3"/>
      <c r="Q107" s="3"/>
      <c r="R107" s="52" t="s">
        <v>92</v>
      </c>
      <c r="S107" s="3"/>
      <c r="T107" s="102" t="s">
        <v>92</v>
      </c>
      <c r="W107" s="176"/>
    </row>
    <row r="108" spans="1:23" x14ac:dyDescent="0.2">
      <c r="A108" s="3"/>
      <c r="B108" s="3"/>
      <c r="C108" s="3"/>
      <c r="D108" s="3"/>
      <c r="E108" s="3" t="s">
        <v>34</v>
      </c>
      <c r="F108" s="3"/>
      <c r="G108" s="3"/>
      <c r="H108" s="3"/>
      <c r="I108" s="3"/>
      <c r="J108" s="3"/>
      <c r="K108" s="3"/>
      <c r="L108" s="3"/>
      <c r="M108" s="70"/>
      <c r="N108" s="70"/>
      <c r="O108" s="70"/>
      <c r="P108" s="3"/>
      <c r="Q108" s="3"/>
      <c r="R108" s="52" t="s">
        <v>92</v>
      </c>
      <c r="S108" s="3"/>
      <c r="T108" s="102" t="s">
        <v>92</v>
      </c>
      <c r="W108" s="176"/>
    </row>
    <row r="109" spans="1:23" x14ac:dyDescent="0.2">
      <c r="A109" s="3"/>
      <c r="B109" s="3"/>
      <c r="C109" s="3"/>
      <c r="D109" s="3"/>
      <c r="E109" s="3"/>
      <c r="F109" s="3" t="s">
        <v>3</v>
      </c>
      <c r="G109" s="3"/>
      <c r="H109" s="3"/>
      <c r="I109" s="70">
        <v>1.19</v>
      </c>
      <c r="J109" s="3"/>
      <c r="K109" s="70">
        <v>0</v>
      </c>
      <c r="L109" s="70">
        <f>SUM(I109,K109:K109)</f>
        <v>1.19</v>
      </c>
      <c r="M109" s="70"/>
      <c r="N109" s="84">
        <f>I109</f>
        <v>1.19</v>
      </c>
      <c r="O109" s="84"/>
      <c r="P109" s="70">
        <f>ROUND(L109,2)</f>
        <v>1.19</v>
      </c>
      <c r="Q109" s="3"/>
      <c r="R109" s="52" t="str">
        <f t="shared" si="6"/>
        <v>NC</v>
      </c>
      <c r="S109" s="3"/>
      <c r="T109" s="102">
        <v>-9.9999999999999534E-3</v>
      </c>
      <c r="W109" s="176"/>
    </row>
    <row r="110" spans="1:23" x14ac:dyDescent="0.2">
      <c r="A110" s="3"/>
      <c r="B110" s="3"/>
      <c r="C110" s="3"/>
      <c r="D110" s="3"/>
      <c r="E110" s="3"/>
      <c r="F110" s="3" t="s">
        <v>2</v>
      </c>
      <c r="G110" s="3"/>
      <c r="H110" s="3"/>
      <c r="I110" s="70">
        <v>5.95</v>
      </c>
      <c r="J110" s="70"/>
      <c r="K110" s="70">
        <v>0</v>
      </c>
      <c r="L110" s="70">
        <f>SUM(I110,K110:K110)</f>
        <v>5.95</v>
      </c>
      <c r="M110" s="70"/>
      <c r="N110" s="84">
        <f>I110</f>
        <v>5.95</v>
      </c>
      <c r="O110" s="84"/>
      <c r="P110" s="70">
        <f>ROUND(L110,2)</f>
        <v>5.95</v>
      </c>
      <c r="Q110" s="3"/>
      <c r="R110" s="52" t="str">
        <f t="shared" si="6"/>
        <v>NC</v>
      </c>
      <c r="S110" s="3"/>
      <c r="T110" s="102">
        <v>-4.0000000000000036E-2</v>
      </c>
      <c r="W110" s="176"/>
    </row>
    <row r="111" spans="1:23" x14ac:dyDescent="0.2">
      <c r="A111" s="3"/>
      <c r="B111" s="3"/>
      <c r="C111" s="3"/>
      <c r="D111" s="3"/>
      <c r="E111" s="3"/>
      <c r="F111" s="3"/>
      <c r="G111" s="3"/>
      <c r="H111" s="3"/>
      <c r="I111" s="70"/>
      <c r="J111" s="70"/>
      <c r="K111" s="70"/>
      <c r="L111" s="70"/>
      <c r="M111" s="70"/>
      <c r="N111" s="70"/>
      <c r="O111" s="70"/>
      <c r="P111" s="3"/>
      <c r="Q111" s="3"/>
      <c r="R111" s="52" t="s">
        <v>92</v>
      </c>
      <c r="S111" s="3"/>
      <c r="T111" s="102" t="s">
        <v>92</v>
      </c>
      <c r="W111" s="176"/>
    </row>
    <row r="112" spans="1:23" x14ac:dyDescent="0.2">
      <c r="A112" s="3"/>
      <c r="B112" s="3"/>
      <c r="C112" s="3"/>
      <c r="D112" s="3"/>
      <c r="E112" s="3" t="s">
        <v>35</v>
      </c>
      <c r="F112" s="3"/>
      <c r="G112" s="3"/>
      <c r="H112" s="3"/>
      <c r="I112" s="70">
        <v>1.35</v>
      </c>
      <c r="J112" s="70"/>
      <c r="K112" s="70">
        <f>ROUND(I112*$K$1,2)</f>
        <v>0</v>
      </c>
      <c r="L112" s="70">
        <f>SUM(I112,K112:K112)</f>
        <v>1.35</v>
      </c>
      <c r="M112" s="70"/>
      <c r="N112" s="70">
        <f>I112</f>
        <v>1.35</v>
      </c>
      <c r="O112" s="70"/>
      <c r="P112" s="70">
        <f>ROUND(L112,2)</f>
        <v>1.35</v>
      </c>
      <c r="Q112" s="3"/>
      <c r="R112" s="52" t="str">
        <f t="shared" si="6"/>
        <v>NC</v>
      </c>
      <c r="S112" s="3"/>
      <c r="T112" s="102">
        <v>-3.0000000000000027E-2</v>
      </c>
      <c r="W112" s="176"/>
    </row>
    <row r="113" spans="1:23" x14ac:dyDescent="0.2">
      <c r="A113" s="3"/>
      <c r="B113" s="3"/>
      <c r="C113" s="3"/>
      <c r="D113" s="3"/>
      <c r="E113" s="3"/>
      <c r="F113" s="3"/>
      <c r="G113" s="3"/>
      <c r="H113" s="3"/>
      <c r="I113" s="70"/>
      <c r="J113" s="70"/>
      <c r="K113" s="70"/>
      <c r="L113" s="70"/>
      <c r="M113" s="70"/>
      <c r="N113" s="70"/>
      <c r="O113" s="70"/>
      <c r="P113" s="3"/>
      <c r="Q113" s="3"/>
      <c r="R113" s="52" t="s">
        <v>92</v>
      </c>
      <c r="S113" s="3"/>
      <c r="T113" s="102" t="s">
        <v>92</v>
      </c>
      <c r="W113" s="176"/>
    </row>
    <row r="114" spans="1:23" x14ac:dyDescent="0.2">
      <c r="A114" s="3"/>
      <c r="B114" s="3"/>
      <c r="C114" s="3"/>
      <c r="D114" s="3" t="s">
        <v>39</v>
      </c>
      <c r="E114" s="3"/>
      <c r="F114" s="3"/>
      <c r="G114" s="3"/>
      <c r="H114" s="3"/>
      <c r="I114" s="70"/>
      <c r="J114" s="70"/>
      <c r="K114" s="70"/>
      <c r="L114" s="70"/>
      <c r="M114" s="70"/>
      <c r="N114" s="70"/>
      <c r="O114" s="70"/>
      <c r="P114" s="3"/>
      <c r="Q114" s="3"/>
      <c r="R114" s="52" t="s">
        <v>92</v>
      </c>
      <c r="S114" s="3"/>
      <c r="T114" s="102" t="s">
        <v>92</v>
      </c>
      <c r="W114" s="176"/>
    </row>
    <row r="115" spans="1:23" x14ac:dyDescent="0.2">
      <c r="A115" s="3"/>
      <c r="B115" s="3"/>
      <c r="C115" s="3"/>
      <c r="D115" s="3"/>
      <c r="E115" s="3" t="s">
        <v>12</v>
      </c>
      <c r="F115" s="3"/>
      <c r="G115" s="3"/>
      <c r="H115" s="3"/>
      <c r="I115" s="56">
        <v>2.7969999999999997</v>
      </c>
      <c r="J115" s="56"/>
      <c r="K115" s="56">
        <f>ROUND(I115*$K$1,3)</f>
        <v>0</v>
      </c>
      <c r="L115" s="56">
        <f>SUM(I115,K115:K115)</f>
        <v>2.7969999999999997</v>
      </c>
      <c r="M115" s="56"/>
      <c r="N115" s="77">
        <f>I115/100</f>
        <v>2.7969999999999998E-2</v>
      </c>
      <c r="O115" s="78"/>
      <c r="P115" s="77">
        <f>ROUND(L115/100,5)</f>
        <v>2.7969999999999998E-2</v>
      </c>
      <c r="Q115" s="3"/>
      <c r="R115" s="52" t="str">
        <f t="shared" si="6"/>
        <v>NC</v>
      </c>
      <c r="S115" s="3"/>
      <c r="T115" s="102">
        <v>-6.4000000000000168E-4</v>
      </c>
      <c r="W115" s="176"/>
    </row>
    <row r="116" spans="1:23" x14ac:dyDescent="0.2">
      <c r="A116" s="3"/>
      <c r="B116" s="3"/>
      <c r="C116" s="3"/>
      <c r="D116" s="3"/>
      <c r="E116" s="3" t="s">
        <v>20</v>
      </c>
      <c r="F116" s="3"/>
      <c r="G116" s="3"/>
      <c r="H116" s="3"/>
      <c r="I116" s="56">
        <v>6.0889999999999995</v>
      </c>
      <c r="J116" s="56"/>
      <c r="K116" s="56">
        <f>ROUND(I116*$K$1,3)</f>
        <v>0</v>
      </c>
      <c r="L116" s="56">
        <f>SUM(I116,K116:K116)</f>
        <v>6.0889999999999995</v>
      </c>
      <c r="M116" s="56"/>
      <c r="N116" s="77">
        <f>I116/100</f>
        <v>6.0889999999999993E-2</v>
      </c>
      <c r="O116" s="78"/>
      <c r="P116" s="77">
        <f>ROUND(L116/100,5)</f>
        <v>6.089E-2</v>
      </c>
      <c r="Q116" s="3"/>
      <c r="R116" s="52">
        <f t="shared" si="6"/>
        <v>-6.9388939039072284E-18</v>
      </c>
      <c r="S116" s="3"/>
      <c r="T116" s="102">
        <v>-1.3900000000000093E-3</v>
      </c>
      <c r="W116" s="176"/>
    </row>
    <row r="117" spans="1:23" x14ac:dyDescent="0.2">
      <c r="A117" s="3"/>
      <c r="B117" s="3"/>
      <c r="C117" s="3"/>
      <c r="D117" s="3"/>
      <c r="E117" s="3" t="s">
        <v>21</v>
      </c>
      <c r="F117" s="3"/>
      <c r="G117" s="3"/>
      <c r="H117" s="3"/>
      <c r="I117" s="56">
        <v>1.0210000000000001</v>
      </c>
      <c r="J117" s="56"/>
      <c r="K117" s="56">
        <f>ROUND(I117*$K$1,3)</f>
        <v>0</v>
      </c>
      <c r="L117" s="56">
        <f>SUM(I117,K117:K117)</f>
        <v>1.0210000000000001</v>
      </c>
      <c r="M117" s="56"/>
      <c r="N117" s="77">
        <f>I117/100</f>
        <v>1.0210000000000002E-2</v>
      </c>
      <c r="O117" s="78"/>
      <c r="P117" s="77">
        <f>ROUND(L117/100,5)</f>
        <v>1.021E-2</v>
      </c>
      <c r="Q117" s="3"/>
      <c r="R117" s="52">
        <f t="shared" si="6"/>
        <v>1.7347234759768071E-18</v>
      </c>
      <c r="S117" s="3"/>
      <c r="T117" s="102">
        <v>-2.3000000000000104E-4</v>
      </c>
      <c r="W117" s="176"/>
    </row>
    <row r="118" spans="1:23" x14ac:dyDescent="0.2">
      <c r="A118" s="3"/>
      <c r="B118" s="3"/>
      <c r="C118" s="3"/>
      <c r="D118" s="3"/>
      <c r="E118" s="3"/>
      <c r="F118" s="3"/>
      <c r="G118" s="3"/>
      <c r="H118" s="3"/>
      <c r="I118" s="70"/>
      <c r="J118" s="70"/>
      <c r="K118" s="70"/>
      <c r="L118" s="70"/>
      <c r="M118" s="70"/>
      <c r="N118" s="70"/>
      <c r="O118" s="70"/>
      <c r="P118" s="3"/>
      <c r="Q118" s="3"/>
      <c r="R118" s="52" t="s">
        <v>92</v>
      </c>
      <c r="S118" s="3"/>
      <c r="T118" s="102" t="s">
        <v>92</v>
      </c>
      <c r="W118" s="176"/>
    </row>
    <row r="119" spans="1:23" x14ac:dyDescent="0.2">
      <c r="A119" s="3"/>
      <c r="B119" s="3"/>
      <c r="C119" s="3"/>
      <c r="D119" s="3"/>
      <c r="E119" s="3"/>
      <c r="F119" s="3"/>
      <c r="G119" s="3"/>
      <c r="H119" s="3"/>
      <c r="I119" s="70"/>
      <c r="J119" s="70"/>
      <c r="K119" s="70"/>
      <c r="L119" s="70"/>
      <c r="M119" s="70"/>
      <c r="N119" s="70"/>
      <c r="O119" s="70"/>
      <c r="P119" s="3"/>
      <c r="Q119" s="3"/>
      <c r="R119" s="52" t="s">
        <v>92</v>
      </c>
      <c r="S119" s="3"/>
      <c r="T119" s="102" t="s">
        <v>92</v>
      </c>
      <c r="W119" s="176"/>
    </row>
    <row r="120" spans="1:23" x14ac:dyDescent="0.2">
      <c r="A120" s="3"/>
      <c r="B120" s="3"/>
      <c r="C120" s="3"/>
      <c r="D120" s="3"/>
      <c r="E120" s="3"/>
      <c r="F120" s="3"/>
      <c r="G120" s="3"/>
      <c r="H120" s="3"/>
      <c r="I120" s="70"/>
      <c r="J120" s="70"/>
      <c r="K120" s="70"/>
      <c r="L120" s="70"/>
      <c r="M120" s="70"/>
      <c r="N120" s="70"/>
      <c r="O120" s="70"/>
      <c r="P120" s="3"/>
      <c r="Q120" s="3"/>
      <c r="R120" s="52" t="s">
        <v>92</v>
      </c>
      <c r="S120" s="3"/>
      <c r="T120" s="102" t="s">
        <v>92</v>
      </c>
      <c r="W120" s="176"/>
    </row>
    <row r="121" spans="1:23" x14ac:dyDescent="0.2">
      <c r="A121" s="3"/>
      <c r="B121" s="3"/>
      <c r="C121" s="3"/>
      <c r="D121" s="3" t="s">
        <v>36</v>
      </c>
      <c r="E121" s="3"/>
      <c r="F121" s="3"/>
      <c r="G121" s="3"/>
      <c r="H121" s="3"/>
      <c r="I121" s="70"/>
      <c r="J121" s="70"/>
      <c r="K121" s="70"/>
      <c r="L121" s="70"/>
      <c r="M121" s="70"/>
      <c r="N121" s="70"/>
      <c r="O121" s="70"/>
      <c r="P121" s="3"/>
      <c r="Q121" s="3"/>
      <c r="R121" s="52" t="s">
        <v>92</v>
      </c>
      <c r="S121" s="3"/>
      <c r="T121" s="102" t="s">
        <v>92</v>
      </c>
      <c r="W121" s="176"/>
    </row>
    <row r="122" spans="1:23" x14ac:dyDescent="0.2">
      <c r="A122" s="3"/>
      <c r="B122" s="3"/>
      <c r="C122" s="3"/>
      <c r="D122" s="3"/>
      <c r="E122" s="3" t="s">
        <v>3</v>
      </c>
      <c r="F122" s="3"/>
      <c r="G122" s="3"/>
      <c r="H122" s="3"/>
      <c r="I122" s="79">
        <v>0.01</v>
      </c>
      <c r="J122" s="70"/>
      <c r="K122" s="70">
        <v>0</v>
      </c>
      <c r="L122" s="81">
        <f>SUM(I122,K122:K122)</f>
        <v>0.01</v>
      </c>
      <c r="M122" s="70"/>
      <c r="N122" s="81">
        <f>I122</f>
        <v>0.01</v>
      </c>
      <c r="O122" s="70"/>
      <c r="P122" s="82">
        <f>L122</f>
        <v>0.01</v>
      </c>
      <c r="Q122" s="3"/>
      <c r="R122" s="52" t="str">
        <f t="shared" si="6"/>
        <v>NC</v>
      </c>
      <c r="S122" s="3"/>
      <c r="T122" s="102">
        <v>0</v>
      </c>
      <c r="W122" s="176"/>
    </row>
    <row r="123" spans="1:23" x14ac:dyDescent="0.2">
      <c r="A123" s="3"/>
      <c r="B123" s="3"/>
      <c r="C123" s="3"/>
      <c r="D123" s="3"/>
      <c r="E123" s="3" t="s">
        <v>2</v>
      </c>
      <c r="F123" s="3"/>
      <c r="G123" s="3"/>
      <c r="H123" s="3"/>
      <c r="I123" s="79">
        <v>0.02</v>
      </c>
      <c r="J123" s="70"/>
      <c r="K123" s="70">
        <v>0</v>
      </c>
      <c r="L123" s="81">
        <f>SUM(I123,K123:K123)</f>
        <v>0.02</v>
      </c>
      <c r="M123" s="70"/>
      <c r="N123" s="81">
        <f>I123</f>
        <v>0.02</v>
      </c>
      <c r="O123" s="70"/>
      <c r="P123" s="82">
        <f>L123</f>
        <v>0.02</v>
      </c>
      <c r="Q123" s="3"/>
      <c r="R123" s="52" t="str">
        <f t="shared" si="6"/>
        <v>NC</v>
      </c>
      <c r="S123" s="3"/>
      <c r="T123" s="102">
        <v>0</v>
      </c>
      <c r="W123" s="176"/>
    </row>
    <row r="124" spans="1:23" x14ac:dyDescent="0.2">
      <c r="A124" s="3"/>
      <c r="B124" s="3"/>
      <c r="C124" s="3"/>
      <c r="D124" s="3" t="s">
        <v>37</v>
      </c>
      <c r="E124" s="3"/>
      <c r="F124" s="3"/>
      <c r="G124" s="3"/>
      <c r="H124" s="3"/>
      <c r="I124" s="70">
        <v>0.35000000000000003</v>
      </c>
      <c r="J124" s="70"/>
      <c r="K124" s="70">
        <f>ROUND(I124*$K$1,2)</f>
        <v>0</v>
      </c>
      <c r="L124" s="70">
        <f>SUM(I124,K124:K124)</f>
        <v>0.35000000000000003</v>
      </c>
      <c r="M124" s="70"/>
      <c r="N124" s="84">
        <f>I124</f>
        <v>0.35000000000000003</v>
      </c>
      <c r="O124" s="70"/>
      <c r="P124" s="70">
        <f>ROUND(L124,2)</f>
        <v>0.35</v>
      </c>
      <c r="Q124" s="3"/>
      <c r="R124" s="52">
        <f t="shared" si="6"/>
        <v>5.5511151231257827E-17</v>
      </c>
      <c r="S124" s="3"/>
      <c r="T124" s="102">
        <v>-1.0000000000000009E-2</v>
      </c>
      <c r="W124" s="176"/>
    </row>
    <row r="125" spans="1:23" x14ac:dyDescent="0.2">
      <c r="A125" s="3"/>
      <c r="B125" s="3"/>
      <c r="C125" s="3"/>
      <c r="D125" s="3" t="s">
        <v>38</v>
      </c>
      <c r="E125" s="3"/>
      <c r="F125" s="3"/>
      <c r="G125" s="3"/>
      <c r="H125" s="3"/>
      <c r="I125" s="50">
        <v>1.67E-2</v>
      </c>
      <c r="J125" s="70"/>
      <c r="K125" s="70">
        <v>0</v>
      </c>
      <c r="L125" s="73">
        <f>SUM(I125,K125:K125)</f>
        <v>1.67E-2</v>
      </c>
      <c r="M125" s="70"/>
      <c r="N125" s="73">
        <f>I125</f>
        <v>1.67E-2</v>
      </c>
      <c r="O125" s="70"/>
      <c r="P125" s="83">
        <f>L125</f>
        <v>1.67E-2</v>
      </c>
      <c r="Q125" s="3"/>
      <c r="R125" s="52" t="str">
        <f t="shared" si="6"/>
        <v>NC</v>
      </c>
      <c r="S125" s="3"/>
      <c r="T125" s="102">
        <v>0</v>
      </c>
      <c r="W125" s="176"/>
    </row>
    <row r="126" spans="1:23" x14ac:dyDescent="0.2">
      <c r="A126" s="3"/>
      <c r="B126" s="3"/>
      <c r="C126" s="3"/>
      <c r="D126" s="3"/>
      <c r="E126" s="3"/>
      <c r="F126" s="3"/>
      <c r="G126" s="3"/>
      <c r="H126" s="3"/>
      <c r="I126" s="50"/>
      <c r="J126" s="70"/>
      <c r="K126" s="70"/>
      <c r="L126" s="73"/>
      <c r="M126" s="70"/>
      <c r="N126" s="73"/>
      <c r="O126" s="70"/>
      <c r="P126" s="83"/>
      <c r="Q126" s="3"/>
      <c r="R126" s="52" t="s">
        <v>92</v>
      </c>
      <c r="S126" s="3"/>
      <c r="T126" s="102" t="s">
        <v>92</v>
      </c>
      <c r="W126" s="176"/>
    </row>
    <row r="127" spans="1:23" hidden="1" x14ac:dyDescent="0.2">
      <c r="A127" s="3"/>
      <c r="B127" s="3"/>
      <c r="C127" s="3"/>
      <c r="D127" s="3"/>
      <c r="E127" s="3"/>
      <c r="F127" s="3"/>
      <c r="G127" s="3"/>
      <c r="H127" s="3"/>
      <c r="I127" s="50"/>
      <c r="J127" s="70"/>
      <c r="K127" s="70"/>
      <c r="L127" s="73"/>
      <c r="M127" s="70"/>
      <c r="N127" s="73"/>
      <c r="O127" s="70"/>
      <c r="P127" s="83"/>
      <c r="Q127" s="3"/>
      <c r="R127" s="52" t="str">
        <f t="shared" si="6"/>
        <v>NC</v>
      </c>
      <c r="S127" s="3"/>
      <c r="T127" s="102">
        <v>0</v>
      </c>
      <c r="W127" s="176"/>
    </row>
    <row r="128" spans="1:23" hidden="1" x14ac:dyDescent="0.2">
      <c r="A128" s="3"/>
      <c r="B128" s="3"/>
      <c r="C128" s="3"/>
      <c r="D128" s="3"/>
      <c r="E128" s="3"/>
      <c r="F128" s="3"/>
      <c r="G128" s="3"/>
      <c r="H128" s="3"/>
      <c r="I128" s="50"/>
      <c r="J128" s="70"/>
      <c r="K128" s="70"/>
      <c r="L128" s="73"/>
      <c r="M128" s="70"/>
      <c r="N128" s="73"/>
      <c r="O128" s="70"/>
      <c r="P128" s="83"/>
      <c r="Q128" s="3"/>
      <c r="R128" s="52" t="str">
        <f t="shared" si="6"/>
        <v>NC</v>
      </c>
      <c r="S128" s="3"/>
      <c r="T128" s="102">
        <v>0</v>
      </c>
      <c r="W128" s="176"/>
    </row>
    <row r="129" spans="1:23" hidden="1" x14ac:dyDescent="0.2">
      <c r="A129" s="3"/>
      <c r="B129" s="3"/>
      <c r="C129" s="3"/>
      <c r="D129" s="3"/>
      <c r="E129" s="3"/>
      <c r="F129" s="3"/>
      <c r="G129" s="3"/>
      <c r="H129" s="3"/>
      <c r="I129" s="50"/>
      <c r="J129" s="70"/>
      <c r="K129" s="70"/>
      <c r="L129" s="73"/>
      <c r="M129" s="70"/>
      <c r="N129" s="73"/>
      <c r="O129" s="70"/>
      <c r="P129" s="83"/>
      <c r="Q129" s="3"/>
      <c r="R129" s="52" t="str">
        <f t="shared" si="6"/>
        <v>NC</v>
      </c>
      <c r="S129" s="3"/>
      <c r="T129" s="102">
        <v>0</v>
      </c>
      <c r="W129" s="176"/>
    </row>
    <row r="130" spans="1:23" hidden="1" x14ac:dyDescent="0.2">
      <c r="A130" s="3"/>
      <c r="B130" s="3"/>
      <c r="C130" s="3"/>
      <c r="D130" s="3"/>
      <c r="E130" s="3"/>
      <c r="F130" s="3"/>
      <c r="G130" s="3"/>
      <c r="H130" s="3"/>
      <c r="I130" s="50"/>
      <c r="J130" s="70"/>
      <c r="K130" s="70"/>
      <c r="L130" s="73"/>
      <c r="M130" s="70"/>
      <c r="N130" s="73"/>
      <c r="O130" s="70"/>
      <c r="P130" s="83"/>
      <c r="Q130" s="3"/>
      <c r="R130" s="52" t="str">
        <f t="shared" si="6"/>
        <v>NC</v>
      </c>
      <c r="S130" s="3"/>
      <c r="T130" s="102">
        <v>0</v>
      </c>
      <c r="W130" s="176"/>
    </row>
    <row r="131" spans="1:23" hidden="1" x14ac:dyDescent="0.2">
      <c r="A131" s="3"/>
      <c r="B131" s="3"/>
      <c r="C131" s="3"/>
      <c r="D131" s="3"/>
      <c r="E131" s="3"/>
      <c r="F131" s="3"/>
      <c r="G131" s="3"/>
      <c r="H131" s="3"/>
      <c r="I131" s="50"/>
      <c r="J131" s="70"/>
      <c r="K131" s="70"/>
      <c r="L131" s="73"/>
      <c r="M131" s="70"/>
      <c r="N131" s="73"/>
      <c r="O131" s="70"/>
      <c r="P131" s="83"/>
      <c r="Q131" s="3"/>
      <c r="R131" s="52" t="str">
        <f t="shared" si="6"/>
        <v>NC</v>
      </c>
      <c r="S131" s="3"/>
      <c r="T131" s="102">
        <v>0</v>
      </c>
      <c r="W131" s="176"/>
    </row>
    <row r="132" spans="1:23" hidden="1" x14ac:dyDescent="0.2">
      <c r="A132" s="3"/>
      <c r="B132" s="3"/>
      <c r="C132" s="3"/>
      <c r="D132" s="3"/>
      <c r="E132" s="3"/>
      <c r="F132" s="3"/>
      <c r="G132" s="3"/>
      <c r="H132" s="3"/>
      <c r="I132" s="50"/>
      <c r="J132" s="70"/>
      <c r="K132" s="70"/>
      <c r="L132" s="73"/>
      <c r="M132" s="70"/>
      <c r="N132" s="73"/>
      <c r="O132" s="70"/>
      <c r="P132" s="83"/>
      <c r="Q132" s="3"/>
      <c r="R132" s="52" t="str">
        <f t="shared" si="6"/>
        <v>NC</v>
      </c>
      <c r="S132" s="3"/>
      <c r="T132" s="102">
        <v>0</v>
      </c>
      <c r="W132" s="176"/>
    </row>
    <row r="133" spans="1:23" hidden="1" x14ac:dyDescent="0.2">
      <c r="A133" s="3"/>
      <c r="B133" s="3"/>
      <c r="C133" s="3"/>
      <c r="D133" s="3"/>
      <c r="E133" s="3"/>
      <c r="F133" s="3"/>
      <c r="G133" s="3"/>
      <c r="H133" s="3"/>
      <c r="I133" s="50"/>
      <c r="J133" s="70"/>
      <c r="K133" s="70"/>
      <c r="L133" s="73"/>
      <c r="M133" s="70"/>
      <c r="N133" s="73"/>
      <c r="O133" s="70"/>
      <c r="P133" s="83"/>
      <c r="Q133" s="3"/>
      <c r="R133" s="52" t="str">
        <f t="shared" si="6"/>
        <v>NC</v>
      </c>
      <c r="S133" s="3"/>
      <c r="T133" s="102">
        <v>0</v>
      </c>
      <c r="W133" s="176"/>
    </row>
    <row r="134" spans="1:23" hidden="1" x14ac:dyDescent="0.2">
      <c r="A134" s="3"/>
      <c r="B134" s="3"/>
      <c r="C134" s="3"/>
      <c r="D134" s="3"/>
      <c r="E134" s="3"/>
      <c r="F134" s="3"/>
      <c r="G134" s="3"/>
      <c r="H134" s="3"/>
      <c r="I134" s="50"/>
      <c r="J134" s="70"/>
      <c r="K134" s="70"/>
      <c r="L134" s="73"/>
      <c r="M134" s="70"/>
      <c r="N134" s="73"/>
      <c r="O134" s="70"/>
      <c r="P134" s="83"/>
      <c r="Q134" s="3"/>
      <c r="R134" s="52" t="str">
        <f t="shared" si="6"/>
        <v>NC</v>
      </c>
      <c r="S134" s="3"/>
      <c r="T134" s="102">
        <v>0</v>
      </c>
      <c r="W134" s="176"/>
    </row>
    <row r="135" spans="1:23" hidden="1" x14ac:dyDescent="0.2">
      <c r="A135" s="3"/>
      <c r="B135" s="3"/>
      <c r="C135" s="3"/>
      <c r="D135" s="3"/>
      <c r="E135" s="3"/>
      <c r="F135" s="3"/>
      <c r="G135" s="3"/>
      <c r="H135" s="3"/>
      <c r="I135" s="50"/>
      <c r="J135" s="70"/>
      <c r="K135" s="70"/>
      <c r="L135" s="73"/>
      <c r="M135" s="70"/>
      <c r="N135" s="73"/>
      <c r="O135" s="70"/>
      <c r="P135" s="83"/>
      <c r="Q135" s="3"/>
      <c r="R135" s="52" t="str">
        <f t="shared" si="6"/>
        <v>NC</v>
      </c>
      <c r="S135" s="3"/>
      <c r="T135" s="102">
        <v>0</v>
      </c>
      <c r="W135" s="176"/>
    </row>
    <row r="136" spans="1:23" hidden="1" x14ac:dyDescent="0.2">
      <c r="A136" s="3"/>
      <c r="B136" s="3"/>
      <c r="C136" s="3"/>
      <c r="D136" s="3"/>
      <c r="E136" s="3"/>
      <c r="F136" s="3"/>
      <c r="G136" s="3"/>
      <c r="H136" s="3"/>
      <c r="I136" s="50"/>
      <c r="J136" s="70"/>
      <c r="K136" s="70"/>
      <c r="L136" s="73"/>
      <c r="M136" s="70"/>
      <c r="N136" s="73"/>
      <c r="O136" s="70"/>
      <c r="P136" s="83"/>
      <c r="Q136" s="3"/>
      <c r="R136" s="52" t="str">
        <f t="shared" si="6"/>
        <v>NC</v>
      </c>
      <c r="S136" s="3"/>
      <c r="T136" s="102">
        <v>0</v>
      </c>
      <c r="W136" s="176"/>
    </row>
    <row r="137" spans="1:23" hidden="1" x14ac:dyDescent="0.2">
      <c r="A137" s="3"/>
      <c r="B137" s="3"/>
      <c r="C137" s="3"/>
      <c r="D137" s="3"/>
      <c r="E137" s="3"/>
      <c r="F137" s="3"/>
      <c r="G137" s="3"/>
      <c r="H137" s="3"/>
      <c r="I137" s="50"/>
      <c r="J137" s="70"/>
      <c r="K137" s="70"/>
      <c r="L137" s="73"/>
      <c r="M137" s="70"/>
      <c r="N137" s="73"/>
      <c r="O137" s="70"/>
      <c r="P137" s="83"/>
      <c r="Q137" s="3"/>
      <c r="R137" s="52" t="str">
        <f t="shared" si="6"/>
        <v>NC</v>
      </c>
      <c r="S137" s="3"/>
      <c r="T137" s="102">
        <v>0</v>
      </c>
      <c r="W137" s="176"/>
    </row>
    <row r="138" spans="1:23" hidden="1" x14ac:dyDescent="0.2">
      <c r="A138" s="3"/>
      <c r="B138" s="3"/>
      <c r="C138" s="3"/>
      <c r="D138" s="3"/>
      <c r="E138" s="3"/>
      <c r="F138" s="3"/>
      <c r="G138" s="3"/>
      <c r="H138" s="3"/>
      <c r="I138" s="50"/>
      <c r="J138" s="70"/>
      <c r="K138" s="70"/>
      <c r="L138" s="73"/>
      <c r="M138" s="70"/>
      <c r="N138" s="73"/>
      <c r="O138" s="70"/>
      <c r="P138" s="83"/>
      <c r="Q138" s="3"/>
      <c r="R138" s="52" t="str">
        <f t="shared" si="6"/>
        <v>NC</v>
      </c>
      <c r="S138" s="3"/>
      <c r="T138" s="102">
        <v>0</v>
      </c>
      <c r="W138" s="176"/>
    </row>
    <row r="139" spans="1:23" hidden="1" x14ac:dyDescent="0.2">
      <c r="A139" s="3"/>
      <c r="B139" s="3"/>
      <c r="C139" s="3"/>
      <c r="D139" s="3"/>
      <c r="E139" s="3"/>
      <c r="F139" s="3"/>
      <c r="G139" s="3"/>
      <c r="H139" s="3"/>
      <c r="I139" s="50"/>
      <c r="J139" s="70"/>
      <c r="K139" s="70"/>
      <c r="L139" s="73"/>
      <c r="M139" s="70"/>
      <c r="N139" s="73"/>
      <c r="O139" s="70"/>
      <c r="P139" s="83"/>
      <c r="Q139" s="3"/>
      <c r="R139" s="52" t="str">
        <f t="shared" si="6"/>
        <v>NC</v>
      </c>
      <c r="S139" s="3"/>
      <c r="T139" s="102">
        <v>0</v>
      </c>
      <c r="W139" s="176"/>
    </row>
    <row r="140" spans="1:23" hidden="1" x14ac:dyDescent="0.2">
      <c r="A140" s="3"/>
      <c r="B140" s="3"/>
      <c r="C140" s="3"/>
      <c r="D140" s="3"/>
      <c r="E140" s="3"/>
      <c r="F140" s="3"/>
      <c r="G140" s="3"/>
      <c r="H140" s="3"/>
      <c r="I140" s="50"/>
      <c r="J140" s="70"/>
      <c r="K140" s="70"/>
      <c r="L140" s="73"/>
      <c r="M140" s="70"/>
      <c r="N140" s="73"/>
      <c r="O140" s="70"/>
      <c r="P140" s="83"/>
      <c r="Q140" s="3"/>
      <c r="R140" s="52" t="str">
        <f t="shared" si="6"/>
        <v>NC</v>
      </c>
      <c r="S140" s="3"/>
      <c r="T140" s="102">
        <v>0</v>
      </c>
      <c r="W140" s="176"/>
    </row>
    <row r="141" spans="1:23" hidden="1" x14ac:dyDescent="0.2">
      <c r="A141" s="3"/>
      <c r="B141" s="3"/>
      <c r="C141" s="3"/>
      <c r="D141" s="3"/>
      <c r="E141" s="3"/>
      <c r="F141" s="3"/>
      <c r="G141" s="3"/>
      <c r="H141" s="3"/>
      <c r="I141" s="50"/>
      <c r="J141" s="70"/>
      <c r="K141" s="70"/>
      <c r="L141" s="73"/>
      <c r="M141" s="70"/>
      <c r="N141" s="73"/>
      <c r="O141" s="70"/>
      <c r="P141" s="83"/>
      <c r="Q141" s="3"/>
      <c r="R141" s="52" t="str">
        <f t="shared" si="6"/>
        <v>NC</v>
      </c>
      <c r="S141" s="3"/>
      <c r="T141" s="102">
        <v>0</v>
      </c>
      <c r="W141" s="176"/>
    </row>
    <row r="142" spans="1:23" hidden="1" x14ac:dyDescent="0.2">
      <c r="A142" s="3"/>
      <c r="B142" s="3"/>
      <c r="C142" s="3"/>
      <c r="D142" s="3"/>
      <c r="E142" s="3"/>
      <c r="F142" s="3"/>
      <c r="G142" s="3"/>
      <c r="H142" s="3"/>
      <c r="I142" s="50"/>
      <c r="J142" s="70"/>
      <c r="K142" s="70"/>
      <c r="L142" s="73"/>
      <c r="M142" s="70"/>
      <c r="N142" s="73"/>
      <c r="O142" s="70"/>
      <c r="P142" s="83"/>
      <c r="Q142" s="3"/>
      <c r="R142" s="52" t="str">
        <f t="shared" si="6"/>
        <v>NC</v>
      </c>
      <c r="S142" s="3"/>
      <c r="T142" s="102">
        <v>0</v>
      </c>
      <c r="W142" s="176"/>
    </row>
    <row r="143" spans="1:23" hidden="1" x14ac:dyDescent="0.2">
      <c r="A143" s="3"/>
      <c r="B143" s="3"/>
      <c r="C143" s="3"/>
      <c r="D143" s="3"/>
      <c r="E143" s="3"/>
      <c r="F143" s="3"/>
      <c r="G143" s="3"/>
      <c r="H143" s="3"/>
      <c r="I143" s="50"/>
      <c r="J143" s="70"/>
      <c r="K143" s="70"/>
      <c r="L143" s="73"/>
      <c r="M143" s="70"/>
      <c r="N143" s="73"/>
      <c r="O143" s="70"/>
      <c r="P143" s="83"/>
      <c r="Q143" s="3"/>
      <c r="R143" s="52" t="str">
        <f t="shared" si="6"/>
        <v>NC</v>
      </c>
      <c r="S143" s="3"/>
      <c r="T143" s="102">
        <v>0</v>
      </c>
      <c r="W143" s="176"/>
    </row>
    <row r="144" spans="1:23" hidden="1" x14ac:dyDescent="0.2">
      <c r="A144" s="3"/>
      <c r="B144" s="3"/>
      <c r="C144" s="3"/>
      <c r="D144" s="3"/>
      <c r="E144" s="3"/>
      <c r="F144" s="3"/>
      <c r="G144" s="3"/>
      <c r="H144" s="3"/>
      <c r="I144" s="50"/>
      <c r="J144" s="70"/>
      <c r="K144" s="70"/>
      <c r="L144" s="73"/>
      <c r="M144" s="70"/>
      <c r="N144" s="73"/>
      <c r="O144" s="70"/>
      <c r="P144" s="83"/>
      <c r="Q144" s="3"/>
      <c r="R144" s="52" t="str">
        <f t="shared" si="6"/>
        <v>NC</v>
      </c>
      <c r="S144" s="3"/>
      <c r="T144" s="102">
        <v>0</v>
      </c>
      <c r="W144" s="176"/>
    </row>
    <row r="145" spans="1:23" hidden="1" x14ac:dyDescent="0.2">
      <c r="A145" s="3"/>
      <c r="B145" s="3"/>
      <c r="C145" s="3"/>
      <c r="D145" s="3"/>
      <c r="E145" s="3"/>
      <c r="F145" s="3"/>
      <c r="G145" s="3"/>
      <c r="H145" s="3"/>
      <c r="I145" s="50"/>
      <c r="J145" s="70"/>
      <c r="K145" s="70"/>
      <c r="L145" s="73"/>
      <c r="M145" s="70"/>
      <c r="N145" s="73"/>
      <c r="O145" s="70"/>
      <c r="P145" s="83"/>
      <c r="Q145" s="3"/>
      <c r="R145" s="52" t="str">
        <f t="shared" si="6"/>
        <v>NC</v>
      </c>
      <c r="S145" s="3"/>
      <c r="T145" s="102">
        <v>0</v>
      </c>
      <c r="W145" s="176"/>
    </row>
    <row r="146" spans="1:23" hidden="1" x14ac:dyDescent="0.2">
      <c r="A146" s="3"/>
      <c r="B146" s="3"/>
      <c r="C146" s="3"/>
      <c r="D146" s="3"/>
      <c r="E146" s="3"/>
      <c r="F146" s="3"/>
      <c r="G146" s="3"/>
      <c r="H146" s="3"/>
      <c r="I146" s="50"/>
      <c r="J146" s="70"/>
      <c r="K146" s="70"/>
      <c r="L146" s="73"/>
      <c r="M146" s="70"/>
      <c r="N146" s="73"/>
      <c r="O146" s="70"/>
      <c r="P146" s="83"/>
      <c r="Q146" s="3"/>
      <c r="R146" s="52" t="str">
        <f t="shared" si="6"/>
        <v>NC</v>
      </c>
      <c r="S146" s="3"/>
      <c r="T146" s="102">
        <v>0</v>
      </c>
      <c r="W146" s="176"/>
    </row>
    <row r="147" spans="1:23" hidden="1" x14ac:dyDescent="0.2">
      <c r="A147" s="3"/>
      <c r="B147" s="3"/>
      <c r="C147" s="3"/>
      <c r="D147" s="3"/>
      <c r="E147" s="3"/>
      <c r="F147" s="3"/>
      <c r="G147" s="3"/>
      <c r="H147" s="3"/>
      <c r="I147" s="50"/>
      <c r="J147" s="70"/>
      <c r="K147" s="70"/>
      <c r="L147" s="73"/>
      <c r="M147" s="70"/>
      <c r="N147" s="73"/>
      <c r="O147" s="70"/>
      <c r="P147" s="83"/>
      <c r="Q147" s="3"/>
      <c r="R147" s="52" t="str">
        <f t="shared" si="6"/>
        <v>NC</v>
      </c>
      <c r="S147" s="3"/>
      <c r="T147" s="102">
        <v>0</v>
      </c>
      <c r="W147" s="176"/>
    </row>
    <row r="148" spans="1:23" hidden="1" x14ac:dyDescent="0.2">
      <c r="A148" s="3"/>
      <c r="B148" s="3"/>
      <c r="C148" s="3"/>
      <c r="D148" s="3"/>
      <c r="E148" s="3"/>
      <c r="F148" s="3"/>
      <c r="G148" s="3"/>
      <c r="H148" s="3"/>
      <c r="I148" s="50"/>
      <c r="J148" s="70"/>
      <c r="K148" s="70"/>
      <c r="L148" s="73"/>
      <c r="M148" s="70"/>
      <c r="N148" s="73"/>
      <c r="O148" s="70"/>
      <c r="P148" s="83"/>
      <c r="Q148" s="3"/>
      <c r="R148" s="52" t="str">
        <f t="shared" si="6"/>
        <v>NC</v>
      </c>
      <c r="S148" s="3"/>
      <c r="T148" s="102">
        <v>0</v>
      </c>
      <c r="W148" s="176"/>
    </row>
    <row r="149" spans="1:23" hidden="1" x14ac:dyDescent="0.2">
      <c r="A149" s="3"/>
      <c r="B149" s="3"/>
      <c r="C149" s="3"/>
      <c r="D149" s="3"/>
      <c r="E149" s="3"/>
      <c r="F149" s="3"/>
      <c r="G149" s="3"/>
      <c r="H149" s="3"/>
      <c r="I149" s="50"/>
      <c r="J149" s="70"/>
      <c r="K149" s="70"/>
      <c r="L149" s="73"/>
      <c r="M149" s="70"/>
      <c r="N149" s="73"/>
      <c r="O149" s="70"/>
      <c r="P149" s="83"/>
      <c r="Q149" s="3"/>
      <c r="R149" s="52" t="str">
        <f t="shared" si="6"/>
        <v>NC</v>
      </c>
      <c r="S149" s="3"/>
      <c r="T149" s="102">
        <v>0</v>
      </c>
      <c r="W149" s="176"/>
    </row>
    <row r="150" spans="1:23" hidden="1" x14ac:dyDescent="0.2">
      <c r="A150" s="3"/>
      <c r="B150" s="3"/>
      <c r="C150" s="3"/>
      <c r="D150" s="3"/>
      <c r="E150" s="3"/>
      <c r="F150" s="3"/>
      <c r="G150" s="3"/>
      <c r="H150" s="3"/>
      <c r="I150" s="50"/>
      <c r="J150" s="70"/>
      <c r="K150" s="70"/>
      <c r="L150" s="73"/>
      <c r="M150" s="70"/>
      <c r="N150" s="73"/>
      <c r="O150" s="70"/>
      <c r="P150" s="83"/>
      <c r="Q150" s="3"/>
      <c r="R150" s="52" t="str">
        <f t="shared" si="6"/>
        <v>NC</v>
      </c>
      <c r="S150" s="3"/>
      <c r="T150" s="102">
        <v>0</v>
      </c>
      <c r="W150" s="176"/>
    </row>
    <row r="151" spans="1:23" hidden="1" x14ac:dyDescent="0.2">
      <c r="A151" s="3"/>
      <c r="B151" s="3"/>
      <c r="C151" s="3"/>
      <c r="D151" s="3"/>
      <c r="E151" s="3"/>
      <c r="F151" s="3"/>
      <c r="G151" s="3"/>
      <c r="H151" s="3"/>
      <c r="I151" s="50"/>
      <c r="J151" s="70"/>
      <c r="K151" s="70"/>
      <c r="L151" s="73"/>
      <c r="M151" s="70"/>
      <c r="N151" s="73"/>
      <c r="O151" s="70"/>
      <c r="P151" s="83"/>
      <c r="Q151" s="3"/>
      <c r="R151" s="52" t="str">
        <f t="shared" si="6"/>
        <v>NC</v>
      </c>
      <c r="S151" s="3"/>
      <c r="T151" s="102">
        <v>0</v>
      </c>
      <c r="W151" s="176"/>
    </row>
    <row r="152" spans="1:23" hidden="1" x14ac:dyDescent="0.2">
      <c r="A152" s="3"/>
      <c r="B152" s="3"/>
      <c r="C152" s="3"/>
      <c r="D152" s="3"/>
      <c r="E152" s="3"/>
      <c r="F152" s="3"/>
      <c r="G152" s="3"/>
      <c r="H152" s="3"/>
      <c r="I152" s="50"/>
      <c r="J152" s="70"/>
      <c r="K152" s="70"/>
      <c r="L152" s="73"/>
      <c r="M152" s="70"/>
      <c r="N152" s="73"/>
      <c r="O152" s="70"/>
      <c r="P152" s="83"/>
      <c r="Q152" s="3"/>
      <c r="R152" s="52" t="str">
        <f t="shared" si="6"/>
        <v>NC</v>
      </c>
      <c r="S152" s="3"/>
      <c r="T152" s="102">
        <v>0</v>
      </c>
      <c r="W152" s="176"/>
    </row>
    <row r="153" spans="1:23" hidden="1" x14ac:dyDescent="0.2">
      <c r="A153" s="3"/>
      <c r="B153" s="3"/>
      <c r="C153" s="3"/>
      <c r="D153" s="3"/>
      <c r="E153" s="3"/>
      <c r="F153" s="3"/>
      <c r="G153" s="3"/>
      <c r="H153" s="3"/>
      <c r="I153" s="50"/>
      <c r="J153" s="70"/>
      <c r="K153" s="70"/>
      <c r="L153" s="73"/>
      <c r="M153" s="70"/>
      <c r="N153" s="73"/>
      <c r="O153" s="70"/>
      <c r="P153" s="83"/>
      <c r="Q153" s="3"/>
      <c r="R153" s="52" t="str">
        <f t="shared" si="6"/>
        <v>NC</v>
      </c>
      <c r="S153" s="3"/>
      <c r="T153" s="102">
        <v>0</v>
      </c>
      <c r="W153" s="176"/>
    </row>
    <row r="154" spans="1:23" hidden="1" x14ac:dyDescent="0.2">
      <c r="A154" s="3"/>
      <c r="B154" s="3"/>
      <c r="C154" s="3"/>
      <c r="D154" s="3"/>
      <c r="E154" s="3"/>
      <c r="F154" s="3"/>
      <c r="G154" s="3"/>
      <c r="H154" s="3"/>
      <c r="I154" s="50"/>
      <c r="J154" s="70"/>
      <c r="K154" s="70"/>
      <c r="L154" s="73"/>
      <c r="M154" s="70"/>
      <c r="N154" s="73"/>
      <c r="O154" s="70"/>
      <c r="P154" s="83"/>
      <c r="Q154" s="3"/>
      <c r="R154" s="52" t="str">
        <f t="shared" si="6"/>
        <v>NC</v>
      </c>
      <c r="S154" s="3"/>
      <c r="T154" s="102">
        <v>0</v>
      </c>
      <c r="W154" s="176"/>
    </row>
    <row r="155" spans="1:23" hidden="1" x14ac:dyDescent="0.2">
      <c r="A155" s="3"/>
      <c r="B155" s="3"/>
      <c r="C155" s="3"/>
      <c r="D155" s="3"/>
      <c r="E155" s="3"/>
      <c r="F155" s="3"/>
      <c r="G155" s="3"/>
      <c r="H155" s="3"/>
      <c r="I155" s="50"/>
      <c r="J155" s="70"/>
      <c r="K155" s="70"/>
      <c r="L155" s="73"/>
      <c r="M155" s="70"/>
      <c r="N155" s="73"/>
      <c r="O155" s="70"/>
      <c r="P155" s="83"/>
      <c r="Q155" s="3"/>
      <c r="R155" s="52" t="str">
        <f t="shared" si="6"/>
        <v>NC</v>
      </c>
      <c r="S155" s="3"/>
      <c r="T155" s="102">
        <v>0</v>
      </c>
      <c r="W155" s="176"/>
    </row>
    <row r="156" spans="1:23" hidden="1" x14ac:dyDescent="0.2">
      <c r="A156" s="3"/>
      <c r="B156" s="3"/>
      <c r="C156" s="3"/>
      <c r="D156" s="3"/>
      <c r="E156" s="3"/>
      <c r="F156" s="3"/>
      <c r="G156" s="3"/>
      <c r="H156" s="3"/>
      <c r="I156" s="50"/>
      <c r="J156" s="70"/>
      <c r="K156" s="70"/>
      <c r="L156" s="73"/>
      <c r="M156" s="70"/>
      <c r="N156" s="73"/>
      <c r="O156" s="70"/>
      <c r="P156" s="83"/>
      <c r="Q156" s="3"/>
      <c r="R156" s="52" t="str">
        <f t="shared" si="6"/>
        <v>NC</v>
      </c>
      <c r="S156" s="3"/>
      <c r="T156" s="102">
        <v>0</v>
      </c>
      <c r="W156" s="176"/>
    </row>
    <row r="157" spans="1:23" hidden="1" x14ac:dyDescent="0.2">
      <c r="A157" s="3"/>
      <c r="B157" s="3"/>
      <c r="C157" s="3"/>
      <c r="D157" s="3"/>
      <c r="E157" s="3"/>
      <c r="F157" s="3"/>
      <c r="G157" s="3"/>
      <c r="H157" s="3"/>
      <c r="I157" s="50"/>
      <c r="J157" s="70"/>
      <c r="K157" s="70"/>
      <c r="L157" s="73"/>
      <c r="M157" s="70"/>
      <c r="N157" s="73"/>
      <c r="O157" s="70"/>
      <c r="P157" s="83"/>
      <c r="Q157" s="3"/>
      <c r="R157" s="52" t="str">
        <f t="shared" si="6"/>
        <v>NC</v>
      </c>
      <c r="S157" s="3"/>
      <c r="T157" s="102">
        <v>0</v>
      </c>
      <c r="W157" s="176"/>
    </row>
    <row r="158" spans="1:23" hidden="1" x14ac:dyDescent="0.2">
      <c r="A158" s="3"/>
      <c r="B158" s="3"/>
      <c r="C158" s="3"/>
      <c r="D158" s="3"/>
      <c r="E158" s="3"/>
      <c r="F158" s="3"/>
      <c r="G158" s="3"/>
      <c r="H158" s="3"/>
      <c r="I158" s="50"/>
      <c r="J158" s="70"/>
      <c r="K158" s="70"/>
      <c r="L158" s="73"/>
      <c r="M158" s="70"/>
      <c r="N158" s="73"/>
      <c r="O158" s="70"/>
      <c r="P158" s="83"/>
      <c r="Q158" s="3"/>
      <c r="R158" s="52" t="str">
        <f t="shared" si="6"/>
        <v>NC</v>
      </c>
      <c r="S158" s="3"/>
      <c r="T158" s="102">
        <v>0</v>
      </c>
      <c r="W158" s="176"/>
    </row>
    <row r="159" spans="1:23" hidden="1" x14ac:dyDescent="0.2">
      <c r="A159" s="3"/>
      <c r="B159" s="3"/>
      <c r="C159" s="3"/>
      <c r="D159" s="3"/>
      <c r="E159" s="3"/>
      <c r="F159" s="3"/>
      <c r="G159" s="3"/>
      <c r="H159" s="3"/>
      <c r="I159" s="50"/>
      <c r="J159" s="70"/>
      <c r="K159" s="70"/>
      <c r="L159" s="73"/>
      <c r="M159" s="70"/>
      <c r="N159" s="73"/>
      <c r="O159" s="70"/>
      <c r="P159" s="83"/>
      <c r="Q159" s="3"/>
      <c r="R159" s="52" t="str">
        <f t="shared" si="6"/>
        <v>NC</v>
      </c>
      <c r="S159" s="3"/>
      <c r="T159" s="102">
        <v>0</v>
      </c>
      <c r="W159" s="176"/>
    </row>
    <row r="160" spans="1:23" hidden="1" x14ac:dyDescent="0.2">
      <c r="A160" s="3"/>
      <c r="B160" s="3"/>
      <c r="C160" s="3"/>
      <c r="D160" s="3"/>
      <c r="E160" s="3"/>
      <c r="F160" s="3"/>
      <c r="G160" s="3"/>
      <c r="H160" s="3"/>
      <c r="I160" s="50"/>
      <c r="J160" s="70"/>
      <c r="K160" s="70"/>
      <c r="L160" s="73"/>
      <c r="M160" s="70"/>
      <c r="N160" s="73"/>
      <c r="O160" s="70"/>
      <c r="P160" s="83"/>
      <c r="Q160" s="3"/>
      <c r="R160" s="52" t="str">
        <f t="shared" si="6"/>
        <v>NC</v>
      </c>
      <c r="S160" s="3"/>
      <c r="T160" s="102">
        <v>0</v>
      </c>
      <c r="W160" s="176"/>
    </row>
    <row r="161" spans="1:23" hidden="1" x14ac:dyDescent="0.2">
      <c r="A161" s="3"/>
      <c r="B161" s="3"/>
      <c r="C161" s="3"/>
      <c r="D161" s="3"/>
      <c r="E161" s="3"/>
      <c r="F161" s="3"/>
      <c r="G161" s="3"/>
      <c r="H161" s="3"/>
      <c r="I161" s="50"/>
      <c r="J161" s="70"/>
      <c r="K161" s="70"/>
      <c r="L161" s="73"/>
      <c r="M161" s="70"/>
      <c r="N161" s="73"/>
      <c r="O161" s="70"/>
      <c r="P161" s="83"/>
      <c r="Q161" s="3"/>
      <c r="R161" s="52" t="str">
        <f t="shared" si="6"/>
        <v>NC</v>
      </c>
      <c r="S161" s="3"/>
      <c r="T161" s="102">
        <v>0</v>
      </c>
      <c r="W161" s="176"/>
    </row>
    <row r="162" spans="1:23" x14ac:dyDescent="0.2">
      <c r="A162" s="3"/>
      <c r="B162" s="3"/>
      <c r="C162" s="3"/>
      <c r="D162" s="3"/>
      <c r="E162" s="3"/>
      <c r="F162" s="3"/>
      <c r="G162" s="3"/>
      <c r="H162" s="3"/>
      <c r="I162" s="50"/>
      <c r="J162" s="70"/>
      <c r="K162" s="70"/>
      <c r="L162" s="73"/>
      <c r="M162" s="70"/>
      <c r="N162" s="73"/>
      <c r="O162" s="70"/>
      <c r="P162" s="83"/>
      <c r="Q162" s="3"/>
      <c r="R162" s="52" t="s">
        <v>92</v>
      </c>
      <c r="S162" s="3"/>
      <c r="T162" s="102" t="s">
        <v>92</v>
      </c>
      <c r="W162" s="176"/>
    </row>
    <row r="163" spans="1:23" x14ac:dyDescent="0.2">
      <c r="A163" s="3"/>
      <c r="B163" s="3"/>
      <c r="C163" s="3"/>
      <c r="D163" s="3"/>
      <c r="E163" s="3"/>
      <c r="F163" s="3"/>
      <c r="G163" s="3"/>
      <c r="H163" s="3"/>
      <c r="I163" s="70"/>
      <c r="J163" s="70"/>
      <c r="K163" s="70"/>
      <c r="L163" s="70"/>
      <c r="M163" s="70"/>
      <c r="N163" s="70"/>
      <c r="O163" s="70"/>
      <c r="P163" s="3"/>
      <c r="Q163" s="3"/>
      <c r="R163" s="52" t="s">
        <v>92</v>
      </c>
      <c r="S163" s="3"/>
      <c r="T163" s="102" t="s">
        <v>92</v>
      </c>
      <c r="W163" s="176"/>
    </row>
    <row r="164" spans="1:23" x14ac:dyDescent="0.2">
      <c r="A164" s="3"/>
      <c r="B164" s="69" t="s">
        <v>79</v>
      </c>
      <c r="C164" s="3"/>
      <c r="D164" s="3" t="s">
        <v>22</v>
      </c>
      <c r="E164" s="3"/>
      <c r="F164" s="3" t="s">
        <v>92</v>
      </c>
      <c r="G164" s="3"/>
      <c r="H164" s="3"/>
      <c r="I164" s="70"/>
      <c r="J164" s="70"/>
      <c r="K164" s="70"/>
      <c r="L164" s="70"/>
      <c r="M164" s="70"/>
      <c r="N164" s="70"/>
      <c r="O164" s="70"/>
      <c r="P164" s="3"/>
      <c r="Q164" s="3"/>
      <c r="R164" s="52" t="s">
        <v>92</v>
      </c>
      <c r="S164" s="3"/>
      <c r="T164" s="102" t="s">
        <v>92</v>
      </c>
      <c r="W164" s="176"/>
    </row>
    <row r="165" spans="1:23" x14ac:dyDescent="0.2">
      <c r="A165" s="3"/>
      <c r="B165" s="69" t="s">
        <v>80</v>
      </c>
      <c r="C165" s="3"/>
      <c r="D165" s="3"/>
      <c r="E165" s="3" t="s">
        <v>0</v>
      </c>
      <c r="F165" s="3"/>
      <c r="G165" s="3"/>
      <c r="H165" s="3"/>
      <c r="I165" s="70">
        <v>81.429999999999978</v>
      </c>
      <c r="J165" s="70"/>
      <c r="K165" s="70">
        <f>ROUND(I165*$K$1,2)</f>
        <v>0</v>
      </c>
      <c r="L165" s="70">
        <f>SUM(I165,K165:K165)</f>
        <v>81.429999999999978</v>
      </c>
      <c r="M165" s="70"/>
      <c r="N165" s="70">
        <f>I165</f>
        <v>81.429999999999978</v>
      </c>
      <c r="O165" s="70"/>
      <c r="P165" s="70">
        <f>ROUND(L165,2)</f>
        <v>81.430000000000007</v>
      </c>
      <c r="Q165" s="3"/>
      <c r="R165" s="52">
        <f t="shared" ref="R165:R225" si="7">+IF(N165-P165=0,"NC",N165-P165)</f>
        <v>-2.8421709430404007E-14</v>
      </c>
      <c r="S165" s="3"/>
      <c r="T165" s="102">
        <v>0</v>
      </c>
      <c r="W165" s="176"/>
    </row>
    <row r="166" spans="1:23" x14ac:dyDescent="0.2">
      <c r="A166" s="3"/>
      <c r="B166" s="69" t="s">
        <v>66</v>
      </c>
      <c r="C166" s="3"/>
      <c r="D166" s="3"/>
      <c r="E166" s="3" t="s">
        <v>3</v>
      </c>
      <c r="F166" s="3"/>
      <c r="G166" s="3"/>
      <c r="H166" s="3"/>
      <c r="I166" s="70">
        <v>226.08</v>
      </c>
      <c r="J166" s="70"/>
      <c r="K166" s="70">
        <f>ROUND(I166*$K$1,2)</f>
        <v>0</v>
      </c>
      <c r="L166" s="70">
        <f>SUM(I166,K166:K166)</f>
        <v>226.08</v>
      </c>
      <c r="M166" s="70"/>
      <c r="N166" s="70">
        <f>I166</f>
        <v>226.08</v>
      </c>
      <c r="O166" s="70"/>
      <c r="P166" s="70">
        <f>ROUND(L166,2)</f>
        <v>226.08</v>
      </c>
      <c r="Q166" s="3"/>
      <c r="R166" s="52" t="str">
        <f t="shared" si="7"/>
        <v>NC</v>
      </c>
      <c r="S166" s="3"/>
      <c r="T166" s="102">
        <v>0</v>
      </c>
      <c r="W166" s="176"/>
    </row>
    <row r="167" spans="1:23" x14ac:dyDescent="0.2">
      <c r="A167" s="3"/>
      <c r="B167" s="69" t="s">
        <v>193</v>
      </c>
      <c r="C167" s="3"/>
      <c r="D167" s="3"/>
      <c r="E167" s="3" t="s">
        <v>2</v>
      </c>
      <c r="F167" s="3"/>
      <c r="G167" s="3"/>
      <c r="H167" s="3"/>
      <c r="I167" s="70">
        <v>843.78000000000009</v>
      </c>
      <c r="J167" s="70"/>
      <c r="K167" s="70">
        <f>ROUND(I167*$K$1,2)</f>
        <v>0</v>
      </c>
      <c r="L167" s="70">
        <f>SUM(I167,K167:K167)</f>
        <v>843.78000000000009</v>
      </c>
      <c r="M167" s="70"/>
      <c r="N167" s="70">
        <f>I167</f>
        <v>843.78000000000009</v>
      </c>
      <c r="O167" s="70"/>
      <c r="P167" s="70">
        <f>ROUND(L167,2)</f>
        <v>843.78</v>
      </c>
      <c r="Q167" s="3"/>
      <c r="R167" s="52">
        <f t="shared" si="7"/>
        <v>1.1368683772161603E-13</v>
      </c>
      <c r="S167" s="3"/>
      <c r="T167" s="102">
        <v>0</v>
      </c>
      <c r="W167" s="176"/>
    </row>
    <row r="168" spans="1:23" x14ac:dyDescent="0.2">
      <c r="A168" s="3"/>
      <c r="B168" s="69"/>
      <c r="C168" s="3"/>
      <c r="D168" s="3"/>
      <c r="E168" s="3"/>
      <c r="F168" s="3"/>
      <c r="G168" s="3"/>
      <c r="H168" s="3"/>
      <c r="I168" s="70"/>
      <c r="J168" s="70"/>
      <c r="K168" s="70"/>
      <c r="L168" s="70"/>
      <c r="M168" s="70"/>
      <c r="N168" s="70"/>
      <c r="O168" s="70"/>
      <c r="P168" s="3"/>
      <c r="Q168" s="3"/>
      <c r="R168" s="52" t="s">
        <v>92</v>
      </c>
      <c r="S168" s="3"/>
      <c r="T168" s="102" t="s">
        <v>92</v>
      </c>
      <c r="W168" s="176"/>
    </row>
    <row r="169" spans="1:23" x14ac:dyDescent="0.2">
      <c r="A169" s="3"/>
      <c r="B169" s="3"/>
      <c r="C169" s="3"/>
      <c r="D169" s="3" t="s">
        <v>27</v>
      </c>
      <c r="E169" s="3"/>
      <c r="F169" s="3"/>
      <c r="G169" s="3"/>
      <c r="H169" s="3"/>
      <c r="I169" s="70"/>
      <c r="J169" s="70"/>
      <c r="K169" s="70"/>
      <c r="L169" s="70"/>
      <c r="M169" s="70"/>
      <c r="N169" s="70"/>
      <c r="O169" s="70"/>
      <c r="P169" s="3"/>
      <c r="Q169" s="3"/>
      <c r="R169" s="52" t="s">
        <v>92</v>
      </c>
      <c r="S169" s="3"/>
      <c r="T169" s="102" t="s">
        <v>92</v>
      </c>
      <c r="W169" s="176"/>
    </row>
    <row r="170" spans="1:23" x14ac:dyDescent="0.2">
      <c r="A170" s="3"/>
      <c r="B170" s="3"/>
      <c r="C170" s="3"/>
      <c r="D170" s="3"/>
      <c r="E170" s="3" t="s">
        <v>12</v>
      </c>
      <c r="F170" s="3"/>
      <c r="G170" s="3"/>
      <c r="H170" s="3"/>
      <c r="I170" s="70">
        <v>10.06</v>
      </c>
      <c r="J170" s="70"/>
      <c r="K170" s="70">
        <f>ROUND(I170*$K$1,2)</f>
        <v>0</v>
      </c>
      <c r="L170" s="70">
        <f>SUM(I170,K170:K170)</f>
        <v>10.06</v>
      </c>
      <c r="M170" s="70"/>
      <c r="N170" s="70">
        <f>I170</f>
        <v>10.06</v>
      </c>
      <c r="O170" s="70"/>
      <c r="P170" s="70">
        <f>ROUND(L170,2)</f>
        <v>10.06</v>
      </c>
      <c r="Q170" s="3"/>
      <c r="R170" s="52" t="str">
        <f t="shared" si="7"/>
        <v>NC</v>
      </c>
      <c r="S170" s="3"/>
      <c r="T170" s="102">
        <v>-0.22999999999999865</v>
      </c>
      <c r="W170" s="176"/>
    </row>
    <row r="171" spans="1:23" x14ac:dyDescent="0.2">
      <c r="A171" s="3"/>
      <c r="B171" s="3"/>
      <c r="C171" s="3"/>
      <c r="D171" s="3"/>
      <c r="E171" s="3"/>
      <c r="F171" s="3"/>
      <c r="G171" s="3"/>
      <c r="H171" s="3"/>
      <c r="I171" s="70"/>
      <c r="J171" s="70"/>
      <c r="K171" s="70"/>
      <c r="L171" s="70"/>
      <c r="M171" s="70"/>
      <c r="N171" s="70"/>
      <c r="O171" s="70"/>
      <c r="P171" s="3"/>
      <c r="Q171" s="3"/>
      <c r="R171" s="52" t="s">
        <v>92</v>
      </c>
      <c r="S171" s="3"/>
      <c r="T171" s="102" t="s">
        <v>92</v>
      </c>
      <c r="W171" s="176"/>
    </row>
    <row r="172" spans="1:23" x14ac:dyDescent="0.2">
      <c r="A172" s="3"/>
      <c r="B172" s="3"/>
      <c r="C172" s="3"/>
      <c r="D172" s="3"/>
      <c r="E172" s="3" t="s">
        <v>13</v>
      </c>
      <c r="F172" s="3"/>
      <c r="G172" s="3"/>
      <c r="H172" s="3"/>
      <c r="I172" s="70"/>
      <c r="J172" s="70"/>
      <c r="K172" s="70"/>
      <c r="L172" s="70"/>
      <c r="M172" s="70"/>
      <c r="N172" s="70"/>
      <c r="O172" s="70"/>
      <c r="P172" s="3"/>
      <c r="Q172" s="3"/>
      <c r="R172" s="52" t="s">
        <v>92</v>
      </c>
      <c r="S172" s="3"/>
      <c r="T172" s="102" t="s">
        <v>92</v>
      </c>
      <c r="W172" s="176"/>
    </row>
    <row r="173" spans="1:23" x14ac:dyDescent="0.2">
      <c r="A173" s="3"/>
      <c r="B173" s="3"/>
      <c r="C173" s="3"/>
      <c r="D173" s="3"/>
      <c r="E173" s="3"/>
      <c r="F173" s="3" t="s">
        <v>24</v>
      </c>
      <c r="G173" s="3"/>
      <c r="H173" s="3"/>
      <c r="I173" s="70">
        <v>1.5000000000000002</v>
      </c>
      <c r="J173" s="70"/>
      <c r="K173" s="70">
        <f>ROUND(I173*$K$1,2)</f>
        <v>0</v>
      </c>
      <c r="L173" s="70">
        <f>SUM(I173,K173:K173)</f>
        <v>1.5000000000000002</v>
      </c>
      <c r="M173" s="70"/>
      <c r="N173" s="70">
        <f>I173</f>
        <v>1.5000000000000002</v>
      </c>
      <c r="O173" s="70"/>
      <c r="P173" s="70">
        <f>ROUND(L173,2)</f>
        <v>1.5</v>
      </c>
      <c r="Q173" s="3"/>
      <c r="R173" s="52">
        <f t="shared" si="7"/>
        <v>2.2204460492503131E-16</v>
      </c>
      <c r="S173" s="3"/>
      <c r="T173" s="102">
        <v>-3.0000000000000027E-2</v>
      </c>
      <c r="W173" s="176"/>
    </row>
    <row r="174" spans="1:23" x14ac:dyDescent="0.2">
      <c r="A174" s="3"/>
      <c r="B174" s="3"/>
      <c r="C174" s="3"/>
      <c r="D174" s="3"/>
      <c r="E174" s="3"/>
      <c r="F174" s="3" t="s">
        <v>33</v>
      </c>
      <c r="G174" s="3"/>
      <c r="H174" s="3"/>
      <c r="I174" s="70">
        <v>8.5</v>
      </c>
      <c r="J174" s="70"/>
      <c r="K174" s="70">
        <f>ROUND(I174*$K$1,2)</f>
        <v>0</v>
      </c>
      <c r="L174" s="70">
        <f>SUM(I174,K174:K174)</f>
        <v>8.5</v>
      </c>
      <c r="M174" s="70"/>
      <c r="N174" s="70">
        <f>I174</f>
        <v>8.5</v>
      </c>
      <c r="O174" s="70"/>
      <c r="P174" s="70">
        <f>ROUND(L174,2)</f>
        <v>8.5</v>
      </c>
      <c r="Q174" s="3"/>
      <c r="R174" s="52" t="str">
        <f t="shared" si="7"/>
        <v>NC</v>
      </c>
      <c r="S174" s="3"/>
      <c r="T174" s="102">
        <v>-0.1899999999999995</v>
      </c>
      <c r="W174" s="176"/>
    </row>
    <row r="175" spans="1:23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52" t="s">
        <v>92</v>
      </c>
      <c r="S175" s="3"/>
      <c r="T175" s="102" t="s">
        <v>92</v>
      </c>
      <c r="W175" s="176"/>
    </row>
    <row r="176" spans="1:23" x14ac:dyDescent="0.2">
      <c r="A176" s="3"/>
      <c r="B176" s="3"/>
      <c r="C176" s="3"/>
      <c r="D176" s="3"/>
      <c r="E176" s="3" t="s">
        <v>40</v>
      </c>
      <c r="F176" s="3"/>
      <c r="G176" s="3"/>
      <c r="H176" s="3"/>
      <c r="I176" s="70"/>
      <c r="J176" s="70"/>
      <c r="K176" s="70"/>
      <c r="L176" s="70"/>
      <c r="M176" s="70"/>
      <c r="N176" s="70"/>
      <c r="O176" s="70"/>
      <c r="P176" s="3"/>
      <c r="Q176" s="3"/>
      <c r="R176" s="52" t="s">
        <v>92</v>
      </c>
      <c r="S176" s="3"/>
      <c r="T176" s="102" t="s">
        <v>92</v>
      </c>
      <c r="W176" s="176"/>
    </row>
    <row r="177" spans="1:23" x14ac:dyDescent="0.2">
      <c r="A177" s="3"/>
      <c r="B177" s="3"/>
      <c r="C177" s="3"/>
      <c r="D177" s="3"/>
      <c r="E177" s="3"/>
      <c r="F177" s="3" t="s">
        <v>184</v>
      </c>
      <c r="G177" s="3"/>
      <c r="H177" s="3"/>
      <c r="I177" s="70">
        <v>5.03</v>
      </c>
      <c r="J177" s="70"/>
      <c r="K177" s="70">
        <v>0</v>
      </c>
      <c r="L177" s="70">
        <f>SUM(I177,K177:K177)</f>
        <v>5.03</v>
      </c>
      <c r="M177" s="70"/>
      <c r="N177" s="70">
        <f>I177</f>
        <v>5.03</v>
      </c>
      <c r="O177" s="70"/>
      <c r="P177" s="70">
        <f>ROUND(L177,2)</f>
        <v>5.03</v>
      </c>
      <c r="Q177" s="3"/>
      <c r="R177" s="52" t="str">
        <f t="shared" si="7"/>
        <v>NC</v>
      </c>
      <c r="S177" s="3"/>
      <c r="T177" s="102">
        <v>0</v>
      </c>
      <c r="W177" s="176"/>
    </row>
    <row r="178" spans="1:23" x14ac:dyDescent="0.2">
      <c r="A178" s="3"/>
      <c r="B178" s="3"/>
      <c r="C178" s="3"/>
      <c r="D178" s="3"/>
      <c r="E178" s="3"/>
      <c r="F178" s="3" t="s">
        <v>41</v>
      </c>
      <c r="G178" s="3"/>
      <c r="H178" s="3"/>
      <c r="I178" s="70">
        <v>8.77</v>
      </c>
      <c r="J178" s="70"/>
      <c r="K178" s="70">
        <v>0</v>
      </c>
      <c r="L178" s="70">
        <f>SUM(I178,K178:K178)</f>
        <v>8.77</v>
      </c>
      <c r="M178" s="70"/>
      <c r="N178" s="70">
        <f>I178</f>
        <v>8.77</v>
      </c>
      <c r="O178" s="70"/>
      <c r="P178" s="70">
        <f>ROUND(L178,2)</f>
        <v>8.77</v>
      </c>
      <c r="Q178" s="3"/>
      <c r="R178" s="52" t="str">
        <f t="shared" si="7"/>
        <v>NC</v>
      </c>
      <c r="S178" s="3"/>
      <c r="T178" s="102">
        <v>0</v>
      </c>
      <c r="W178" s="176"/>
    </row>
    <row r="179" spans="1:23" x14ac:dyDescent="0.2">
      <c r="A179" s="3"/>
      <c r="B179" s="3"/>
      <c r="C179" s="3"/>
      <c r="D179" s="3"/>
      <c r="E179" s="3"/>
      <c r="F179" s="3" t="s">
        <v>67</v>
      </c>
      <c r="G179" s="3"/>
      <c r="H179" s="3"/>
      <c r="I179" s="70">
        <v>8.77</v>
      </c>
      <c r="J179" s="70"/>
      <c r="K179" s="70">
        <v>0</v>
      </c>
      <c r="L179" s="70">
        <f>SUM(I179,K179:K179)</f>
        <v>8.77</v>
      </c>
      <c r="M179" s="70"/>
      <c r="N179" s="70">
        <f>I179</f>
        <v>8.77</v>
      </c>
      <c r="O179" s="70"/>
      <c r="P179" s="70">
        <f>ROUND(L179,2)</f>
        <v>8.77</v>
      </c>
      <c r="Q179" s="3"/>
      <c r="R179" s="52" t="str">
        <f t="shared" si="7"/>
        <v>NC</v>
      </c>
      <c r="S179" s="3"/>
      <c r="T179" s="102">
        <v>0</v>
      </c>
      <c r="W179" s="176"/>
    </row>
    <row r="180" spans="1:23" x14ac:dyDescent="0.2">
      <c r="A180" s="3"/>
      <c r="B180" s="3"/>
      <c r="C180" s="3"/>
      <c r="D180" s="3"/>
      <c r="E180" s="3"/>
      <c r="F180" s="3"/>
      <c r="G180" s="3"/>
      <c r="H180" s="3"/>
      <c r="I180" s="70"/>
      <c r="J180" s="70"/>
      <c r="K180" s="70"/>
      <c r="L180" s="70"/>
      <c r="M180" s="70"/>
      <c r="N180" s="70"/>
      <c r="O180" s="70"/>
      <c r="P180" s="3"/>
      <c r="Q180" s="3"/>
      <c r="R180" s="52" t="s">
        <v>92</v>
      </c>
      <c r="S180" s="3"/>
      <c r="T180" s="102" t="s">
        <v>92</v>
      </c>
      <c r="W180" s="176"/>
    </row>
    <row r="181" spans="1:23" x14ac:dyDescent="0.2">
      <c r="A181" s="3"/>
      <c r="B181" s="3"/>
      <c r="C181" s="3"/>
      <c r="D181" s="3"/>
      <c r="E181" s="3" t="s">
        <v>34</v>
      </c>
      <c r="F181" s="3"/>
      <c r="G181" s="3"/>
      <c r="H181" s="3"/>
      <c r="I181" s="3"/>
      <c r="J181" s="3"/>
      <c r="K181" s="3"/>
      <c r="L181" s="3"/>
      <c r="M181" s="70"/>
      <c r="N181" s="70"/>
      <c r="O181" s="70"/>
      <c r="P181" s="3"/>
      <c r="Q181" s="3"/>
      <c r="R181" s="52" t="s">
        <v>92</v>
      </c>
      <c r="S181" s="3"/>
      <c r="T181" s="102" t="s">
        <v>92</v>
      </c>
      <c r="W181" s="176"/>
    </row>
    <row r="182" spans="1:23" x14ac:dyDescent="0.2">
      <c r="A182" s="3"/>
      <c r="B182" s="3"/>
      <c r="C182" s="3"/>
      <c r="D182" s="3"/>
      <c r="E182" s="3"/>
      <c r="F182" s="3" t="s">
        <v>3</v>
      </c>
      <c r="G182" s="3"/>
      <c r="H182" s="3"/>
      <c r="I182" s="85">
        <v>1.19</v>
      </c>
      <c r="J182" s="86"/>
      <c r="K182" s="70">
        <v>0</v>
      </c>
      <c r="L182" s="70">
        <f>SUM(I182,K182:K182)</f>
        <v>1.19</v>
      </c>
      <c r="M182" s="70"/>
      <c r="N182" s="84">
        <f>I182</f>
        <v>1.19</v>
      </c>
      <c r="O182" s="84"/>
      <c r="P182" s="70">
        <f>ROUND(L182,2)</f>
        <v>1.19</v>
      </c>
      <c r="Q182" s="3"/>
      <c r="R182" s="52" t="str">
        <f t="shared" si="7"/>
        <v>NC</v>
      </c>
      <c r="S182" s="3"/>
      <c r="T182" s="102">
        <v>-9.9999999999999534E-3</v>
      </c>
      <c r="W182" s="176"/>
    </row>
    <row r="183" spans="1:23" x14ac:dyDescent="0.2">
      <c r="A183" s="3"/>
      <c r="B183" s="3"/>
      <c r="C183" s="3"/>
      <c r="D183" s="3"/>
      <c r="E183" s="3"/>
      <c r="F183" s="3" t="s">
        <v>2</v>
      </c>
      <c r="G183" s="3"/>
      <c r="H183" s="3"/>
      <c r="I183" s="70">
        <v>5.95</v>
      </c>
      <c r="J183" s="70"/>
      <c r="K183" s="70">
        <v>0</v>
      </c>
      <c r="L183" s="70">
        <f>SUM(I183,K183:K183)</f>
        <v>5.95</v>
      </c>
      <c r="M183" s="70"/>
      <c r="N183" s="84">
        <f>I183</f>
        <v>5.95</v>
      </c>
      <c r="O183" s="84"/>
      <c r="P183" s="70">
        <f>ROUND(L183,2)</f>
        <v>5.95</v>
      </c>
      <c r="Q183" s="3"/>
      <c r="R183" s="52" t="str">
        <f t="shared" si="7"/>
        <v>NC</v>
      </c>
      <c r="S183" s="3"/>
      <c r="T183" s="102">
        <v>-4.0000000000000036E-2</v>
      </c>
      <c r="W183" s="176"/>
    </row>
    <row r="184" spans="1:23" x14ac:dyDescent="0.2">
      <c r="A184" s="3"/>
      <c r="B184" s="3"/>
      <c r="C184" s="3"/>
      <c r="D184" s="3"/>
      <c r="E184" s="3"/>
      <c r="F184" s="3"/>
      <c r="G184" s="3"/>
      <c r="H184" s="3"/>
      <c r="I184" s="70"/>
      <c r="J184" s="70"/>
      <c r="K184" s="70"/>
      <c r="L184" s="70"/>
      <c r="M184" s="70"/>
      <c r="N184" s="70"/>
      <c r="O184" s="70"/>
      <c r="P184" s="3"/>
      <c r="Q184" s="3"/>
      <c r="R184" s="52" t="s">
        <v>92</v>
      </c>
      <c r="S184" s="3"/>
      <c r="T184" s="102" t="s">
        <v>92</v>
      </c>
      <c r="W184" s="176"/>
    </row>
    <row r="185" spans="1:23" x14ac:dyDescent="0.2">
      <c r="A185" s="3"/>
      <c r="B185" s="3"/>
      <c r="C185" s="3"/>
      <c r="D185" s="3"/>
      <c r="E185" s="3" t="s">
        <v>35</v>
      </c>
      <c r="F185" s="3"/>
      <c r="G185" s="3"/>
      <c r="H185" s="3"/>
      <c r="I185" s="70">
        <v>1.35</v>
      </c>
      <c r="J185" s="70"/>
      <c r="K185" s="70">
        <f>ROUND(I185*$K$1,2)</f>
        <v>0</v>
      </c>
      <c r="L185" s="70">
        <f>SUM(I185,K185:K185)</f>
        <v>1.35</v>
      </c>
      <c r="M185" s="70"/>
      <c r="N185" s="70">
        <f>I185</f>
        <v>1.35</v>
      </c>
      <c r="O185" s="70"/>
      <c r="P185" s="70">
        <f>ROUND(L185,2)</f>
        <v>1.35</v>
      </c>
      <c r="Q185" s="3"/>
      <c r="R185" s="52" t="str">
        <f t="shared" si="7"/>
        <v>NC</v>
      </c>
      <c r="S185" s="3"/>
      <c r="T185" s="102">
        <v>-3.0000000000000027E-2</v>
      </c>
      <c r="W185" s="176"/>
    </row>
    <row r="186" spans="1:23" x14ac:dyDescent="0.2">
      <c r="A186" s="3"/>
      <c r="B186" s="3"/>
      <c r="C186" s="3"/>
      <c r="D186" s="3"/>
      <c r="E186" s="3"/>
      <c r="F186" s="3"/>
      <c r="G186" s="3"/>
      <c r="H186" s="3"/>
      <c r="I186" s="70"/>
      <c r="J186" s="70"/>
      <c r="K186" s="70"/>
      <c r="L186" s="70"/>
      <c r="M186" s="70"/>
      <c r="N186" s="70"/>
      <c r="O186" s="70"/>
      <c r="P186" s="3"/>
      <c r="Q186" s="3"/>
      <c r="R186" s="52" t="s">
        <v>92</v>
      </c>
      <c r="S186" s="3"/>
      <c r="T186" s="102" t="s">
        <v>92</v>
      </c>
      <c r="W186" s="176"/>
    </row>
    <row r="187" spans="1:23" x14ac:dyDescent="0.2">
      <c r="A187" s="3"/>
      <c r="B187" s="3"/>
      <c r="C187" s="3"/>
      <c r="D187" s="3" t="s">
        <v>39</v>
      </c>
      <c r="E187" s="3"/>
      <c r="F187" s="3"/>
      <c r="G187" s="3"/>
      <c r="H187" s="3"/>
      <c r="I187" s="70"/>
      <c r="J187" s="70"/>
      <c r="K187" s="70"/>
      <c r="L187" s="70"/>
      <c r="M187" s="70"/>
      <c r="N187" s="70"/>
      <c r="O187" s="70"/>
      <c r="P187" s="3"/>
      <c r="Q187" s="3"/>
      <c r="R187" s="52" t="s">
        <v>92</v>
      </c>
      <c r="S187" s="3"/>
      <c r="T187" s="102" t="s">
        <v>92</v>
      </c>
      <c r="W187" s="176"/>
    </row>
    <row r="188" spans="1:23" x14ac:dyDescent="0.2">
      <c r="A188" s="3"/>
      <c r="B188" s="3"/>
      <c r="C188" s="3"/>
      <c r="D188" s="3"/>
      <c r="E188" s="3" t="s">
        <v>12</v>
      </c>
      <c r="F188" s="3"/>
      <c r="G188" s="3"/>
      <c r="H188" s="3"/>
      <c r="I188" s="56">
        <v>1.839</v>
      </c>
      <c r="J188" s="56"/>
      <c r="K188" s="56">
        <f>ROUND(I188*$K$1,3)</f>
        <v>0</v>
      </c>
      <c r="L188" s="56">
        <f>SUM(I188,K188:K188)</f>
        <v>1.839</v>
      </c>
      <c r="M188" s="56"/>
      <c r="N188" s="77">
        <f>I188/100</f>
        <v>1.839E-2</v>
      </c>
      <c r="O188" s="78"/>
      <c r="P188" s="77">
        <f>ROUND(L188/100,5)</f>
        <v>1.839E-2</v>
      </c>
      <c r="Q188" s="3"/>
      <c r="R188" s="52" t="str">
        <f t="shared" si="7"/>
        <v>NC</v>
      </c>
      <c r="S188" s="3"/>
      <c r="T188" s="102">
        <v>-4.2000000000000023E-4</v>
      </c>
      <c r="W188" s="176"/>
    </row>
    <row r="189" spans="1:23" x14ac:dyDescent="0.2">
      <c r="A189" s="3"/>
      <c r="B189" s="3"/>
      <c r="C189" s="3"/>
      <c r="D189" s="3"/>
      <c r="E189" s="3" t="s">
        <v>20</v>
      </c>
      <c r="F189" s="3"/>
      <c r="G189" s="3"/>
      <c r="H189" s="3"/>
      <c r="I189" s="56">
        <v>3.3730000000000002</v>
      </c>
      <c r="J189" s="56"/>
      <c r="K189" s="56">
        <f>ROUND(I189*$K$1,3)</f>
        <v>0</v>
      </c>
      <c r="L189" s="56">
        <f>SUM(I189,K189:K189)</f>
        <v>3.3730000000000002</v>
      </c>
      <c r="M189" s="56"/>
      <c r="N189" s="77">
        <f>I189/100</f>
        <v>3.3730000000000003E-2</v>
      </c>
      <c r="O189" s="78"/>
      <c r="P189" s="77">
        <f>ROUND(L189/100,5)</f>
        <v>3.3730000000000003E-2</v>
      </c>
      <c r="Q189" s="3"/>
      <c r="R189" s="52" t="str">
        <f t="shared" si="7"/>
        <v>NC</v>
      </c>
      <c r="S189" s="3"/>
      <c r="T189" s="102">
        <v>-7.6999999999999985E-4</v>
      </c>
      <c r="W189" s="176"/>
    </row>
    <row r="190" spans="1:23" x14ac:dyDescent="0.2">
      <c r="A190" s="3"/>
      <c r="B190" s="3"/>
      <c r="C190" s="3"/>
      <c r="D190" s="3"/>
      <c r="E190" s="3" t="s">
        <v>21</v>
      </c>
      <c r="F190" s="3"/>
      <c r="G190" s="3"/>
      <c r="H190" s="3"/>
      <c r="I190" s="56">
        <v>1.014</v>
      </c>
      <c r="J190" s="56"/>
      <c r="K190" s="56">
        <f>ROUND(I190*$K$1,3)</f>
        <v>0</v>
      </c>
      <c r="L190" s="56">
        <f>SUM(I190,K190:K190)</f>
        <v>1.014</v>
      </c>
      <c r="M190" s="56"/>
      <c r="N190" s="77">
        <f>I190/100</f>
        <v>1.014E-2</v>
      </c>
      <c r="O190" s="78"/>
      <c r="P190" s="77">
        <f>ROUND(L190/100,5)</f>
        <v>1.014E-2</v>
      </c>
      <c r="Q190" s="3"/>
      <c r="R190" s="52" t="str">
        <f t="shared" si="7"/>
        <v>NC</v>
      </c>
      <c r="S190" s="3"/>
      <c r="T190" s="102">
        <v>-2.3000000000000104E-4</v>
      </c>
      <c r="W190" s="176"/>
    </row>
    <row r="191" spans="1:23" x14ac:dyDescent="0.2">
      <c r="A191" s="3"/>
      <c r="B191" s="3"/>
      <c r="C191" s="3"/>
      <c r="D191" s="3"/>
      <c r="E191" s="3"/>
      <c r="F191" s="3"/>
      <c r="G191" s="3"/>
      <c r="H191" s="3"/>
      <c r="I191" s="70"/>
      <c r="J191" s="70"/>
      <c r="K191" s="70"/>
      <c r="L191" s="70"/>
      <c r="M191" s="70"/>
      <c r="N191" s="70"/>
      <c r="O191" s="70"/>
      <c r="P191" s="3"/>
      <c r="Q191" s="3"/>
      <c r="R191" s="52" t="s">
        <v>92</v>
      </c>
      <c r="S191" s="3"/>
      <c r="T191" s="102" t="s">
        <v>92</v>
      </c>
      <c r="W191" s="176"/>
    </row>
    <row r="192" spans="1:23" x14ac:dyDescent="0.2">
      <c r="A192" s="3"/>
      <c r="B192" s="3"/>
      <c r="C192" s="3"/>
      <c r="D192" s="3"/>
      <c r="E192" s="3"/>
      <c r="F192" s="3"/>
      <c r="G192" s="3"/>
      <c r="H192" s="3"/>
      <c r="I192" s="70"/>
      <c r="J192" s="70"/>
      <c r="K192" s="70"/>
      <c r="L192" s="70"/>
      <c r="M192" s="70"/>
      <c r="N192" s="70"/>
      <c r="O192" s="70"/>
      <c r="P192" s="3"/>
      <c r="Q192" s="3"/>
      <c r="R192" s="52" t="s">
        <v>92</v>
      </c>
      <c r="S192" s="3"/>
      <c r="T192" s="102" t="s">
        <v>92</v>
      </c>
      <c r="W192" s="176"/>
    </row>
    <row r="193" spans="1:23" x14ac:dyDescent="0.2">
      <c r="A193" s="3"/>
      <c r="B193" s="3"/>
      <c r="C193" s="3"/>
      <c r="D193" s="3"/>
      <c r="E193" s="3"/>
      <c r="F193" s="3"/>
      <c r="G193" s="3"/>
      <c r="H193" s="3"/>
      <c r="I193" s="70"/>
      <c r="J193" s="70"/>
      <c r="K193" s="70"/>
      <c r="L193" s="70"/>
      <c r="M193" s="70"/>
      <c r="N193" s="70"/>
      <c r="O193" s="70"/>
      <c r="P193" s="3"/>
      <c r="Q193" s="3"/>
      <c r="R193" s="52" t="s">
        <v>92</v>
      </c>
      <c r="S193" s="3"/>
      <c r="T193" s="102" t="s">
        <v>92</v>
      </c>
      <c r="W193" s="176"/>
    </row>
    <row r="194" spans="1:23" x14ac:dyDescent="0.2">
      <c r="A194" s="3"/>
      <c r="B194" s="3"/>
      <c r="C194" s="3"/>
      <c r="D194" s="3" t="s">
        <v>36</v>
      </c>
      <c r="E194" s="3"/>
      <c r="F194" s="3"/>
      <c r="G194" s="3"/>
      <c r="H194" s="3"/>
      <c r="I194" s="70"/>
      <c r="J194" s="70"/>
      <c r="K194" s="70"/>
      <c r="L194" s="70"/>
      <c r="M194" s="70"/>
      <c r="N194" s="70"/>
      <c r="O194" s="70"/>
      <c r="P194" s="3"/>
      <c r="Q194" s="3"/>
      <c r="R194" s="52" t="s">
        <v>92</v>
      </c>
      <c r="S194" s="3"/>
      <c r="T194" s="102" t="s">
        <v>92</v>
      </c>
      <c r="W194" s="176"/>
    </row>
    <row r="195" spans="1:23" x14ac:dyDescent="0.2">
      <c r="A195" s="3"/>
      <c r="B195" s="3"/>
      <c r="C195" s="3"/>
      <c r="D195" s="3"/>
      <c r="E195" s="3" t="s">
        <v>3</v>
      </c>
      <c r="F195" s="3"/>
      <c r="G195" s="3"/>
      <c r="H195" s="3"/>
      <c r="I195" s="79">
        <v>0.01</v>
      </c>
      <c r="J195" s="70"/>
      <c r="K195" s="70">
        <v>0</v>
      </c>
      <c r="L195" s="81">
        <f>SUM(I195,K195:K195)</f>
        <v>0.01</v>
      </c>
      <c r="M195" s="70"/>
      <c r="N195" s="81">
        <f>I195</f>
        <v>0.01</v>
      </c>
      <c r="O195" s="70"/>
      <c r="P195" s="82">
        <f>L195</f>
        <v>0.01</v>
      </c>
      <c r="Q195" s="3"/>
      <c r="R195" s="52" t="str">
        <f t="shared" si="7"/>
        <v>NC</v>
      </c>
      <c r="S195" s="3"/>
      <c r="T195" s="102">
        <v>0</v>
      </c>
      <c r="W195" s="176"/>
    </row>
    <row r="196" spans="1:23" x14ac:dyDescent="0.2">
      <c r="A196" s="3"/>
      <c r="B196" s="3"/>
      <c r="C196" s="3"/>
      <c r="D196" s="3"/>
      <c r="E196" s="3" t="s">
        <v>2</v>
      </c>
      <c r="F196" s="3"/>
      <c r="G196" s="3"/>
      <c r="H196" s="3"/>
      <c r="I196" s="79">
        <v>0.02</v>
      </c>
      <c r="J196" s="70"/>
      <c r="K196" s="70">
        <v>0</v>
      </c>
      <c r="L196" s="81">
        <f>SUM(I196,K196:K196)</f>
        <v>0.02</v>
      </c>
      <c r="M196" s="70"/>
      <c r="N196" s="81">
        <f>I196</f>
        <v>0.02</v>
      </c>
      <c r="O196" s="70"/>
      <c r="P196" s="82">
        <f>L196</f>
        <v>0.02</v>
      </c>
      <c r="Q196" s="3"/>
      <c r="R196" s="52" t="str">
        <f t="shared" si="7"/>
        <v>NC</v>
      </c>
      <c r="S196" s="3"/>
      <c r="T196" s="102">
        <v>0</v>
      </c>
      <c r="W196" s="176"/>
    </row>
    <row r="197" spans="1:23" x14ac:dyDescent="0.2">
      <c r="A197" s="3"/>
      <c r="B197" s="3"/>
      <c r="C197" s="3"/>
      <c r="D197" s="3" t="s">
        <v>37</v>
      </c>
      <c r="E197" s="3"/>
      <c r="F197" s="3"/>
      <c r="G197" s="3"/>
      <c r="H197" s="3"/>
      <c r="I197" s="70">
        <v>0.35000000000000003</v>
      </c>
      <c r="J197" s="70"/>
      <c r="K197" s="70">
        <f>ROUND(I197*$K$1,2)</f>
        <v>0</v>
      </c>
      <c r="L197" s="70">
        <f>SUM(I197,K197:K197)</f>
        <v>0.35000000000000003</v>
      </c>
      <c r="M197" s="70"/>
      <c r="N197" s="70">
        <f>I197</f>
        <v>0.35000000000000003</v>
      </c>
      <c r="O197" s="70"/>
      <c r="P197" s="70">
        <f>ROUND(L197,2)</f>
        <v>0.35</v>
      </c>
      <c r="Q197" s="3"/>
      <c r="R197" s="52">
        <f t="shared" si="7"/>
        <v>5.5511151231257827E-17</v>
      </c>
      <c r="S197" s="3"/>
      <c r="T197" s="102">
        <v>-1.0000000000000009E-2</v>
      </c>
      <c r="W197" s="176"/>
    </row>
    <row r="198" spans="1:23" x14ac:dyDescent="0.2">
      <c r="A198" s="3"/>
      <c r="B198" s="3"/>
      <c r="C198" s="3"/>
      <c r="D198" s="3" t="s">
        <v>38</v>
      </c>
      <c r="E198" s="3"/>
      <c r="F198" s="3"/>
      <c r="G198" s="3"/>
      <c r="H198" s="3"/>
      <c r="I198" s="50">
        <v>1.67E-2</v>
      </c>
      <c r="J198" s="70"/>
      <c r="K198" s="70">
        <v>0</v>
      </c>
      <c r="L198" s="73">
        <f>SUM(I198,K198:K198)</f>
        <v>1.67E-2</v>
      </c>
      <c r="M198" s="70"/>
      <c r="N198" s="73">
        <f>I198</f>
        <v>1.67E-2</v>
      </c>
      <c r="O198" s="70"/>
      <c r="P198" s="83">
        <f>L198</f>
        <v>1.67E-2</v>
      </c>
      <c r="Q198" s="3"/>
      <c r="R198" s="52" t="str">
        <f t="shared" si="7"/>
        <v>NC</v>
      </c>
      <c r="S198" s="3"/>
      <c r="T198" s="102">
        <v>0</v>
      </c>
      <c r="W198" s="176"/>
    </row>
    <row r="199" spans="1:23" x14ac:dyDescent="0.2">
      <c r="A199" s="3"/>
      <c r="B199" s="3"/>
      <c r="C199" s="3"/>
      <c r="D199" s="3"/>
      <c r="E199" s="3"/>
      <c r="F199" s="3"/>
      <c r="G199" s="3"/>
      <c r="H199" s="3"/>
      <c r="I199" s="70"/>
      <c r="J199" s="70"/>
      <c r="K199" s="70"/>
      <c r="L199" s="70"/>
      <c r="M199" s="70"/>
      <c r="N199" s="70"/>
      <c r="O199" s="70"/>
      <c r="P199" s="3"/>
      <c r="Q199" s="3"/>
      <c r="R199" s="52" t="s">
        <v>92</v>
      </c>
      <c r="S199" s="3"/>
      <c r="T199" s="102" t="s">
        <v>92</v>
      </c>
      <c r="W199" s="176"/>
    </row>
    <row r="200" spans="1:23" x14ac:dyDescent="0.2">
      <c r="A200" s="3"/>
      <c r="B200" s="3"/>
      <c r="C200" s="3"/>
      <c r="D200" s="3"/>
      <c r="E200" s="3"/>
      <c r="F200" s="3"/>
      <c r="G200" s="3"/>
      <c r="H200" s="3"/>
      <c r="I200" s="70"/>
      <c r="J200" s="70"/>
      <c r="K200" s="70"/>
      <c r="L200" s="70"/>
      <c r="M200" s="70"/>
      <c r="N200" s="70"/>
      <c r="O200" s="70"/>
      <c r="P200" s="3"/>
      <c r="Q200" s="3"/>
      <c r="R200" s="52" t="s">
        <v>92</v>
      </c>
      <c r="S200" s="3"/>
      <c r="T200" s="102" t="s">
        <v>92</v>
      </c>
      <c r="W200" s="176"/>
    </row>
    <row r="201" spans="1:23" x14ac:dyDescent="0.2">
      <c r="A201" s="3"/>
      <c r="B201" s="69" t="s">
        <v>81</v>
      </c>
      <c r="C201" s="3"/>
      <c r="D201" s="3" t="s">
        <v>22</v>
      </c>
      <c r="E201" s="3"/>
      <c r="F201" s="3"/>
      <c r="G201" s="3"/>
      <c r="H201" s="3"/>
      <c r="I201" s="70"/>
      <c r="J201" s="70"/>
      <c r="K201" s="70"/>
      <c r="L201" s="70"/>
      <c r="M201" s="70"/>
      <c r="N201" s="70"/>
      <c r="O201" s="70"/>
      <c r="P201" s="3"/>
      <c r="Q201" s="3"/>
      <c r="R201" s="52" t="s">
        <v>92</v>
      </c>
      <c r="S201" s="3"/>
      <c r="T201" s="102" t="s">
        <v>92</v>
      </c>
      <c r="W201" s="176"/>
    </row>
    <row r="202" spans="1:23" x14ac:dyDescent="0.2">
      <c r="A202" s="3"/>
      <c r="B202" s="69" t="s">
        <v>82</v>
      </c>
      <c r="C202" s="3"/>
      <c r="D202" s="3"/>
      <c r="E202" s="3"/>
      <c r="F202" s="3" t="s">
        <v>0</v>
      </c>
      <c r="G202" s="3"/>
      <c r="H202" s="3"/>
      <c r="I202" s="70">
        <v>298.99</v>
      </c>
      <c r="J202" s="70"/>
      <c r="K202" s="70">
        <f>ROUND(I202*$K$1,2)</f>
        <v>0</v>
      </c>
      <c r="L202" s="70">
        <f>SUM(I202,K202:K202)</f>
        <v>298.99</v>
      </c>
      <c r="M202" s="70"/>
      <c r="N202" s="70">
        <f>I202</f>
        <v>298.99</v>
      </c>
      <c r="O202" s="70"/>
      <c r="P202" s="70">
        <f>ROUND(L202,2)</f>
        <v>298.99</v>
      </c>
      <c r="Q202" s="3"/>
      <c r="R202" s="52" t="str">
        <f t="shared" si="7"/>
        <v>NC</v>
      </c>
      <c r="S202" s="3"/>
      <c r="T202" s="102">
        <v>0</v>
      </c>
      <c r="W202" s="176"/>
    </row>
    <row r="203" spans="1:23" x14ac:dyDescent="0.2">
      <c r="A203" s="3"/>
      <c r="B203" s="69" t="s">
        <v>83</v>
      </c>
      <c r="C203" s="3"/>
      <c r="D203" s="3"/>
      <c r="E203" s="3"/>
      <c r="F203" s="3" t="s">
        <v>3</v>
      </c>
      <c r="G203" s="3"/>
      <c r="H203" s="3"/>
      <c r="I203" s="70">
        <v>443.65999999999997</v>
      </c>
      <c r="J203" s="70"/>
      <c r="K203" s="70">
        <f>ROUND(I203*$K$1,2)</f>
        <v>0</v>
      </c>
      <c r="L203" s="70">
        <f>SUM(I203,K203:K203)</f>
        <v>443.65999999999997</v>
      </c>
      <c r="M203" s="70"/>
      <c r="N203" s="70">
        <f>I203</f>
        <v>443.65999999999997</v>
      </c>
      <c r="O203" s="70"/>
      <c r="P203" s="70">
        <f>ROUND(L203,2)</f>
        <v>443.66</v>
      </c>
      <c r="Q203" s="3"/>
      <c r="R203" s="52">
        <f t="shared" si="7"/>
        <v>-5.6843418860808015E-14</v>
      </c>
      <c r="S203" s="3"/>
      <c r="T203" s="102">
        <v>0</v>
      </c>
      <c r="W203" s="176"/>
    </row>
    <row r="204" spans="1:23" x14ac:dyDescent="0.2">
      <c r="A204" s="3"/>
      <c r="B204" s="69" t="s">
        <v>84</v>
      </c>
      <c r="C204" s="3"/>
      <c r="D204" s="3"/>
      <c r="E204" s="3"/>
      <c r="F204" s="3" t="s">
        <v>2</v>
      </c>
      <c r="G204" s="3"/>
      <c r="H204" s="3"/>
      <c r="I204" s="70">
        <v>1061.3729999999998</v>
      </c>
      <c r="J204" s="70"/>
      <c r="K204" s="70">
        <f>ROUND(I204*$K$1,2)</f>
        <v>0</v>
      </c>
      <c r="L204" s="70">
        <f>SUM(I204,K204:K204)</f>
        <v>1061.3729999999998</v>
      </c>
      <c r="M204" s="70"/>
      <c r="N204" s="70">
        <f>I204</f>
        <v>1061.3729999999998</v>
      </c>
      <c r="O204" s="70"/>
      <c r="P204" s="70">
        <f>ROUND(L204,2)</f>
        <v>1061.3699999999999</v>
      </c>
      <c r="Q204" s="3"/>
      <c r="R204" s="52">
        <f t="shared" si="7"/>
        <v>2.9999999999290594E-3</v>
      </c>
      <c r="S204" s="3"/>
      <c r="T204" s="102">
        <v>0</v>
      </c>
      <c r="W204" s="176"/>
    </row>
    <row r="205" spans="1:23" x14ac:dyDescent="0.2">
      <c r="A205" s="3"/>
      <c r="B205" s="3"/>
      <c r="C205" s="3"/>
      <c r="D205" s="3"/>
      <c r="E205" s="3"/>
      <c r="F205" s="3"/>
      <c r="G205" s="3"/>
      <c r="H205" s="3"/>
      <c r="I205" s="70"/>
      <c r="J205" s="70"/>
      <c r="K205" s="70"/>
      <c r="L205" s="70"/>
      <c r="M205" s="70"/>
      <c r="N205" s="70"/>
      <c r="O205" s="70"/>
      <c r="P205" s="3"/>
      <c r="Q205" s="3"/>
      <c r="R205" s="52" t="s">
        <v>92</v>
      </c>
      <c r="S205" s="3"/>
      <c r="T205" s="102" t="s">
        <v>92</v>
      </c>
      <c r="W205" s="176"/>
    </row>
    <row r="206" spans="1:23" x14ac:dyDescent="0.2">
      <c r="A206" s="3"/>
      <c r="B206" s="3"/>
      <c r="C206" s="3"/>
      <c r="D206" s="3" t="s">
        <v>27</v>
      </c>
      <c r="E206" s="3"/>
      <c r="F206" s="3"/>
      <c r="G206" s="3"/>
      <c r="H206" s="3"/>
      <c r="I206" s="70"/>
      <c r="J206" s="70"/>
      <c r="K206" s="70"/>
      <c r="L206" s="70"/>
      <c r="M206" s="70"/>
      <c r="N206" s="70"/>
      <c r="O206" s="70"/>
      <c r="P206" s="3"/>
      <c r="Q206" s="3"/>
      <c r="R206" s="52" t="s">
        <v>92</v>
      </c>
      <c r="S206" s="3"/>
      <c r="T206" s="102" t="s">
        <v>92</v>
      </c>
      <c r="W206" s="176"/>
    </row>
    <row r="207" spans="1:23" x14ac:dyDescent="0.2">
      <c r="A207" s="3"/>
      <c r="B207" s="3"/>
      <c r="C207" s="3"/>
      <c r="D207" s="3"/>
      <c r="E207" s="3" t="s">
        <v>12</v>
      </c>
      <c r="F207" s="3"/>
      <c r="G207" s="3"/>
      <c r="H207" s="3"/>
      <c r="I207" s="70">
        <v>8.5300000000000011</v>
      </c>
      <c r="J207" s="70"/>
      <c r="K207" s="70">
        <f>ROUND(I207*$K$1,2)</f>
        <v>0</v>
      </c>
      <c r="L207" s="70">
        <f>SUM(I207,K207:K207)</f>
        <v>8.5300000000000011</v>
      </c>
      <c r="M207" s="70"/>
      <c r="N207" s="70">
        <f>I207</f>
        <v>8.5300000000000011</v>
      </c>
      <c r="O207" s="70"/>
      <c r="P207" s="70">
        <f>ROUND(L207,2)</f>
        <v>8.5299999999999994</v>
      </c>
      <c r="Q207" s="3"/>
      <c r="R207" s="52">
        <f t="shared" si="7"/>
        <v>1.7763568394002505E-15</v>
      </c>
      <c r="S207" s="3"/>
      <c r="T207" s="102">
        <v>-0.19000000000000039</v>
      </c>
      <c r="W207" s="176"/>
    </row>
    <row r="208" spans="1:23" x14ac:dyDescent="0.2">
      <c r="A208" s="3"/>
      <c r="B208" s="3"/>
      <c r="C208" s="3"/>
      <c r="D208" s="3"/>
      <c r="E208" s="3"/>
      <c r="F208" s="3"/>
      <c r="G208" s="3"/>
      <c r="H208" s="3"/>
      <c r="I208" s="70"/>
      <c r="J208" s="70"/>
      <c r="K208" s="70"/>
      <c r="L208" s="70"/>
      <c r="M208" s="70"/>
      <c r="N208" s="70"/>
      <c r="O208" s="70"/>
      <c r="P208" s="3"/>
      <c r="Q208" s="3"/>
      <c r="R208" s="52" t="s">
        <v>92</v>
      </c>
      <c r="S208" s="3"/>
      <c r="T208" s="102" t="s">
        <v>92</v>
      </c>
      <c r="W208" s="176"/>
    </row>
    <row r="209" spans="1:23" x14ac:dyDescent="0.2">
      <c r="A209" s="3"/>
      <c r="B209" s="3"/>
      <c r="C209" s="3"/>
      <c r="D209" s="3"/>
      <c r="E209" s="3" t="s">
        <v>13</v>
      </c>
      <c r="F209" s="3"/>
      <c r="G209" s="3"/>
      <c r="H209" s="3"/>
      <c r="I209" s="70"/>
      <c r="J209" s="70"/>
      <c r="K209" s="70"/>
      <c r="L209" s="70"/>
      <c r="M209" s="70"/>
      <c r="N209" s="70"/>
      <c r="O209" s="70"/>
      <c r="P209" s="3"/>
      <c r="Q209" s="3"/>
      <c r="R209" s="52" t="s">
        <v>92</v>
      </c>
      <c r="S209" s="3"/>
      <c r="T209" s="102" t="s">
        <v>92</v>
      </c>
      <c r="W209" s="176"/>
    </row>
    <row r="210" spans="1:23" x14ac:dyDescent="0.2">
      <c r="A210" s="3"/>
      <c r="B210" s="3"/>
      <c r="C210" s="3"/>
      <c r="D210" s="3"/>
      <c r="E210" s="3"/>
      <c r="F210" s="3" t="s">
        <v>24</v>
      </c>
      <c r="G210" s="3"/>
      <c r="H210" s="3"/>
      <c r="I210" s="70">
        <v>1.35</v>
      </c>
      <c r="J210" s="70"/>
      <c r="K210" s="70">
        <f>ROUND(I210*$K$1,2)</f>
        <v>0</v>
      </c>
      <c r="L210" s="70">
        <f>SUM(I210,K210:K210)</f>
        <v>1.35</v>
      </c>
      <c r="M210" s="70"/>
      <c r="N210" s="70">
        <f>I210</f>
        <v>1.35</v>
      </c>
      <c r="O210" s="70"/>
      <c r="P210" s="70">
        <f>ROUND(L210,2)</f>
        <v>1.35</v>
      </c>
      <c r="Q210" s="3"/>
      <c r="R210" s="52" t="str">
        <f t="shared" si="7"/>
        <v>NC</v>
      </c>
      <c r="S210" s="3"/>
      <c r="T210" s="102">
        <v>-3.0000000000000027E-2</v>
      </c>
      <c r="W210" s="176"/>
    </row>
    <row r="211" spans="1:23" x14ac:dyDescent="0.2">
      <c r="A211" s="3"/>
      <c r="B211" s="3"/>
      <c r="C211" s="3"/>
      <c r="D211" s="3"/>
      <c r="E211" s="3"/>
      <c r="F211" s="3" t="s">
        <v>33</v>
      </c>
      <c r="G211" s="3"/>
      <c r="H211" s="3"/>
      <c r="I211" s="70">
        <v>7.4399999999999995</v>
      </c>
      <c r="J211" s="70"/>
      <c r="K211" s="70">
        <f>ROUND(I211*$K$1,2)</f>
        <v>0</v>
      </c>
      <c r="L211" s="70">
        <f>SUM(I211,K211:K211)</f>
        <v>7.4399999999999995</v>
      </c>
      <c r="M211" s="70"/>
      <c r="N211" s="70">
        <f>I211</f>
        <v>7.4399999999999995</v>
      </c>
      <c r="O211" s="70"/>
      <c r="P211" s="70">
        <f>ROUND(L211,2)</f>
        <v>7.44</v>
      </c>
      <c r="Q211" s="3"/>
      <c r="R211" s="52">
        <f t="shared" si="7"/>
        <v>-8.8817841970012523E-16</v>
      </c>
      <c r="S211" s="3"/>
      <c r="T211" s="102">
        <v>-0.17000000000000082</v>
      </c>
      <c r="W211" s="176"/>
    </row>
    <row r="212" spans="1:23" x14ac:dyDescent="0.2">
      <c r="A212" s="3"/>
      <c r="B212" s="3"/>
      <c r="C212" s="3"/>
      <c r="D212" s="3"/>
      <c r="E212" s="3"/>
      <c r="F212" s="3"/>
      <c r="G212" s="3"/>
      <c r="H212" s="3"/>
      <c r="I212" s="70"/>
      <c r="J212" s="70"/>
      <c r="K212" s="70"/>
      <c r="L212" s="70"/>
      <c r="M212" s="70"/>
      <c r="N212" s="70"/>
      <c r="O212" s="70"/>
      <c r="P212" s="3"/>
      <c r="Q212" s="3"/>
      <c r="R212" s="52" t="s">
        <v>92</v>
      </c>
      <c r="S212" s="3"/>
      <c r="T212" s="102" t="s">
        <v>92</v>
      </c>
      <c r="W212" s="176"/>
    </row>
    <row r="213" spans="1:23" x14ac:dyDescent="0.2">
      <c r="A213" s="3"/>
      <c r="B213" s="3"/>
      <c r="C213" s="3"/>
      <c r="D213" s="3"/>
      <c r="E213" s="3" t="s">
        <v>42</v>
      </c>
      <c r="F213" s="3"/>
      <c r="G213" s="3"/>
      <c r="H213" s="3"/>
      <c r="I213" s="70"/>
      <c r="J213" s="70"/>
      <c r="K213" s="70"/>
      <c r="L213" s="70"/>
      <c r="M213" s="70"/>
      <c r="N213" s="70"/>
      <c r="O213" s="70"/>
      <c r="P213" s="3"/>
      <c r="Q213" s="3"/>
      <c r="R213" s="52" t="s">
        <v>92</v>
      </c>
      <c r="S213" s="3"/>
      <c r="T213" s="102" t="s">
        <v>92</v>
      </c>
      <c r="W213" s="176"/>
    </row>
    <row r="214" spans="1:23" x14ac:dyDescent="0.2">
      <c r="A214" s="3"/>
      <c r="B214" s="3"/>
      <c r="C214" s="3"/>
      <c r="D214" s="3"/>
      <c r="E214" s="3"/>
      <c r="F214" s="3" t="s">
        <v>185</v>
      </c>
      <c r="G214" s="3"/>
      <c r="H214" s="3"/>
      <c r="I214" s="70">
        <v>6.71</v>
      </c>
      <c r="J214" s="70"/>
      <c r="K214" s="70">
        <v>0</v>
      </c>
      <c r="L214" s="70">
        <f>SUM(I214,K214:K214)</f>
        <v>6.71</v>
      </c>
      <c r="M214" s="70"/>
      <c r="N214" s="70">
        <f>I214</f>
        <v>6.71</v>
      </c>
      <c r="O214" s="70"/>
      <c r="P214" s="70">
        <f>ROUND(L214,2)</f>
        <v>6.71</v>
      </c>
      <c r="Q214" s="3"/>
      <c r="R214" s="52" t="str">
        <f t="shared" si="7"/>
        <v>NC</v>
      </c>
      <c r="S214" s="3"/>
      <c r="T214" s="102">
        <v>0</v>
      </c>
      <c r="W214" s="176"/>
    </row>
    <row r="215" spans="1:23" x14ac:dyDescent="0.2">
      <c r="A215" s="3"/>
      <c r="B215" s="3"/>
      <c r="C215" s="3"/>
      <c r="D215" s="3"/>
      <c r="E215" s="3"/>
      <c r="F215" s="3" t="s">
        <v>117</v>
      </c>
      <c r="G215" s="3"/>
      <c r="H215" s="3"/>
      <c r="I215" s="70">
        <v>11.7</v>
      </c>
      <c r="J215" s="70"/>
      <c r="K215" s="70">
        <v>0</v>
      </c>
      <c r="L215" s="70">
        <f>SUM(I215,K215:K215)</f>
        <v>11.7</v>
      </c>
      <c r="M215" s="70"/>
      <c r="N215" s="70">
        <f>I215</f>
        <v>11.7</v>
      </c>
      <c r="O215" s="70"/>
      <c r="P215" s="70">
        <f>ROUND(L215,2)</f>
        <v>11.7</v>
      </c>
      <c r="Q215" s="3"/>
      <c r="R215" s="52" t="str">
        <f t="shared" si="7"/>
        <v>NC</v>
      </c>
      <c r="S215" s="3"/>
      <c r="T215" s="102">
        <v>0</v>
      </c>
      <c r="W215" s="176"/>
    </row>
    <row r="216" spans="1:23" x14ac:dyDescent="0.2">
      <c r="A216" s="3"/>
      <c r="B216" s="3"/>
      <c r="C216" s="3"/>
      <c r="D216" s="3"/>
      <c r="E216" s="3"/>
      <c r="F216" s="3"/>
      <c r="G216" s="3"/>
      <c r="H216" s="3"/>
      <c r="I216" s="70"/>
      <c r="J216" s="70"/>
      <c r="K216" s="70"/>
      <c r="L216" s="70"/>
      <c r="M216" s="70"/>
      <c r="N216" s="70"/>
      <c r="O216" s="70"/>
      <c r="P216" s="3"/>
      <c r="Q216" s="3"/>
      <c r="R216" s="52" t="s">
        <v>92</v>
      </c>
      <c r="S216" s="3"/>
      <c r="T216" s="102" t="s">
        <v>92</v>
      </c>
      <c r="W216" s="176"/>
    </row>
    <row r="217" spans="1:23" x14ac:dyDescent="0.2">
      <c r="A217" s="3"/>
      <c r="B217" s="3"/>
      <c r="C217" s="3"/>
      <c r="D217" s="3"/>
      <c r="E217" s="3" t="s">
        <v>34</v>
      </c>
      <c r="F217" s="3"/>
      <c r="G217" s="3"/>
      <c r="H217" s="3"/>
      <c r="I217" s="71"/>
      <c r="J217" s="3"/>
      <c r="K217" s="3"/>
      <c r="L217" s="3"/>
      <c r="M217" s="70"/>
      <c r="N217" s="70"/>
      <c r="O217" s="70"/>
      <c r="P217" s="3"/>
      <c r="Q217" s="3"/>
      <c r="R217" s="52" t="s">
        <v>92</v>
      </c>
      <c r="S217" s="3"/>
      <c r="T217" s="102" t="s">
        <v>92</v>
      </c>
      <c r="W217" s="176"/>
    </row>
    <row r="218" spans="1:23" x14ac:dyDescent="0.2">
      <c r="A218" s="3"/>
      <c r="B218" s="3"/>
      <c r="C218" s="3"/>
      <c r="D218" s="3"/>
      <c r="E218" s="3"/>
      <c r="F218" s="3" t="s">
        <v>3</v>
      </c>
      <c r="G218" s="3"/>
      <c r="H218" s="3"/>
      <c r="I218" s="70">
        <v>1.19</v>
      </c>
      <c r="J218" s="3"/>
      <c r="K218" s="71">
        <v>0</v>
      </c>
      <c r="L218" s="70">
        <f>SUM(I218,K218:K218)</f>
        <v>1.19</v>
      </c>
      <c r="M218" s="70"/>
      <c r="N218" s="84">
        <f>I218</f>
        <v>1.19</v>
      </c>
      <c r="O218" s="84"/>
      <c r="P218" s="70">
        <f>ROUND(L218,2)</f>
        <v>1.19</v>
      </c>
      <c r="Q218" s="3"/>
      <c r="R218" s="52" t="str">
        <f t="shared" si="7"/>
        <v>NC</v>
      </c>
      <c r="S218" s="3"/>
      <c r="T218" s="102">
        <v>-9.9999999999999534E-3</v>
      </c>
      <c r="W218" s="176"/>
    </row>
    <row r="219" spans="1:23" x14ac:dyDescent="0.2">
      <c r="A219" s="3"/>
      <c r="B219" s="3"/>
      <c r="C219" s="3"/>
      <c r="D219" s="3"/>
      <c r="E219" s="3"/>
      <c r="F219" s="3" t="s">
        <v>2</v>
      </c>
      <c r="G219" s="3"/>
      <c r="H219" s="3"/>
      <c r="I219" s="70">
        <v>5.95</v>
      </c>
      <c r="J219" s="70"/>
      <c r="K219" s="70">
        <v>0</v>
      </c>
      <c r="L219" s="70">
        <f>SUM(I219,K219:K219)</f>
        <v>5.95</v>
      </c>
      <c r="M219" s="70"/>
      <c r="N219" s="84">
        <f>I219</f>
        <v>5.95</v>
      </c>
      <c r="O219" s="84"/>
      <c r="P219" s="70">
        <f>ROUND(L219,2)</f>
        <v>5.95</v>
      </c>
      <c r="Q219" s="3"/>
      <c r="R219" s="52" t="str">
        <f t="shared" si="7"/>
        <v>NC</v>
      </c>
      <c r="S219" s="3"/>
      <c r="T219" s="102">
        <v>-4.0000000000000036E-2</v>
      </c>
      <c r="W219" s="176"/>
    </row>
    <row r="220" spans="1:23" x14ac:dyDescent="0.2">
      <c r="A220" s="3"/>
      <c r="B220" s="3"/>
      <c r="C220" s="3"/>
      <c r="D220" s="3"/>
      <c r="E220" s="3"/>
      <c r="F220" s="3"/>
      <c r="G220" s="3"/>
      <c r="H220" s="3"/>
      <c r="I220" s="70"/>
      <c r="J220" s="70"/>
      <c r="K220" s="70"/>
      <c r="L220" s="70"/>
      <c r="M220" s="70"/>
      <c r="N220" s="70"/>
      <c r="O220" s="70"/>
      <c r="P220" s="3"/>
      <c r="Q220" s="3"/>
      <c r="R220" s="52" t="s">
        <v>92</v>
      </c>
      <c r="S220" s="3"/>
      <c r="T220" s="102" t="s">
        <v>92</v>
      </c>
      <c r="W220" s="176"/>
    </row>
    <row r="221" spans="1:23" x14ac:dyDescent="0.2">
      <c r="A221" s="3"/>
      <c r="B221" s="3"/>
      <c r="C221" s="3"/>
      <c r="D221" s="3"/>
      <c r="E221" s="3" t="s">
        <v>35</v>
      </c>
      <c r="F221" s="3"/>
      <c r="G221" s="3"/>
      <c r="H221" s="3"/>
      <c r="I221" s="70">
        <v>1.35</v>
      </c>
      <c r="J221" s="70"/>
      <c r="K221" s="70">
        <f>ROUND(I221*$K$1,2)</f>
        <v>0</v>
      </c>
      <c r="L221" s="70">
        <f>SUM(I221,K221:K221)</f>
        <v>1.35</v>
      </c>
      <c r="M221" s="70"/>
      <c r="N221" s="70">
        <f>I221</f>
        <v>1.35</v>
      </c>
      <c r="O221" s="70"/>
      <c r="P221" s="70">
        <f>ROUND(L221,2)</f>
        <v>1.35</v>
      </c>
      <c r="Q221" s="3"/>
      <c r="R221" s="52" t="str">
        <f t="shared" si="7"/>
        <v>NC</v>
      </c>
      <c r="S221" s="3"/>
      <c r="T221" s="102">
        <v>-3.0000000000000027E-2</v>
      </c>
      <c r="W221" s="176"/>
    </row>
    <row r="222" spans="1:23" x14ac:dyDescent="0.2">
      <c r="A222" s="3"/>
      <c r="B222" s="3"/>
      <c r="C222" s="3"/>
      <c r="D222" s="3"/>
      <c r="E222" s="3"/>
      <c r="F222" s="3"/>
      <c r="G222" s="3"/>
      <c r="H222" s="3"/>
      <c r="I222" s="70"/>
      <c r="J222" s="70"/>
      <c r="K222" s="70"/>
      <c r="L222" s="70"/>
      <c r="M222" s="70"/>
      <c r="N222" s="70"/>
      <c r="O222" s="70"/>
      <c r="P222" s="3"/>
      <c r="Q222" s="3"/>
      <c r="R222" s="52" t="s">
        <v>92</v>
      </c>
      <c r="S222" s="3"/>
      <c r="T222" s="102" t="s">
        <v>92</v>
      </c>
      <c r="W222" s="176"/>
    </row>
    <row r="223" spans="1:23" x14ac:dyDescent="0.2">
      <c r="A223" s="3"/>
      <c r="B223" s="3"/>
      <c r="C223" s="3"/>
      <c r="D223" s="3" t="s">
        <v>39</v>
      </c>
      <c r="E223" s="3"/>
      <c r="F223" s="3"/>
      <c r="G223" s="3"/>
      <c r="H223" s="3"/>
      <c r="I223" s="70"/>
      <c r="J223" s="70"/>
      <c r="K223" s="70"/>
      <c r="L223" s="70"/>
      <c r="M223" s="70"/>
      <c r="N223" s="70"/>
      <c r="O223" s="70"/>
      <c r="P223" s="3"/>
      <c r="Q223" s="3"/>
      <c r="R223" s="52" t="s">
        <v>92</v>
      </c>
      <c r="S223" s="3"/>
      <c r="T223" s="102" t="s">
        <v>92</v>
      </c>
      <c r="W223" s="176"/>
    </row>
    <row r="224" spans="1:23" x14ac:dyDescent="0.2">
      <c r="A224" s="3"/>
      <c r="B224" s="3"/>
      <c r="C224" s="3"/>
      <c r="D224" s="3"/>
      <c r="E224" s="3" t="s">
        <v>12</v>
      </c>
      <c r="F224" s="3"/>
      <c r="G224" s="3"/>
      <c r="H224" s="3"/>
      <c r="I224" s="56">
        <v>1.2319999999999995</v>
      </c>
      <c r="J224" s="56"/>
      <c r="K224" s="56">
        <f>ROUND(I224*$K$1,3)</f>
        <v>0</v>
      </c>
      <c r="L224" s="56">
        <f>SUM(I224,K224:K224)</f>
        <v>1.2319999999999995</v>
      </c>
      <c r="M224" s="56"/>
      <c r="N224" s="77">
        <f>I224/100</f>
        <v>1.2319999999999996E-2</v>
      </c>
      <c r="O224" s="78"/>
      <c r="P224" s="77">
        <f>ROUND(L224/100,5)</f>
        <v>1.2319999999999999E-2</v>
      </c>
      <c r="Q224" s="3"/>
      <c r="R224" s="52">
        <f t="shared" si="7"/>
        <v>-3.4694469519536142E-18</v>
      </c>
      <c r="S224" s="3"/>
      <c r="T224" s="102">
        <v>-2.79999999999999E-4</v>
      </c>
      <c r="W224" s="176"/>
    </row>
    <row r="225" spans="1:23" x14ac:dyDescent="0.2">
      <c r="A225" s="3"/>
      <c r="B225" s="3"/>
      <c r="C225" s="3"/>
      <c r="D225" s="3"/>
      <c r="E225" s="3" t="s">
        <v>20</v>
      </c>
      <c r="F225" s="3"/>
      <c r="G225" s="3"/>
      <c r="H225" s="3"/>
      <c r="I225" s="56">
        <v>1.7249999999999999</v>
      </c>
      <c r="J225" s="56"/>
      <c r="K225" s="56">
        <f>ROUND(I225*$K$1,3)</f>
        <v>0</v>
      </c>
      <c r="L225" s="56">
        <f>SUM(I225,K225:K225)</f>
        <v>1.7249999999999999</v>
      </c>
      <c r="M225" s="56"/>
      <c r="N225" s="77">
        <f>I225/100</f>
        <v>1.7249999999999998E-2</v>
      </c>
      <c r="O225" s="78"/>
      <c r="P225" s="77">
        <f>ROUND(L225/100,5)</f>
        <v>1.7250000000000001E-2</v>
      </c>
      <c r="Q225" s="3"/>
      <c r="R225" s="52">
        <f t="shared" si="7"/>
        <v>-3.4694469519536142E-18</v>
      </c>
      <c r="S225" s="3"/>
      <c r="T225" s="102">
        <v>-3.9000000000000146E-4</v>
      </c>
      <c r="W225" s="176"/>
    </row>
    <row r="226" spans="1:23" x14ac:dyDescent="0.2">
      <c r="A226" s="3"/>
      <c r="B226" s="3"/>
      <c r="C226" s="3"/>
      <c r="D226" s="3"/>
      <c r="E226" s="3" t="s">
        <v>21</v>
      </c>
      <c r="F226" s="3"/>
      <c r="G226" s="3"/>
      <c r="H226" s="3"/>
      <c r="I226" s="56">
        <v>1.006</v>
      </c>
      <c r="J226" s="56"/>
      <c r="K226" s="56">
        <f>ROUND(I226*$K$1,3)</f>
        <v>0</v>
      </c>
      <c r="L226" s="56">
        <f>SUM(I226,K226:K226)</f>
        <v>1.006</v>
      </c>
      <c r="M226" s="56"/>
      <c r="N226" s="77">
        <f>I226/100</f>
        <v>1.0059999999999999E-2</v>
      </c>
      <c r="O226" s="78"/>
      <c r="P226" s="77">
        <f>ROUND(L226/100,5)</f>
        <v>1.0059999999999999E-2</v>
      </c>
      <c r="Q226" s="3"/>
      <c r="R226" s="52" t="str">
        <f t="shared" ref="R226:R287" si="8">+IF(N226-P226=0,"NC",N226-P226)</f>
        <v>NC</v>
      </c>
      <c r="S226" s="3"/>
      <c r="T226" s="102">
        <v>-2.299999999999993E-4</v>
      </c>
      <c r="W226" s="176"/>
    </row>
    <row r="227" spans="1:23" x14ac:dyDescent="0.2">
      <c r="A227" s="3"/>
      <c r="B227" s="3"/>
      <c r="C227" s="3"/>
      <c r="D227" s="3"/>
      <c r="E227" s="3"/>
      <c r="F227" s="3"/>
      <c r="G227" s="3"/>
      <c r="H227" s="3"/>
      <c r="I227" s="70"/>
      <c r="J227" s="70"/>
      <c r="K227" s="70"/>
      <c r="L227" s="70"/>
      <c r="M227" s="70"/>
      <c r="N227" s="70"/>
      <c r="O227" s="70"/>
      <c r="P227" s="3"/>
      <c r="Q227" s="3"/>
      <c r="R227" s="52" t="s">
        <v>92</v>
      </c>
      <c r="S227" s="3"/>
      <c r="T227" s="102" t="s">
        <v>92</v>
      </c>
      <c r="W227" s="176"/>
    </row>
    <row r="228" spans="1:23" x14ac:dyDescent="0.2">
      <c r="A228" s="3"/>
      <c r="B228" s="3"/>
      <c r="C228" s="3"/>
      <c r="D228" s="3"/>
      <c r="E228" s="3"/>
      <c r="F228" s="3"/>
      <c r="G228" s="3"/>
      <c r="H228" s="3"/>
      <c r="I228" s="70"/>
      <c r="J228" s="70"/>
      <c r="K228" s="70"/>
      <c r="L228" s="70"/>
      <c r="M228" s="70"/>
      <c r="N228" s="70"/>
      <c r="O228" s="70"/>
      <c r="P228" s="3"/>
      <c r="Q228" s="3"/>
      <c r="R228" s="52" t="s">
        <v>92</v>
      </c>
      <c r="S228" s="3"/>
      <c r="T228" s="102" t="s">
        <v>92</v>
      </c>
      <c r="W228" s="176"/>
    </row>
    <row r="229" spans="1:23" x14ac:dyDescent="0.2">
      <c r="A229" s="3"/>
      <c r="B229" s="3"/>
      <c r="C229" s="3"/>
      <c r="D229" s="3"/>
      <c r="E229" s="3"/>
      <c r="F229" s="3"/>
      <c r="G229" s="3"/>
      <c r="H229" s="3"/>
      <c r="I229" s="70"/>
      <c r="J229" s="70"/>
      <c r="K229" s="70"/>
      <c r="L229" s="70"/>
      <c r="M229" s="70"/>
      <c r="N229" s="70"/>
      <c r="O229" s="70"/>
      <c r="P229" s="3"/>
      <c r="Q229" s="3"/>
      <c r="R229" s="52" t="s">
        <v>92</v>
      </c>
      <c r="S229" s="3"/>
      <c r="T229" s="102" t="s">
        <v>92</v>
      </c>
      <c r="W229" s="176"/>
    </row>
    <row r="230" spans="1:23" x14ac:dyDescent="0.2">
      <c r="A230" s="3"/>
      <c r="B230" s="3"/>
      <c r="C230" s="3"/>
      <c r="D230" s="3" t="s">
        <v>36</v>
      </c>
      <c r="E230" s="3"/>
      <c r="F230" s="3"/>
      <c r="G230" s="3"/>
      <c r="H230" s="3"/>
      <c r="I230" s="70"/>
      <c r="J230" s="70"/>
      <c r="K230" s="70"/>
      <c r="L230" s="70"/>
      <c r="M230" s="70"/>
      <c r="N230" s="70"/>
      <c r="O230" s="70"/>
      <c r="P230" s="3"/>
      <c r="Q230" s="3"/>
      <c r="R230" s="52" t="s">
        <v>92</v>
      </c>
      <c r="S230" s="3"/>
      <c r="T230" s="102" t="s">
        <v>92</v>
      </c>
      <c r="W230" s="176"/>
    </row>
    <row r="231" spans="1:23" x14ac:dyDescent="0.2">
      <c r="A231" s="3"/>
      <c r="B231" s="3"/>
      <c r="C231" s="3"/>
      <c r="D231" s="3"/>
      <c r="E231" s="3" t="s">
        <v>3</v>
      </c>
      <c r="F231" s="3"/>
      <c r="G231" s="3"/>
      <c r="H231" s="3"/>
      <c r="I231" s="79">
        <v>0.01</v>
      </c>
      <c r="J231" s="70"/>
      <c r="K231" s="70">
        <v>0</v>
      </c>
      <c r="L231" s="81">
        <f>SUM(I231,K231:K231)</f>
        <v>0.01</v>
      </c>
      <c r="M231" s="70"/>
      <c r="N231" s="81">
        <f>I231</f>
        <v>0.01</v>
      </c>
      <c r="O231" s="70"/>
      <c r="P231" s="82">
        <f>L231</f>
        <v>0.01</v>
      </c>
      <c r="Q231" s="3"/>
      <c r="R231" s="52" t="str">
        <f t="shared" si="8"/>
        <v>NC</v>
      </c>
      <c r="S231" s="3"/>
      <c r="T231" s="102">
        <v>0</v>
      </c>
      <c r="W231" s="176"/>
    </row>
    <row r="232" spans="1:23" x14ac:dyDescent="0.2">
      <c r="A232" s="3"/>
      <c r="B232" s="3"/>
      <c r="C232" s="3"/>
      <c r="D232" s="3"/>
      <c r="E232" s="3" t="s">
        <v>2</v>
      </c>
      <c r="F232" s="3"/>
      <c r="G232" s="3"/>
      <c r="H232" s="3"/>
      <c r="I232" s="79">
        <v>0.02</v>
      </c>
      <c r="J232" s="70"/>
      <c r="K232" s="70">
        <v>0</v>
      </c>
      <c r="L232" s="81">
        <f>SUM(I232,K232:K232)</f>
        <v>0.02</v>
      </c>
      <c r="M232" s="70"/>
      <c r="N232" s="81">
        <f>I232</f>
        <v>0.02</v>
      </c>
      <c r="O232" s="70"/>
      <c r="P232" s="82">
        <f>L232</f>
        <v>0.02</v>
      </c>
      <c r="Q232" s="3"/>
      <c r="R232" s="52" t="str">
        <f t="shared" si="8"/>
        <v>NC</v>
      </c>
      <c r="S232" s="3"/>
      <c r="T232" s="102">
        <v>0</v>
      </c>
      <c r="W232" s="176"/>
    </row>
    <row r="233" spans="1:23" x14ac:dyDescent="0.2">
      <c r="A233" s="3"/>
      <c r="B233" s="3"/>
      <c r="C233" s="3"/>
      <c r="D233" s="3" t="s">
        <v>37</v>
      </c>
      <c r="E233" s="3"/>
      <c r="F233" s="3"/>
      <c r="G233" s="3"/>
      <c r="H233" s="3"/>
      <c r="I233" s="70">
        <v>0.35000000000000003</v>
      </c>
      <c r="J233" s="70"/>
      <c r="K233" s="70">
        <f>ROUND(I233*$K$1,2)</f>
        <v>0</v>
      </c>
      <c r="L233" s="70">
        <f>SUM(I233,K233:K233)</f>
        <v>0.35000000000000003</v>
      </c>
      <c r="M233" s="70"/>
      <c r="N233" s="70">
        <f>I233</f>
        <v>0.35000000000000003</v>
      </c>
      <c r="O233" s="70"/>
      <c r="P233" s="70">
        <f>ROUND(L233,2)</f>
        <v>0.35</v>
      </c>
      <c r="Q233" s="3"/>
      <c r="R233" s="52">
        <f t="shared" si="8"/>
        <v>5.5511151231257827E-17</v>
      </c>
      <c r="S233" s="3"/>
      <c r="T233" s="102">
        <v>-1.0000000000000009E-2</v>
      </c>
      <c r="W233" s="176"/>
    </row>
    <row r="234" spans="1:23" x14ac:dyDescent="0.2">
      <c r="A234" s="3"/>
      <c r="B234" s="3"/>
      <c r="C234" s="3"/>
      <c r="D234" s="3" t="s">
        <v>38</v>
      </c>
      <c r="E234" s="3"/>
      <c r="F234" s="3"/>
      <c r="G234" s="3"/>
      <c r="H234" s="3"/>
      <c r="I234" s="50">
        <v>1.67E-2</v>
      </c>
      <c r="J234" s="70"/>
      <c r="K234" s="70">
        <v>0</v>
      </c>
      <c r="L234" s="73">
        <f>SUM(I234,K234:K234)</f>
        <v>1.67E-2</v>
      </c>
      <c r="M234" s="70"/>
      <c r="N234" s="73">
        <f>I234</f>
        <v>1.67E-2</v>
      </c>
      <c r="O234" s="70"/>
      <c r="P234" s="83">
        <f>L234</f>
        <v>1.67E-2</v>
      </c>
      <c r="Q234" s="3"/>
      <c r="R234" s="52" t="str">
        <f t="shared" si="8"/>
        <v>NC</v>
      </c>
      <c r="S234" s="3"/>
      <c r="T234" s="102">
        <v>0</v>
      </c>
      <c r="W234" s="176"/>
    </row>
    <row r="235" spans="1:23" x14ac:dyDescent="0.2">
      <c r="A235" s="3"/>
      <c r="B235" s="3"/>
      <c r="C235" s="3"/>
      <c r="D235" s="3"/>
      <c r="E235" s="3"/>
      <c r="F235" s="3"/>
      <c r="G235" s="3"/>
      <c r="H235" s="3"/>
      <c r="I235" s="70"/>
      <c r="J235" s="70"/>
      <c r="K235" s="70"/>
      <c r="L235" s="70"/>
      <c r="M235" s="70"/>
      <c r="N235" s="70"/>
      <c r="O235" s="70"/>
      <c r="P235" s="3"/>
      <c r="Q235" s="3"/>
      <c r="R235" s="52" t="s">
        <v>92</v>
      </c>
      <c r="S235" s="3"/>
      <c r="T235" s="102" t="s">
        <v>92</v>
      </c>
      <c r="W235" s="176"/>
    </row>
    <row r="236" spans="1:23" x14ac:dyDescent="0.2">
      <c r="A236" s="3"/>
      <c r="B236" s="3"/>
      <c r="C236" s="3"/>
      <c r="D236" s="3"/>
      <c r="E236" s="3"/>
      <c r="F236" s="3"/>
      <c r="G236" s="3"/>
      <c r="H236" s="3"/>
      <c r="I236" s="70"/>
      <c r="J236" s="70"/>
      <c r="K236" s="70"/>
      <c r="L236" s="70"/>
      <c r="M236" s="70"/>
      <c r="N236" s="70"/>
      <c r="O236" s="70"/>
      <c r="P236" s="3"/>
      <c r="Q236" s="3"/>
      <c r="R236" s="52" t="s">
        <v>92</v>
      </c>
      <c r="S236" s="3"/>
      <c r="T236" s="102" t="s">
        <v>92</v>
      </c>
      <c r="W236" s="176"/>
    </row>
    <row r="237" spans="1:23" x14ac:dyDescent="0.2">
      <c r="A237" s="3"/>
      <c r="B237" s="69" t="s">
        <v>28</v>
      </c>
      <c r="C237" s="3"/>
      <c r="D237" s="3" t="s">
        <v>22</v>
      </c>
      <c r="E237" s="3"/>
      <c r="F237" s="3"/>
      <c r="G237" s="3"/>
      <c r="H237" s="3"/>
      <c r="I237" s="70"/>
      <c r="J237" s="70"/>
      <c r="K237" s="70"/>
      <c r="L237" s="70"/>
      <c r="M237" s="70"/>
      <c r="N237" s="70"/>
      <c r="O237" s="70"/>
      <c r="P237" s="3"/>
      <c r="Q237" s="3"/>
      <c r="R237" s="52" t="s">
        <v>92</v>
      </c>
      <c r="S237" s="3"/>
      <c r="T237" s="102" t="s">
        <v>92</v>
      </c>
      <c r="W237" s="176"/>
    </row>
    <row r="238" spans="1:23" x14ac:dyDescent="0.2">
      <c r="A238" s="3"/>
      <c r="B238" s="3"/>
      <c r="C238" s="3"/>
      <c r="D238" s="3"/>
      <c r="E238" s="3" t="s">
        <v>12</v>
      </c>
      <c r="F238" s="3"/>
      <c r="G238" s="3"/>
      <c r="H238" s="3"/>
      <c r="I238" s="70"/>
      <c r="J238" s="70"/>
      <c r="K238" s="70"/>
      <c r="L238" s="70"/>
      <c r="M238" s="70"/>
      <c r="N238" s="70"/>
      <c r="O238" s="70"/>
      <c r="P238" s="3"/>
      <c r="Q238" s="3"/>
      <c r="R238" s="52" t="s">
        <v>92</v>
      </c>
      <c r="S238" s="3"/>
      <c r="T238" s="102" t="s">
        <v>92</v>
      </c>
      <c r="W238" s="176"/>
    </row>
    <row r="239" spans="1:23" x14ac:dyDescent="0.2">
      <c r="A239" s="3"/>
      <c r="B239" s="3"/>
      <c r="C239" s="3"/>
      <c r="D239" s="3"/>
      <c r="E239" s="3"/>
      <c r="F239" s="3" t="s">
        <v>23</v>
      </c>
      <c r="G239" s="3"/>
      <c r="H239" s="3"/>
      <c r="I239" s="70">
        <v>1.4400000000000002</v>
      </c>
      <c r="J239" s="70"/>
      <c r="K239" s="70">
        <f>ROUND(I239*$K$1,2)</f>
        <v>0</v>
      </c>
      <c r="L239" s="70">
        <f>SUM(I239,K239:K239)</f>
        <v>1.4400000000000002</v>
      </c>
      <c r="M239" s="70"/>
      <c r="N239" s="70">
        <f>I239</f>
        <v>1.4400000000000002</v>
      </c>
      <c r="O239" s="70"/>
      <c r="P239" s="70">
        <f>ROUND(L239,2)</f>
        <v>1.44</v>
      </c>
      <c r="Q239" s="3"/>
      <c r="R239" s="52">
        <f t="shared" si="8"/>
        <v>2.2204460492503131E-16</v>
      </c>
      <c r="S239" s="3"/>
      <c r="T239" s="102">
        <v>0</v>
      </c>
      <c r="W239" s="176"/>
    </row>
    <row r="240" spans="1:23" x14ac:dyDescent="0.2">
      <c r="A240" s="3"/>
      <c r="B240" s="3"/>
      <c r="C240" s="3"/>
      <c r="D240" s="3"/>
      <c r="E240" s="3"/>
      <c r="F240" s="3" t="s">
        <v>75</v>
      </c>
      <c r="G240" s="3"/>
      <c r="H240" s="3"/>
      <c r="I240" s="70">
        <v>4.1499999999999986</v>
      </c>
      <c r="J240" s="70"/>
      <c r="K240" s="70">
        <f>ROUND(I240*$K$1,2)</f>
        <v>0</v>
      </c>
      <c r="L240" s="70">
        <f>SUM(I240,K240:K240)</f>
        <v>4.1499999999999986</v>
      </c>
      <c r="M240" s="70"/>
      <c r="N240" s="70">
        <f>I240</f>
        <v>4.1499999999999986</v>
      </c>
      <c r="O240" s="70"/>
      <c r="P240" s="70">
        <f>ROUND(L240,2)</f>
        <v>4.1500000000000004</v>
      </c>
      <c r="Q240" s="3"/>
      <c r="R240" s="52">
        <f t="shared" si="8"/>
        <v>-1.7763568394002505E-15</v>
      </c>
      <c r="S240" s="3"/>
      <c r="T240" s="102">
        <v>0</v>
      </c>
      <c r="W240" s="176"/>
    </row>
    <row r="241" spans="1:23" x14ac:dyDescent="0.2">
      <c r="A241" s="3"/>
      <c r="B241" s="3"/>
      <c r="C241" s="3"/>
      <c r="D241" s="3"/>
      <c r="E241" s="3"/>
      <c r="F241" s="3"/>
      <c r="G241" s="3"/>
      <c r="H241" s="3"/>
      <c r="I241" s="70"/>
      <c r="J241" s="70"/>
      <c r="K241" s="70"/>
      <c r="L241" s="70"/>
      <c r="M241" s="70"/>
      <c r="N241" s="70"/>
      <c r="O241" s="70"/>
      <c r="P241" s="3"/>
      <c r="Q241" s="3"/>
      <c r="R241" s="52" t="s">
        <v>92</v>
      </c>
      <c r="S241" s="3"/>
      <c r="T241" s="102" t="s">
        <v>92</v>
      </c>
      <c r="W241" s="176"/>
    </row>
    <row r="242" spans="1:23" x14ac:dyDescent="0.2">
      <c r="A242" s="3"/>
      <c r="B242" s="3"/>
      <c r="C242" s="3"/>
      <c r="D242" s="3" t="s">
        <v>32</v>
      </c>
      <c r="E242" s="3"/>
      <c r="F242" s="3"/>
      <c r="G242" s="3"/>
      <c r="H242" s="3"/>
      <c r="I242" s="70"/>
      <c r="J242" s="70"/>
      <c r="K242" s="70"/>
      <c r="L242" s="70"/>
      <c r="M242" s="70"/>
      <c r="N242" s="70"/>
      <c r="O242" s="70"/>
      <c r="P242" s="3"/>
      <c r="Q242" s="3"/>
      <c r="R242" s="52" t="s">
        <v>92</v>
      </c>
      <c r="S242" s="3"/>
      <c r="T242" s="102" t="s">
        <v>92</v>
      </c>
      <c r="W242" s="176"/>
    </row>
    <row r="243" spans="1:23" x14ac:dyDescent="0.2">
      <c r="A243" s="3"/>
      <c r="B243" s="3"/>
      <c r="C243" s="3"/>
      <c r="D243" s="3"/>
      <c r="E243" s="3" t="s">
        <v>12</v>
      </c>
      <c r="F243" s="3"/>
      <c r="G243" s="3"/>
      <c r="H243" s="3"/>
      <c r="I243" s="56">
        <v>2.6419999999999995</v>
      </c>
      <c r="J243" s="56"/>
      <c r="K243" s="56">
        <f>ROUND(I243*$K$1,3)</f>
        <v>0</v>
      </c>
      <c r="L243" s="56">
        <f>SUM(I243,K243:K243)</f>
        <v>2.6419999999999995</v>
      </c>
      <c r="M243" s="56"/>
      <c r="N243" s="77">
        <f>I243/100</f>
        <v>2.6419999999999996E-2</v>
      </c>
      <c r="O243" s="78"/>
      <c r="P243" s="77">
        <f>ROUND(L243/100,5)</f>
        <v>2.6419999999999999E-2</v>
      </c>
      <c r="Q243" s="3"/>
      <c r="R243" s="52">
        <f t="shared" si="8"/>
        <v>-3.4694469519536142E-18</v>
      </c>
      <c r="S243" s="3"/>
      <c r="T243" s="102">
        <v>-5.9999999999999637E-4</v>
      </c>
      <c r="W243" s="176"/>
    </row>
    <row r="244" spans="1:2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52" t="s">
        <v>92</v>
      </c>
      <c r="S244" s="3"/>
      <c r="T244" s="102" t="s">
        <v>92</v>
      </c>
      <c r="W244" s="176"/>
    </row>
    <row r="245" spans="1:23" x14ac:dyDescent="0.2">
      <c r="A245" s="3"/>
      <c r="B245" s="3"/>
      <c r="C245" s="3"/>
      <c r="D245" s="3"/>
      <c r="E245" s="3"/>
      <c r="F245" s="3"/>
      <c r="G245" s="3"/>
      <c r="H245" s="3"/>
      <c r="I245" s="66"/>
      <c r="J245" s="3"/>
      <c r="K245" s="3"/>
      <c r="L245" s="3"/>
      <c r="M245" s="3"/>
      <c r="N245" s="3"/>
      <c r="O245" s="3"/>
      <c r="P245" s="3"/>
      <c r="Q245" s="3"/>
      <c r="R245" s="52" t="s">
        <v>92</v>
      </c>
      <c r="S245" s="3"/>
      <c r="T245" s="102" t="s">
        <v>92</v>
      </c>
      <c r="W245" s="176"/>
    </row>
    <row r="246" spans="1:23" x14ac:dyDescent="0.2">
      <c r="A246" s="3"/>
      <c r="B246" s="3"/>
      <c r="C246" s="3"/>
      <c r="D246" s="3" t="s">
        <v>68</v>
      </c>
      <c r="E246" s="3"/>
      <c r="F246" s="3"/>
      <c r="G246" s="3"/>
      <c r="H246" s="3"/>
      <c r="I246" s="72" t="s">
        <v>183</v>
      </c>
      <c r="J246" s="87"/>
      <c r="K246" s="72" t="s">
        <v>183</v>
      </c>
      <c r="L246" s="72" t="s">
        <v>183</v>
      </c>
      <c r="M246" s="87"/>
      <c r="N246" s="74" t="str">
        <f>I246</f>
        <v>per type</v>
      </c>
      <c r="O246" s="87"/>
      <c r="P246" s="74" t="str">
        <f>L246</f>
        <v>per type</v>
      </c>
      <c r="Q246" s="3"/>
      <c r="R246" s="52" t="e">
        <f t="shared" si="8"/>
        <v>#VALUE!</v>
      </c>
      <c r="S246" s="3"/>
      <c r="T246" s="102" t="s">
        <v>92</v>
      </c>
      <c r="W246" s="176"/>
    </row>
    <row r="247" spans="1:23" x14ac:dyDescent="0.2">
      <c r="A247" s="3"/>
      <c r="B247" s="3"/>
      <c r="C247" s="3"/>
      <c r="D247" s="3"/>
      <c r="E247" s="3"/>
      <c r="F247" s="3"/>
      <c r="G247" s="3"/>
      <c r="H247" s="3"/>
      <c r="I247" s="72"/>
      <c r="J247" s="87"/>
      <c r="K247" s="87"/>
      <c r="L247" s="72"/>
      <c r="M247" s="87"/>
      <c r="N247" s="87"/>
      <c r="O247" s="87"/>
      <c r="P247" s="87"/>
      <c r="Q247" s="3"/>
      <c r="R247" s="52" t="s">
        <v>92</v>
      </c>
      <c r="S247" s="3"/>
      <c r="T247" s="102" t="s">
        <v>92</v>
      </c>
      <c r="W247" s="176"/>
    </row>
    <row r="248" spans="1:23" x14ac:dyDescent="0.2">
      <c r="A248" s="3"/>
      <c r="B248" s="3"/>
      <c r="C248" s="3"/>
      <c r="D248" s="3"/>
      <c r="E248" s="3"/>
      <c r="F248" s="3"/>
      <c r="G248" s="3"/>
      <c r="H248" s="3"/>
      <c r="I248" s="72"/>
      <c r="J248" s="87"/>
      <c r="K248" s="87"/>
      <c r="L248" s="72"/>
      <c r="M248" s="87"/>
      <c r="N248" s="87"/>
      <c r="O248" s="87"/>
      <c r="P248" s="87"/>
      <c r="Q248" s="3"/>
      <c r="R248" s="52" t="s">
        <v>92</v>
      </c>
      <c r="S248" s="3"/>
      <c r="T248" s="102" t="s">
        <v>92</v>
      </c>
      <c r="W248" s="176"/>
    </row>
    <row r="249" spans="1:23" x14ac:dyDescent="0.2">
      <c r="A249" s="3"/>
      <c r="B249" s="3"/>
      <c r="C249" s="3"/>
      <c r="D249" s="3" t="s">
        <v>69</v>
      </c>
      <c r="E249" s="3"/>
      <c r="F249" s="3"/>
      <c r="G249" s="3"/>
      <c r="H249" s="3"/>
      <c r="I249" s="72" t="s">
        <v>183</v>
      </c>
      <c r="J249" s="87"/>
      <c r="K249" s="72" t="s">
        <v>183</v>
      </c>
      <c r="L249" s="72" t="s">
        <v>183</v>
      </c>
      <c r="M249" s="87"/>
      <c r="N249" s="74" t="str">
        <f>I249</f>
        <v>per type</v>
      </c>
      <c r="O249" s="87"/>
      <c r="P249" s="74" t="str">
        <f>L249</f>
        <v>per type</v>
      </c>
      <c r="Q249" s="3"/>
      <c r="R249" s="52" t="e">
        <f t="shared" si="8"/>
        <v>#VALUE!</v>
      </c>
      <c r="S249" s="3"/>
      <c r="T249" s="102" t="s">
        <v>92</v>
      </c>
      <c r="W249" s="176"/>
    </row>
    <row r="250" spans="1:23" x14ac:dyDescent="0.2">
      <c r="A250" s="3"/>
      <c r="B250" s="3"/>
      <c r="C250" s="3"/>
      <c r="D250" s="3"/>
      <c r="E250" s="3"/>
      <c r="F250" s="3"/>
      <c r="G250" s="3"/>
      <c r="H250" s="3"/>
      <c r="I250" s="70"/>
      <c r="J250" s="3"/>
      <c r="K250" s="3"/>
      <c r="L250" s="70"/>
      <c r="M250" s="3"/>
      <c r="N250" s="3"/>
      <c r="O250" s="3"/>
      <c r="P250" s="3"/>
      <c r="Q250" s="3"/>
      <c r="R250" s="52" t="s">
        <v>92</v>
      </c>
      <c r="S250" s="3"/>
      <c r="T250" s="102" t="s">
        <v>92</v>
      </c>
      <c r="W250" s="176"/>
    </row>
    <row r="251" spans="1:23" x14ac:dyDescent="0.2">
      <c r="A251" s="3"/>
      <c r="B251" s="3"/>
      <c r="C251" s="3"/>
      <c r="D251" s="3"/>
      <c r="E251" s="3"/>
      <c r="F251" s="3"/>
      <c r="G251" s="3"/>
      <c r="H251" s="3"/>
      <c r="I251" s="70"/>
      <c r="J251" s="3"/>
      <c r="K251" s="3"/>
      <c r="L251" s="70"/>
      <c r="M251" s="3"/>
      <c r="N251" s="3"/>
      <c r="O251" s="3"/>
      <c r="P251" s="3"/>
      <c r="Q251" s="3"/>
      <c r="R251" s="52" t="s">
        <v>92</v>
      </c>
      <c r="S251" s="3"/>
      <c r="T251" s="102" t="s">
        <v>92</v>
      </c>
      <c r="W251" s="176"/>
    </row>
    <row r="252" spans="1:23" x14ac:dyDescent="0.2">
      <c r="A252" s="3"/>
      <c r="B252" s="3"/>
      <c r="C252" s="3"/>
      <c r="D252" s="3" t="s">
        <v>60</v>
      </c>
      <c r="E252" s="3"/>
      <c r="F252" s="3"/>
      <c r="G252" s="3"/>
      <c r="H252" s="3"/>
      <c r="I252" s="50">
        <v>1.5900000000000001E-2</v>
      </c>
      <c r="J252" s="3"/>
      <c r="K252" s="70">
        <v>0</v>
      </c>
      <c r="L252" s="73">
        <f>SUM(I252,K252:K252)</f>
        <v>1.5900000000000001E-2</v>
      </c>
      <c r="M252" s="3"/>
      <c r="N252" s="83">
        <f>I252</f>
        <v>1.5900000000000001E-2</v>
      </c>
      <c r="O252" s="3"/>
      <c r="P252" s="83">
        <f>L252</f>
        <v>1.5900000000000001E-2</v>
      </c>
      <c r="Q252" s="3"/>
      <c r="R252" s="52" t="str">
        <f t="shared" si="8"/>
        <v>NC</v>
      </c>
      <c r="S252" s="3"/>
      <c r="T252" s="102">
        <v>0</v>
      </c>
      <c r="W252" s="176"/>
    </row>
    <row r="253" spans="1:23" x14ac:dyDescent="0.2">
      <c r="A253" s="3"/>
      <c r="B253" s="3"/>
      <c r="C253" s="3"/>
      <c r="D253" s="3" t="s">
        <v>61</v>
      </c>
      <c r="E253" s="3"/>
      <c r="F253" s="3"/>
      <c r="G253" s="3"/>
      <c r="H253" s="3"/>
      <c r="I253" s="50">
        <v>1.8200000000000001E-2</v>
      </c>
      <c r="J253" s="3"/>
      <c r="K253" s="70">
        <v>0</v>
      </c>
      <c r="L253" s="73">
        <f>SUM(I253,K253:K253)</f>
        <v>1.8200000000000001E-2</v>
      </c>
      <c r="M253" s="3"/>
      <c r="N253" s="83">
        <f>I253</f>
        <v>1.8200000000000001E-2</v>
      </c>
      <c r="O253" s="3"/>
      <c r="P253" s="83">
        <f>L253</f>
        <v>1.8200000000000001E-2</v>
      </c>
      <c r="Q253" s="3"/>
      <c r="R253" s="52" t="str">
        <f t="shared" si="8"/>
        <v>NC</v>
      </c>
      <c r="S253" s="3"/>
      <c r="T253" s="102">
        <v>0</v>
      </c>
      <c r="W253" s="176"/>
    </row>
    <row r="254" spans="1:2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52" t="s">
        <v>92</v>
      </c>
      <c r="S254" s="3"/>
      <c r="T254" s="102" t="s">
        <v>92</v>
      </c>
      <c r="W254" s="176"/>
    </row>
    <row r="255" spans="1:2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52" t="s">
        <v>92</v>
      </c>
      <c r="S255" s="3"/>
      <c r="T255" s="102" t="s">
        <v>92</v>
      </c>
      <c r="W255" s="176"/>
    </row>
    <row r="256" spans="1:23" x14ac:dyDescent="0.2">
      <c r="A256" s="3"/>
      <c r="B256" s="69" t="s">
        <v>4</v>
      </c>
      <c r="C256" s="3"/>
      <c r="D256" s="3" t="s">
        <v>22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52" t="s">
        <v>92</v>
      </c>
      <c r="S256" s="3"/>
      <c r="T256" s="102" t="s">
        <v>92</v>
      </c>
      <c r="W256" s="176"/>
    </row>
    <row r="257" spans="1:23" x14ac:dyDescent="0.2">
      <c r="A257" s="3"/>
      <c r="B257" s="3"/>
      <c r="C257" s="3"/>
      <c r="D257" s="3"/>
      <c r="E257" s="3" t="s">
        <v>0</v>
      </c>
      <c r="F257" s="3"/>
      <c r="G257" s="3"/>
      <c r="H257" s="3"/>
      <c r="I257" s="70">
        <v>122.31</v>
      </c>
      <c r="J257" s="70"/>
      <c r="K257" s="70">
        <f>ROUND(I257*$K$1,2)</f>
        <v>0</v>
      </c>
      <c r="L257" s="70">
        <f>SUM(I257,K257:K257)</f>
        <v>122.31</v>
      </c>
      <c r="M257" s="70"/>
      <c r="N257" s="70">
        <f>I257</f>
        <v>122.31</v>
      </c>
      <c r="O257" s="70"/>
      <c r="P257" s="70">
        <f>ROUND(L257,2)</f>
        <v>122.31</v>
      </c>
      <c r="Q257" s="3"/>
      <c r="R257" s="52" t="str">
        <f t="shared" si="8"/>
        <v>NC</v>
      </c>
      <c r="S257" s="3"/>
      <c r="T257" s="102">
        <v>0</v>
      </c>
      <c r="W257" s="176"/>
    </row>
    <row r="258" spans="1:23" x14ac:dyDescent="0.2">
      <c r="A258" s="3"/>
      <c r="B258" s="3"/>
      <c r="C258" s="3"/>
      <c r="D258" s="3"/>
      <c r="E258" s="3" t="s">
        <v>3</v>
      </c>
      <c r="F258" s="3"/>
      <c r="G258" s="3"/>
      <c r="H258" s="3"/>
      <c r="I258" s="70">
        <v>286.21999999999991</v>
      </c>
      <c r="J258" s="70"/>
      <c r="K258" s="70">
        <f>ROUND(I258*$K$1,2)</f>
        <v>0</v>
      </c>
      <c r="L258" s="70">
        <f>SUM(I258,K258:K258)</f>
        <v>286.21999999999991</v>
      </c>
      <c r="M258" s="70"/>
      <c r="N258" s="70">
        <f>I258</f>
        <v>286.21999999999991</v>
      </c>
      <c r="O258" s="70"/>
      <c r="P258" s="70">
        <f>ROUND(L258,2)</f>
        <v>286.22000000000003</v>
      </c>
      <c r="Q258" s="3"/>
      <c r="R258" s="52">
        <f t="shared" si="8"/>
        <v>-1.1368683772161603E-13</v>
      </c>
      <c r="S258" s="3"/>
      <c r="T258" s="102">
        <v>0</v>
      </c>
      <c r="W258" s="176"/>
    </row>
    <row r="259" spans="1:23" x14ac:dyDescent="0.2">
      <c r="A259" s="3"/>
      <c r="B259" s="3"/>
      <c r="C259" s="3"/>
      <c r="D259" s="3"/>
      <c r="E259" s="3" t="s">
        <v>2</v>
      </c>
      <c r="F259" s="3"/>
      <c r="G259" s="3"/>
      <c r="H259" s="3"/>
      <c r="I259" s="70">
        <v>986.12999999999988</v>
      </c>
      <c r="J259" s="70"/>
      <c r="K259" s="70">
        <f>ROUND(I259*$K$1,2)</f>
        <v>0</v>
      </c>
      <c r="L259" s="70">
        <f>SUM(I259,K259:K259)</f>
        <v>986.12999999999988</v>
      </c>
      <c r="M259" s="70"/>
      <c r="N259" s="70">
        <f>I259</f>
        <v>986.12999999999988</v>
      </c>
      <c r="O259" s="70"/>
      <c r="P259" s="70">
        <f>ROUND(L259,2)</f>
        <v>986.13</v>
      </c>
      <c r="Q259" s="3"/>
      <c r="R259" s="52">
        <f t="shared" si="8"/>
        <v>-1.1368683772161603E-13</v>
      </c>
      <c r="S259" s="3"/>
      <c r="T259" s="102">
        <v>0</v>
      </c>
      <c r="W259" s="176"/>
    </row>
    <row r="260" spans="1:23" x14ac:dyDescent="0.2">
      <c r="A260" s="3"/>
      <c r="B260" s="3"/>
      <c r="C260" s="3"/>
      <c r="D260" s="3"/>
      <c r="E260" s="3" t="s">
        <v>14</v>
      </c>
      <c r="F260" s="3"/>
      <c r="G260" s="3"/>
      <c r="H260" s="3"/>
      <c r="I260" s="70">
        <v>98.619999999999962</v>
      </c>
      <c r="J260" s="70"/>
      <c r="K260" s="70">
        <f>ROUND(I260*$K$1,2)</f>
        <v>0</v>
      </c>
      <c r="L260" s="70">
        <f>SUM(I260,K260:K260)</f>
        <v>98.619999999999962</v>
      </c>
      <c r="M260" s="70"/>
      <c r="N260" s="70">
        <f>I260</f>
        <v>98.619999999999962</v>
      </c>
      <c r="O260" s="70"/>
      <c r="P260" s="70">
        <f>ROUND(L260,2)</f>
        <v>98.62</v>
      </c>
      <c r="Q260" s="3"/>
      <c r="R260" s="52">
        <f t="shared" si="8"/>
        <v>-4.2632564145606011E-14</v>
      </c>
      <c r="S260" s="3"/>
      <c r="T260" s="102">
        <v>0</v>
      </c>
      <c r="W260" s="176"/>
    </row>
    <row r="261" spans="1:23" x14ac:dyDescent="0.2">
      <c r="A261" s="3"/>
      <c r="B261" s="3"/>
      <c r="C261" s="3"/>
      <c r="D261" s="3"/>
      <c r="E261" s="3"/>
      <c r="F261" s="3"/>
      <c r="G261" s="3"/>
      <c r="H261" s="3"/>
      <c r="I261" s="70"/>
      <c r="J261" s="70"/>
      <c r="K261" s="70"/>
      <c r="L261" s="56"/>
      <c r="M261" s="70"/>
      <c r="N261" s="70"/>
      <c r="O261" s="70"/>
      <c r="P261" s="3"/>
      <c r="Q261" s="3"/>
      <c r="R261" s="52" t="s">
        <v>92</v>
      </c>
      <c r="S261" s="3"/>
      <c r="T261" s="102" t="s">
        <v>92</v>
      </c>
      <c r="W261" s="176"/>
    </row>
    <row r="262" spans="1:23" x14ac:dyDescent="0.2">
      <c r="A262" s="3"/>
      <c r="B262" s="3"/>
      <c r="C262" s="3"/>
      <c r="D262" s="88" t="s">
        <v>45</v>
      </c>
      <c r="E262" s="89"/>
      <c r="F262" s="89"/>
      <c r="G262" s="3"/>
      <c r="H262" s="3"/>
      <c r="I262" s="56">
        <v>1.2179999999999997</v>
      </c>
      <c r="J262" s="70"/>
      <c r="K262" s="56">
        <f>ROUND(I262*$K$1,3)</f>
        <v>0</v>
      </c>
      <c r="L262" s="56">
        <f>SUM(I262,K262:K262)</f>
        <v>1.2179999999999997</v>
      </c>
      <c r="M262" s="90"/>
      <c r="N262" s="77">
        <f>I262/100</f>
        <v>1.2179999999999998E-2</v>
      </c>
      <c r="O262" s="78"/>
      <c r="P262" s="77">
        <f>ROUND(L262/100,5)</f>
        <v>1.218E-2</v>
      </c>
      <c r="Q262" s="3"/>
      <c r="R262" s="52">
        <f t="shared" si="8"/>
        <v>-1.7347234759768071E-18</v>
      </c>
      <c r="S262" s="3"/>
      <c r="T262" s="102">
        <v>-2.79999999999999E-4</v>
      </c>
      <c r="W262" s="176"/>
    </row>
    <row r="263" spans="1:23" x14ac:dyDescent="0.2">
      <c r="A263" s="3"/>
      <c r="B263" s="3"/>
      <c r="C263" s="3"/>
      <c r="D263" s="91"/>
      <c r="E263" s="89"/>
      <c r="F263" s="89"/>
      <c r="G263" s="3"/>
      <c r="H263" s="3"/>
      <c r="I263" s="70"/>
      <c r="J263" s="70"/>
      <c r="K263" s="70"/>
      <c r="L263" s="92"/>
      <c r="M263" s="92"/>
      <c r="N263" s="92"/>
      <c r="O263" s="92"/>
      <c r="P263" s="3"/>
      <c r="Q263" s="3"/>
      <c r="R263" s="52" t="s">
        <v>92</v>
      </c>
      <c r="S263" s="3"/>
      <c r="T263" s="102" t="s">
        <v>92</v>
      </c>
      <c r="W263" s="176"/>
    </row>
    <row r="264" spans="1:23" x14ac:dyDescent="0.2">
      <c r="A264" s="3"/>
      <c r="B264" s="3"/>
      <c r="C264" s="3"/>
      <c r="D264" s="88" t="s">
        <v>46</v>
      </c>
      <c r="E264" s="89"/>
      <c r="F264" s="89"/>
      <c r="G264" s="3"/>
      <c r="H264" s="3"/>
      <c r="I264" s="70"/>
      <c r="J264" s="70"/>
      <c r="K264" s="70"/>
      <c r="L264" s="92"/>
      <c r="M264" s="92"/>
      <c r="N264" s="92"/>
      <c r="O264" s="92"/>
      <c r="P264" s="3"/>
      <c r="Q264" s="3"/>
      <c r="R264" s="52" t="s">
        <v>92</v>
      </c>
      <c r="S264" s="3"/>
      <c r="T264" s="102" t="s">
        <v>92</v>
      </c>
      <c r="W264" s="176"/>
    </row>
    <row r="265" spans="1:23" x14ac:dyDescent="0.2">
      <c r="A265" s="3"/>
      <c r="B265" s="3"/>
      <c r="C265" s="3"/>
      <c r="D265" s="3"/>
      <c r="E265" s="89" t="s">
        <v>1</v>
      </c>
      <c r="F265" s="89"/>
      <c r="G265" s="3"/>
      <c r="H265" s="3"/>
      <c r="I265" s="70">
        <v>2.4599999999999991</v>
      </c>
      <c r="J265" s="70"/>
      <c r="K265" s="70">
        <f>ROUND(I265*$K$1,2)</f>
        <v>0</v>
      </c>
      <c r="L265" s="70">
        <f>SUM(I265,K265:K265)</f>
        <v>2.4599999999999991</v>
      </c>
      <c r="M265" s="92"/>
      <c r="N265" s="92">
        <f>I265</f>
        <v>2.4599999999999991</v>
      </c>
      <c r="O265" s="92"/>
      <c r="P265" s="70">
        <f>ROUND(L265,2)</f>
        <v>2.46</v>
      </c>
      <c r="Q265" s="3"/>
      <c r="R265" s="52">
        <f t="shared" si="8"/>
        <v>-8.8817841970012523E-16</v>
      </c>
      <c r="S265" s="3"/>
      <c r="T265" s="102">
        <v>-5.9999999999999831E-2</v>
      </c>
      <c r="W265" s="176"/>
    </row>
    <row r="266" spans="1:23" x14ac:dyDescent="0.2">
      <c r="A266" s="3"/>
      <c r="B266" s="3"/>
      <c r="C266" s="3"/>
      <c r="D266" s="89"/>
      <c r="E266" s="3"/>
      <c r="F266" s="89"/>
      <c r="G266" s="3"/>
      <c r="H266" s="3"/>
      <c r="I266" s="70"/>
      <c r="J266" s="70"/>
      <c r="K266" s="70"/>
      <c r="L266" s="70"/>
      <c r="M266" s="70"/>
      <c r="N266" s="70"/>
      <c r="O266" s="70"/>
      <c r="P266" s="3"/>
      <c r="Q266" s="3"/>
      <c r="R266" s="52" t="s">
        <v>92</v>
      </c>
      <c r="S266" s="3"/>
      <c r="T266" s="102" t="s">
        <v>92</v>
      </c>
      <c r="W266" s="176"/>
    </row>
    <row r="267" spans="1:23" x14ac:dyDescent="0.2">
      <c r="A267" s="3"/>
      <c r="B267" s="3"/>
      <c r="C267" s="3"/>
      <c r="D267" s="88" t="s">
        <v>47</v>
      </c>
      <c r="E267" s="89"/>
      <c r="F267" s="89"/>
      <c r="G267" s="3"/>
      <c r="H267" s="3"/>
      <c r="I267" s="70"/>
      <c r="J267" s="70"/>
      <c r="K267" s="70"/>
      <c r="L267" s="70"/>
      <c r="M267" s="70"/>
      <c r="N267" s="70"/>
      <c r="O267" s="70"/>
      <c r="P267" s="3"/>
      <c r="Q267" s="3"/>
      <c r="R267" s="52" t="s">
        <v>92</v>
      </c>
      <c r="S267" s="3"/>
      <c r="T267" s="102" t="s">
        <v>92</v>
      </c>
      <c r="W267" s="176"/>
    </row>
    <row r="268" spans="1:23" x14ac:dyDescent="0.2">
      <c r="A268" s="3"/>
      <c r="B268" s="3"/>
      <c r="C268" s="3"/>
      <c r="D268" s="89"/>
      <c r="E268" s="89" t="s">
        <v>48</v>
      </c>
      <c r="F268" s="89"/>
      <c r="G268" s="3"/>
      <c r="H268" s="3"/>
      <c r="I268" s="70"/>
      <c r="J268" s="70"/>
      <c r="K268" s="70"/>
      <c r="L268" s="70"/>
      <c r="M268" s="70"/>
      <c r="N268" s="70"/>
      <c r="O268" s="70"/>
      <c r="P268" s="3"/>
      <c r="Q268" s="3"/>
      <c r="R268" s="52" t="s">
        <v>92</v>
      </c>
      <c r="S268" s="3"/>
      <c r="T268" s="102" t="s">
        <v>92</v>
      </c>
      <c r="W268" s="176"/>
    </row>
    <row r="269" spans="1:23" x14ac:dyDescent="0.2">
      <c r="A269" s="3"/>
      <c r="B269" s="3"/>
      <c r="C269" s="3"/>
      <c r="D269" s="89"/>
      <c r="E269" s="89" t="s">
        <v>43</v>
      </c>
      <c r="F269" s="89"/>
      <c r="G269" s="3"/>
      <c r="H269" s="3"/>
      <c r="I269" s="70"/>
      <c r="J269" s="70"/>
      <c r="K269" s="70"/>
      <c r="L269" s="70"/>
      <c r="M269" s="70"/>
      <c r="N269" s="70"/>
      <c r="O269" s="70"/>
      <c r="P269" s="3"/>
      <c r="Q269" s="3"/>
      <c r="R269" s="52" t="s">
        <v>92</v>
      </c>
      <c r="S269" s="3"/>
      <c r="T269" s="102" t="s">
        <v>92</v>
      </c>
      <c r="W269" s="176"/>
    </row>
    <row r="270" spans="1:23" x14ac:dyDescent="0.2">
      <c r="A270" s="3"/>
      <c r="B270" s="3"/>
      <c r="C270" s="3"/>
      <c r="D270" s="89"/>
      <c r="E270" s="89"/>
      <c r="F270" s="89" t="s">
        <v>1</v>
      </c>
      <c r="G270" s="3"/>
      <c r="H270" s="3"/>
      <c r="I270" s="56">
        <v>1.375</v>
      </c>
      <c r="J270" s="70"/>
      <c r="K270" s="56">
        <f>ROUND(I270*$K$1,3)</f>
        <v>0</v>
      </c>
      <c r="L270" s="56">
        <f>SUM(I270,K270:K270)</f>
        <v>1.375</v>
      </c>
      <c r="M270" s="70"/>
      <c r="N270" s="93">
        <f>I270</f>
        <v>1.375</v>
      </c>
      <c r="O270" s="93"/>
      <c r="P270" s="94">
        <f>ROUND(L270,3)</f>
        <v>1.375</v>
      </c>
      <c r="Q270" s="3"/>
      <c r="R270" s="52" t="str">
        <f t="shared" si="8"/>
        <v>NC</v>
      </c>
      <c r="S270" s="3"/>
      <c r="T270" s="102">
        <v>-3.0999999999999917E-2</v>
      </c>
      <c r="W270" s="176"/>
    </row>
    <row r="271" spans="1:23" x14ac:dyDescent="0.2">
      <c r="A271" s="3"/>
      <c r="B271" s="3"/>
      <c r="C271" s="3"/>
      <c r="D271" s="3"/>
      <c r="E271" s="89" t="s">
        <v>44</v>
      </c>
      <c r="F271" s="3"/>
      <c r="G271" s="3"/>
      <c r="H271" s="3"/>
      <c r="I271" s="56">
        <v>0.65500000000000003</v>
      </c>
      <c r="J271" s="70"/>
      <c r="K271" s="56">
        <f>ROUND(I271*$K$1,3)</f>
        <v>0</v>
      </c>
      <c r="L271" s="56">
        <f>SUM(I271,K271:K271)</f>
        <v>0.65500000000000003</v>
      </c>
      <c r="M271" s="70"/>
      <c r="N271" s="93">
        <f>I271</f>
        <v>0.65500000000000003</v>
      </c>
      <c r="O271" s="93"/>
      <c r="P271" s="94">
        <f>ROUND(L271,3)</f>
        <v>0.65500000000000003</v>
      </c>
      <c r="Q271" s="3"/>
      <c r="R271" s="52" t="str">
        <f t="shared" si="8"/>
        <v>NC</v>
      </c>
      <c r="S271" s="3"/>
      <c r="T271" s="102">
        <v>-1.5000000000000013E-2</v>
      </c>
      <c r="W271" s="176"/>
    </row>
    <row r="272" spans="1:23" x14ac:dyDescent="0.2">
      <c r="A272" s="3"/>
      <c r="B272" s="3"/>
      <c r="C272" s="3"/>
      <c r="D272" s="3"/>
      <c r="E272" s="3"/>
      <c r="F272" s="3"/>
      <c r="G272" s="3"/>
      <c r="H272" s="3"/>
      <c r="I272" s="70"/>
      <c r="J272" s="70"/>
      <c r="K272" s="70"/>
      <c r="L272" s="70"/>
      <c r="M272" s="70"/>
      <c r="N272" s="70"/>
      <c r="O272" s="70"/>
      <c r="P272" s="3"/>
      <c r="Q272" s="3"/>
      <c r="R272" s="52" t="s">
        <v>92</v>
      </c>
      <c r="S272" s="3"/>
      <c r="T272" s="102" t="s">
        <v>92</v>
      </c>
      <c r="W272" s="176"/>
    </row>
    <row r="273" spans="1:23" x14ac:dyDescent="0.2">
      <c r="A273" s="3"/>
      <c r="B273" s="3"/>
      <c r="C273" s="3"/>
      <c r="D273" s="3"/>
      <c r="E273" s="3" t="s">
        <v>34</v>
      </c>
      <c r="F273" s="3"/>
      <c r="G273" s="3"/>
      <c r="H273" s="3"/>
      <c r="I273" s="71"/>
      <c r="J273" s="3"/>
      <c r="K273" s="3"/>
      <c r="L273" s="3"/>
      <c r="M273" s="70"/>
      <c r="N273" s="70"/>
      <c r="O273" s="70"/>
      <c r="P273" s="3"/>
      <c r="Q273" s="3"/>
      <c r="R273" s="52" t="s">
        <v>92</v>
      </c>
      <c r="S273" s="3"/>
      <c r="T273" s="102" t="s">
        <v>92</v>
      </c>
      <c r="W273" s="176"/>
    </row>
    <row r="274" spans="1:23" x14ac:dyDescent="0.2">
      <c r="A274" s="3"/>
      <c r="B274" s="3"/>
      <c r="C274" s="3"/>
      <c r="D274" s="3"/>
      <c r="E274" s="3"/>
      <c r="F274" s="3" t="s">
        <v>3</v>
      </c>
      <c r="G274" s="3"/>
      <c r="H274" s="3"/>
      <c r="I274" s="70">
        <v>1.19</v>
      </c>
      <c r="J274" s="3"/>
      <c r="K274" s="70">
        <v>0</v>
      </c>
      <c r="L274" s="70">
        <f>SUM(I274,K274:K274)</f>
        <v>1.19</v>
      </c>
      <c r="M274" s="70"/>
      <c r="N274" s="84">
        <f>I274</f>
        <v>1.19</v>
      </c>
      <c r="O274" s="84"/>
      <c r="P274" s="70">
        <f>ROUND(L274,2)</f>
        <v>1.19</v>
      </c>
      <c r="Q274" s="3"/>
      <c r="R274" s="52" t="str">
        <f t="shared" si="8"/>
        <v>NC</v>
      </c>
      <c r="S274" s="3"/>
      <c r="T274" s="102">
        <v>-1.0000000000000009E-2</v>
      </c>
      <c r="W274" s="176"/>
    </row>
    <row r="275" spans="1:23" x14ac:dyDescent="0.2">
      <c r="A275" s="3"/>
      <c r="B275" s="3"/>
      <c r="C275" s="3"/>
      <c r="D275" s="3"/>
      <c r="E275" s="3"/>
      <c r="F275" s="3" t="s">
        <v>2</v>
      </c>
      <c r="G275" s="3"/>
      <c r="H275" s="3"/>
      <c r="I275" s="72" t="s">
        <v>31</v>
      </c>
      <c r="J275" s="72"/>
      <c r="K275" s="72" t="s">
        <v>31</v>
      </c>
      <c r="L275" s="72" t="s">
        <v>31</v>
      </c>
      <c r="M275" s="72"/>
      <c r="N275" s="95" t="str">
        <f>I275</f>
        <v>n/a</v>
      </c>
      <c r="O275" s="95"/>
      <c r="P275" s="72" t="s">
        <v>31</v>
      </c>
      <c r="Q275" s="3"/>
      <c r="R275" s="52" t="s">
        <v>92</v>
      </c>
      <c r="S275" s="3"/>
      <c r="T275" s="102" t="s">
        <v>92</v>
      </c>
      <c r="W275" s="176"/>
    </row>
    <row r="276" spans="1:23" x14ac:dyDescent="0.2">
      <c r="A276" s="3"/>
      <c r="B276" s="3"/>
      <c r="C276" s="3"/>
      <c r="D276" s="3"/>
      <c r="E276" s="3" t="s">
        <v>35</v>
      </c>
      <c r="F276" s="3"/>
      <c r="G276" s="3"/>
      <c r="H276" s="3"/>
      <c r="I276" s="70">
        <v>1.26</v>
      </c>
      <c r="J276" s="70"/>
      <c r="K276" s="70">
        <f>ROUND(I276*$K$1,2)</f>
        <v>0</v>
      </c>
      <c r="L276" s="70">
        <f>SUM(I276,K276:K276)</f>
        <v>1.26</v>
      </c>
      <c r="M276" s="70"/>
      <c r="N276" s="70">
        <f>+I276</f>
        <v>1.26</v>
      </c>
      <c r="O276" s="70"/>
      <c r="P276" s="70">
        <f>ROUND(L276,2)</f>
        <v>1.26</v>
      </c>
      <c r="Q276" s="3"/>
      <c r="R276" s="52" t="str">
        <f t="shared" si="8"/>
        <v>NC</v>
      </c>
      <c r="S276" s="3"/>
      <c r="T276" s="102">
        <v>-3.0000000000000027E-2</v>
      </c>
      <c r="W276" s="176"/>
    </row>
    <row r="277" spans="1:23" x14ac:dyDescent="0.2">
      <c r="A277" s="3"/>
      <c r="B277" s="3"/>
      <c r="C277" s="3"/>
      <c r="D277" s="3"/>
      <c r="E277" s="3"/>
      <c r="F277" s="3"/>
      <c r="G277" s="3"/>
      <c r="H277" s="3"/>
      <c r="I277" s="70"/>
      <c r="J277" s="70"/>
      <c r="K277" s="70"/>
      <c r="L277" s="70"/>
      <c r="M277" s="70"/>
      <c r="N277" s="70"/>
      <c r="O277" s="70"/>
      <c r="P277" s="3"/>
      <c r="Q277" s="3"/>
      <c r="R277" s="52" t="s">
        <v>92</v>
      </c>
      <c r="S277" s="3"/>
      <c r="T277" s="102" t="s">
        <v>92</v>
      </c>
      <c r="W277" s="176"/>
    </row>
    <row r="278" spans="1:23" x14ac:dyDescent="0.2">
      <c r="A278" s="3"/>
      <c r="B278" s="69" t="s">
        <v>49</v>
      </c>
      <c r="C278" s="3"/>
      <c r="D278" s="3" t="s">
        <v>22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52" t="s">
        <v>92</v>
      </c>
      <c r="S278" s="3"/>
      <c r="T278" s="102" t="s">
        <v>92</v>
      </c>
      <c r="W278" s="176"/>
    </row>
    <row r="279" spans="1:23" x14ac:dyDescent="0.2">
      <c r="A279" s="3"/>
      <c r="B279" s="3"/>
      <c r="C279" s="3"/>
      <c r="D279" s="3"/>
      <c r="E279" s="3" t="s">
        <v>0</v>
      </c>
      <c r="F279" s="3"/>
      <c r="G279" s="3"/>
      <c r="H279" s="3"/>
      <c r="I279" s="70">
        <v>325.52</v>
      </c>
      <c r="J279" s="70"/>
      <c r="K279" s="70">
        <f>ROUND(I279*$K$1,2)</f>
        <v>0</v>
      </c>
      <c r="L279" s="70">
        <f>SUM(I279,K279:K279)</f>
        <v>325.52</v>
      </c>
      <c r="M279" s="70"/>
      <c r="N279" s="70">
        <f>I279</f>
        <v>325.52</v>
      </c>
      <c r="O279" s="70"/>
      <c r="P279" s="70">
        <f>ROUND(L279,2)</f>
        <v>325.52</v>
      </c>
      <c r="Q279" s="3"/>
      <c r="R279" s="52" t="str">
        <f t="shared" si="8"/>
        <v>NC</v>
      </c>
      <c r="S279" s="3"/>
      <c r="T279" s="102">
        <v>0</v>
      </c>
      <c r="W279" s="176"/>
    </row>
    <row r="280" spans="1:23" x14ac:dyDescent="0.2">
      <c r="A280" s="3"/>
      <c r="B280" s="3"/>
      <c r="C280" s="3"/>
      <c r="D280" s="3"/>
      <c r="E280" s="3" t="s">
        <v>3</v>
      </c>
      <c r="F280" s="3"/>
      <c r="G280" s="3"/>
      <c r="H280" s="3"/>
      <c r="I280" s="70">
        <v>470.19000000000005</v>
      </c>
      <c r="J280" s="70"/>
      <c r="K280" s="70">
        <f>ROUND(I280*$K$1,2)</f>
        <v>0</v>
      </c>
      <c r="L280" s="70">
        <f>SUM(I280,K280:K280)</f>
        <v>470.19000000000005</v>
      </c>
      <c r="M280" s="70"/>
      <c r="N280" s="70">
        <f>I280</f>
        <v>470.19000000000005</v>
      </c>
      <c r="O280" s="70"/>
      <c r="P280" s="70">
        <f>ROUND(L280,2)</f>
        <v>470.19</v>
      </c>
      <c r="Q280" s="3"/>
      <c r="R280" s="52">
        <f t="shared" si="8"/>
        <v>5.6843418860808015E-14</v>
      </c>
      <c r="S280" s="3"/>
      <c r="T280" s="102">
        <v>0</v>
      </c>
      <c r="W280" s="176"/>
    </row>
    <row r="281" spans="1:23" x14ac:dyDescent="0.2">
      <c r="A281" s="3"/>
      <c r="B281" s="3"/>
      <c r="C281" s="3"/>
      <c r="D281" s="3"/>
      <c r="E281" s="3" t="s">
        <v>2</v>
      </c>
      <c r="F281" s="3"/>
      <c r="G281" s="3"/>
      <c r="H281" s="3"/>
      <c r="I281" s="70">
        <v>1087.8999999999996</v>
      </c>
      <c r="J281" s="70"/>
      <c r="K281" s="70">
        <f>ROUND(I281*$K$1,2)</f>
        <v>0</v>
      </c>
      <c r="L281" s="70">
        <f>SUM(I281,K281:K281)</f>
        <v>1087.8999999999996</v>
      </c>
      <c r="M281" s="70"/>
      <c r="N281" s="70">
        <f>I281</f>
        <v>1087.8999999999996</v>
      </c>
      <c r="O281" s="70"/>
      <c r="P281" s="70">
        <f>ROUND(L281,2)</f>
        <v>1087.9000000000001</v>
      </c>
      <c r="Q281" s="3"/>
      <c r="R281" s="52">
        <f t="shared" si="8"/>
        <v>-4.5474735088646412E-13</v>
      </c>
      <c r="S281" s="3"/>
      <c r="T281" s="102">
        <v>0</v>
      </c>
      <c r="W281" s="176"/>
    </row>
    <row r="282" spans="1:23" x14ac:dyDescent="0.2">
      <c r="A282" s="3"/>
      <c r="B282" s="3"/>
      <c r="C282" s="3"/>
      <c r="D282" s="3"/>
      <c r="E282" s="3" t="s">
        <v>14</v>
      </c>
      <c r="F282" s="3"/>
      <c r="G282" s="3"/>
      <c r="H282" s="3"/>
      <c r="I282" s="70">
        <v>304.59999999999997</v>
      </c>
      <c r="J282" s="70"/>
      <c r="K282" s="70">
        <f>ROUND(I282*$K$1,2)</f>
        <v>0</v>
      </c>
      <c r="L282" s="70">
        <f>SUM(I282,K282:K282)</f>
        <v>304.59999999999997</v>
      </c>
      <c r="M282" s="70"/>
      <c r="N282" s="70">
        <f>I282</f>
        <v>304.59999999999997</v>
      </c>
      <c r="O282" s="70"/>
      <c r="P282" s="70">
        <f>ROUND(L282,2)</f>
        <v>304.60000000000002</v>
      </c>
      <c r="Q282" s="3"/>
      <c r="R282" s="52">
        <f t="shared" si="8"/>
        <v>-5.6843418860808015E-14</v>
      </c>
      <c r="S282" s="3"/>
      <c r="T282" s="102">
        <v>0</v>
      </c>
      <c r="W282" s="176"/>
    </row>
    <row r="283" spans="1:23" x14ac:dyDescent="0.2">
      <c r="A283" s="3"/>
      <c r="B283" s="3"/>
      <c r="C283" s="3"/>
      <c r="D283" s="3"/>
      <c r="E283" s="3"/>
      <c r="F283" s="3"/>
      <c r="G283" s="3"/>
      <c r="H283" s="3"/>
      <c r="I283" s="70"/>
      <c r="J283" s="70"/>
      <c r="K283" s="70"/>
      <c r="L283" s="70"/>
      <c r="M283" s="70"/>
      <c r="N283" s="70"/>
      <c r="O283" s="70"/>
      <c r="P283" s="3"/>
      <c r="Q283" s="3"/>
      <c r="R283" s="52" t="s">
        <v>92</v>
      </c>
      <c r="S283" s="3"/>
      <c r="T283" s="102" t="s">
        <v>92</v>
      </c>
      <c r="W283" s="176"/>
    </row>
    <row r="284" spans="1:23" x14ac:dyDescent="0.2">
      <c r="A284" s="3"/>
      <c r="B284" s="3"/>
      <c r="C284" s="3"/>
      <c r="D284" s="88" t="s">
        <v>45</v>
      </c>
      <c r="E284" s="89"/>
      <c r="F284" s="89"/>
      <c r="G284" s="3"/>
      <c r="H284" s="3"/>
      <c r="I284" s="56">
        <v>1.202</v>
      </c>
      <c r="J284" s="70"/>
      <c r="K284" s="56">
        <f>ROUND(I284*$K$1,3)</f>
        <v>0</v>
      </c>
      <c r="L284" s="56">
        <f>SUM(I284,K284:K284)</f>
        <v>1.202</v>
      </c>
      <c r="M284" s="56"/>
      <c r="N284" s="77">
        <f>I284/100</f>
        <v>1.2019999999999999E-2</v>
      </c>
      <c r="O284" s="78"/>
      <c r="P284" s="77">
        <f>ROUND(L284/100,5)</f>
        <v>1.2019999999999999E-2</v>
      </c>
      <c r="Q284" s="3"/>
      <c r="R284" s="52" t="str">
        <f t="shared" si="8"/>
        <v>NC</v>
      </c>
      <c r="S284" s="3"/>
      <c r="T284" s="102">
        <v>-2.6999999999999941E-4</v>
      </c>
      <c r="W284" s="176"/>
    </row>
    <row r="285" spans="1:23" x14ac:dyDescent="0.2">
      <c r="A285" s="3"/>
      <c r="B285" s="3"/>
      <c r="C285" s="3"/>
      <c r="D285" s="91"/>
      <c r="E285" s="89"/>
      <c r="F285" s="89"/>
      <c r="G285" s="3"/>
      <c r="H285" s="3"/>
      <c r="I285" s="70"/>
      <c r="J285" s="70"/>
      <c r="K285" s="70"/>
      <c r="L285" s="70"/>
      <c r="M285" s="70"/>
      <c r="N285" s="70"/>
      <c r="O285" s="70"/>
      <c r="P285" s="3"/>
      <c r="Q285" s="3"/>
      <c r="R285" s="52" t="s">
        <v>92</v>
      </c>
      <c r="S285" s="3"/>
      <c r="T285" s="102" t="s">
        <v>92</v>
      </c>
      <c r="W285" s="176"/>
    </row>
    <row r="286" spans="1:23" x14ac:dyDescent="0.2">
      <c r="A286" s="3"/>
      <c r="B286" s="3"/>
      <c r="C286" s="3"/>
      <c r="D286" s="88" t="s">
        <v>46</v>
      </c>
      <c r="E286" s="89"/>
      <c r="F286" s="89"/>
      <c r="G286" s="3"/>
      <c r="H286" s="3"/>
      <c r="I286" s="70"/>
      <c r="J286" s="70"/>
      <c r="K286" s="70"/>
      <c r="L286" s="70"/>
      <c r="M286" s="70"/>
      <c r="N286" s="70"/>
      <c r="O286" s="70"/>
      <c r="P286" s="3"/>
      <c r="Q286" s="3"/>
      <c r="R286" s="52" t="s">
        <v>92</v>
      </c>
      <c r="S286" s="3"/>
      <c r="T286" s="102" t="s">
        <v>92</v>
      </c>
      <c r="W286" s="176"/>
    </row>
    <row r="287" spans="1:23" x14ac:dyDescent="0.2">
      <c r="A287" s="3"/>
      <c r="B287" s="3"/>
      <c r="C287" s="3"/>
      <c r="D287" s="3"/>
      <c r="E287" s="89" t="s">
        <v>1</v>
      </c>
      <c r="F287" s="89"/>
      <c r="G287" s="3"/>
      <c r="H287" s="3"/>
      <c r="I287" s="70">
        <v>2.4499999999999993</v>
      </c>
      <c r="J287" s="70"/>
      <c r="K287" s="70">
        <f>ROUND(I287*$K$1,2)</f>
        <v>0</v>
      </c>
      <c r="L287" s="70">
        <f>SUM(I287,K287:K287)</f>
        <v>2.4499999999999993</v>
      </c>
      <c r="M287" s="70"/>
      <c r="N287" s="70">
        <f>I287</f>
        <v>2.4499999999999993</v>
      </c>
      <c r="O287" s="70"/>
      <c r="P287" s="70">
        <f>ROUND(L287,2)</f>
        <v>2.4500000000000002</v>
      </c>
      <c r="Q287" s="3"/>
      <c r="R287" s="52">
        <f t="shared" si="8"/>
        <v>-8.8817841970012523E-16</v>
      </c>
      <c r="S287" s="3"/>
      <c r="T287" s="102">
        <v>-5.9999999999999831E-2</v>
      </c>
      <c r="W287" s="176"/>
    </row>
    <row r="288" spans="1:23" x14ac:dyDescent="0.2">
      <c r="A288" s="3"/>
      <c r="B288" s="3"/>
      <c r="C288" s="3"/>
      <c r="D288" s="89"/>
      <c r="E288" s="3"/>
      <c r="F288" s="89"/>
      <c r="G288" s="3"/>
      <c r="H288" s="3"/>
      <c r="I288" s="70"/>
      <c r="J288" s="70"/>
      <c r="K288" s="70"/>
      <c r="L288" s="70"/>
      <c r="M288" s="70"/>
      <c r="N288" s="70"/>
      <c r="O288" s="70"/>
      <c r="P288" s="3"/>
      <c r="Q288" s="3"/>
      <c r="R288" s="52" t="s">
        <v>92</v>
      </c>
      <c r="S288" s="3"/>
      <c r="T288" s="102" t="s">
        <v>92</v>
      </c>
      <c r="W288" s="176"/>
    </row>
    <row r="289" spans="1:23" x14ac:dyDescent="0.2">
      <c r="A289" s="3"/>
      <c r="B289" s="3"/>
      <c r="C289" s="3"/>
      <c r="D289" s="88" t="s">
        <v>47</v>
      </c>
      <c r="E289" s="89"/>
      <c r="F289" s="89"/>
      <c r="G289" s="3"/>
      <c r="H289" s="3"/>
      <c r="I289" s="70"/>
      <c r="J289" s="70"/>
      <c r="K289" s="70"/>
      <c r="L289" s="70"/>
      <c r="M289" s="70"/>
      <c r="N289" s="70"/>
      <c r="O289" s="70"/>
      <c r="P289" s="3"/>
      <c r="Q289" s="3"/>
      <c r="R289" s="52" t="s">
        <v>92</v>
      </c>
      <c r="S289" s="3"/>
      <c r="T289" s="102" t="s">
        <v>92</v>
      </c>
      <c r="W289" s="176"/>
    </row>
    <row r="290" spans="1:23" x14ac:dyDescent="0.2">
      <c r="A290" s="3"/>
      <c r="B290" s="3"/>
      <c r="C290" s="3"/>
      <c r="D290" s="89"/>
      <c r="E290" s="89" t="s">
        <v>48</v>
      </c>
      <c r="F290" s="89"/>
      <c r="G290" s="3"/>
      <c r="H290" s="3"/>
      <c r="I290" s="70"/>
      <c r="J290" s="70"/>
      <c r="K290" s="70"/>
      <c r="L290" s="70"/>
      <c r="M290" s="70"/>
      <c r="N290" s="70"/>
      <c r="O290" s="70"/>
      <c r="P290" s="3"/>
      <c r="Q290" s="3"/>
      <c r="R290" s="52" t="s">
        <v>92</v>
      </c>
      <c r="S290" s="3"/>
      <c r="T290" s="102" t="s">
        <v>92</v>
      </c>
      <c r="W290" s="176"/>
    </row>
    <row r="291" spans="1:23" x14ac:dyDescent="0.2">
      <c r="A291" s="3"/>
      <c r="B291" s="3"/>
      <c r="C291" s="3"/>
      <c r="D291" s="89"/>
      <c r="E291" s="89" t="s">
        <v>43</v>
      </c>
      <c r="F291" s="89"/>
      <c r="G291" s="3"/>
      <c r="H291" s="3"/>
      <c r="I291" s="70"/>
      <c r="J291" s="70"/>
      <c r="K291" s="70"/>
      <c r="L291" s="70"/>
      <c r="M291" s="70"/>
      <c r="N291" s="70"/>
      <c r="O291" s="70"/>
      <c r="P291" s="3"/>
      <c r="Q291" s="3"/>
      <c r="R291" s="52" t="s">
        <v>92</v>
      </c>
      <c r="S291" s="3"/>
      <c r="T291" s="102" t="s">
        <v>92</v>
      </c>
      <c r="W291" s="176"/>
    </row>
    <row r="292" spans="1:23" x14ac:dyDescent="0.2">
      <c r="A292" s="3"/>
      <c r="B292" s="3"/>
      <c r="C292" s="3"/>
      <c r="D292" s="89"/>
      <c r="E292" s="89"/>
      <c r="F292" s="89" t="s">
        <v>1</v>
      </c>
      <c r="G292" s="3"/>
      <c r="H292" s="3"/>
      <c r="I292" s="56">
        <v>1.373</v>
      </c>
      <c r="J292" s="70"/>
      <c r="K292" s="56">
        <f>ROUND(I292*$K$1,3)</f>
        <v>0</v>
      </c>
      <c r="L292" s="56">
        <f>SUM(I292,K292:K292)</f>
        <v>1.373</v>
      </c>
      <c r="M292" s="70"/>
      <c r="N292" s="93">
        <f>I292</f>
        <v>1.373</v>
      </c>
      <c r="O292" s="93"/>
      <c r="P292" s="94">
        <f>ROUND(L292,3)</f>
        <v>1.373</v>
      </c>
      <c r="Q292" s="3"/>
      <c r="R292" s="52" t="str">
        <f t="shared" ref="R292:R347" si="9">+IF(N292-P292=0,"NC",N292-P292)</f>
        <v>NC</v>
      </c>
      <c r="S292" s="3"/>
      <c r="T292" s="102">
        <v>-3.0999999999999917E-2</v>
      </c>
      <c r="W292" s="176"/>
    </row>
    <row r="293" spans="1:23" x14ac:dyDescent="0.2">
      <c r="A293" s="3"/>
      <c r="B293" s="3"/>
      <c r="C293" s="3"/>
      <c r="D293" s="3"/>
      <c r="E293" s="89" t="s">
        <v>44</v>
      </c>
      <c r="F293" s="3"/>
      <c r="G293" s="3"/>
      <c r="H293" s="3"/>
      <c r="I293" s="56">
        <v>0.65400000000000003</v>
      </c>
      <c r="J293" s="70"/>
      <c r="K293" s="56">
        <f>ROUND(I293*$K$1,3)</f>
        <v>0</v>
      </c>
      <c r="L293" s="56">
        <f>SUM(I293,K293:K293)</f>
        <v>0.65400000000000003</v>
      </c>
      <c r="M293" s="70"/>
      <c r="N293" s="93">
        <f>I293</f>
        <v>0.65400000000000003</v>
      </c>
      <c r="O293" s="93"/>
      <c r="P293" s="94">
        <f>ROUND(L293,3)</f>
        <v>0.65400000000000003</v>
      </c>
      <c r="Q293" s="3"/>
      <c r="R293" s="52" t="str">
        <f t="shared" si="9"/>
        <v>NC</v>
      </c>
      <c r="S293" s="3"/>
      <c r="T293" s="102">
        <v>-1.5000000000000013E-2</v>
      </c>
      <c r="W293" s="176"/>
    </row>
    <row r="294" spans="1:23" x14ac:dyDescent="0.2">
      <c r="A294" s="3"/>
      <c r="B294" s="3"/>
      <c r="C294" s="3"/>
      <c r="D294" s="3"/>
      <c r="E294" s="3"/>
      <c r="F294" s="3"/>
      <c r="G294" s="3"/>
      <c r="H294" s="3"/>
      <c r="I294" s="70"/>
      <c r="J294" s="70"/>
      <c r="K294" s="70"/>
      <c r="L294" s="70"/>
      <c r="M294" s="70"/>
      <c r="N294" s="70"/>
      <c r="O294" s="70"/>
      <c r="P294" s="3"/>
      <c r="Q294" s="3"/>
      <c r="R294" s="52" t="s">
        <v>92</v>
      </c>
      <c r="S294" s="3"/>
      <c r="T294" s="102" t="s">
        <v>92</v>
      </c>
      <c r="W294" s="176"/>
    </row>
    <row r="295" spans="1:23" x14ac:dyDescent="0.2">
      <c r="A295" s="3"/>
      <c r="B295" s="3"/>
      <c r="C295" s="3"/>
      <c r="D295" s="3" t="s">
        <v>52</v>
      </c>
      <c r="E295" s="3"/>
      <c r="F295" s="3"/>
      <c r="G295" s="3"/>
      <c r="H295" s="3"/>
      <c r="I295" s="70"/>
      <c r="J295" s="70"/>
      <c r="K295" s="70"/>
      <c r="L295" s="70"/>
      <c r="M295" s="70"/>
      <c r="N295" s="70"/>
      <c r="O295" s="70"/>
      <c r="P295" s="3"/>
      <c r="Q295" s="3"/>
      <c r="R295" s="52" t="s">
        <v>92</v>
      </c>
      <c r="S295" s="3"/>
      <c r="T295" s="102" t="s">
        <v>92</v>
      </c>
      <c r="W295" s="176"/>
    </row>
    <row r="296" spans="1:23" x14ac:dyDescent="0.2">
      <c r="A296" s="3"/>
      <c r="B296" s="3"/>
      <c r="C296" s="3"/>
      <c r="D296" s="3" t="s">
        <v>85</v>
      </c>
      <c r="E296" s="3"/>
      <c r="F296" s="3"/>
      <c r="G296" s="3"/>
      <c r="H296" s="3"/>
      <c r="I296" s="70"/>
      <c r="J296" s="70"/>
      <c r="K296" s="70"/>
      <c r="L296" s="70"/>
      <c r="M296" s="70"/>
      <c r="N296" s="70"/>
      <c r="O296" s="70"/>
      <c r="P296" s="3"/>
      <c r="Q296" s="3"/>
      <c r="R296" s="52" t="s">
        <v>92</v>
      </c>
      <c r="S296" s="3"/>
      <c r="T296" s="102" t="s">
        <v>92</v>
      </c>
      <c r="W296" s="176"/>
    </row>
    <row r="297" spans="1:23" x14ac:dyDescent="0.2">
      <c r="A297" s="3"/>
      <c r="B297" s="3"/>
      <c r="C297" s="3"/>
      <c r="D297" s="3"/>
      <c r="E297" s="89" t="s">
        <v>50</v>
      </c>
      <c r="F297" s="3"/>
      <c r="G297" s="3"/>
      <c r="H297" s="3"/>
      <c r="I297" s="56">
        <v>1.17</v>
      </c>
      <c r="J297" s="56"/>
      <c r="K297" s="56">
        <v>0</v>
      </c>
      <c r="L297" s="56">
        <f>SUM(I297,K297:K297)</f>
        <v>1.17</v>
      </c>
      <c r="M297" s="3"/>
      <c r="N297" s="64">
        <f>I297</f>
        <v>1.17</v>
      </c>
      <c r="O297" s="3"/>
      <c r="P297" s="56">
        <f>ROUND(L297,3)</f>
        <v>1.17</v>
      </c>
      <c r="Q297" s="3"/>
      <c r="R297" s="52" t="str">
        <f t="shared" si="9"/>
        <v>NC</v>
      </c>
      <c r="S297" s="3"/>
      <c r="T297" s="102">
        <v>0</v>
      </c>
      <c r="W297" s="176"/>
    </row>
    <row r="298" spans="1:23" x14ac:dyDescent="0.2">
      <c r="A298" s="3"/>
      <c r="B298" s="3"/>
      <c r="C298" s="3"/>
      <c r="D298" s="3"/>
      <c r="E298" s="89" t="s">
        <v>51</v>
      </c>
      <c r="F298" s="3"/>
      <c r="G298" s="3"/>
      <c r="H298" s="3"/>
      <c r="I298" s="56">
        <v>0.55700000000000005</v>
      </c>
      <c r="J298" s="56"/>
      <c r="K298" s="56">
        <v>0</v>
      </c>
      <c r="L298" s="56">
        <f>SUM(I298,K298:K298)</f>
        <v>0.55700000000000005</v>
      </c>
      <c r="M298" s="3"/>
      <c r="N298" s="64">
        <f>I298</f>
        <v>0.55700000000000005</v>
      </c>
      <c r="O298" s="3"/>
      <c r="P298" s="56">
        <f>ROUND(L298,3)</f>
        <v>0.55700000000000005</v>
      </c>
      <c r="Q298" s="3"/>
      <c r="R298" s="52" t="str">
        <f t="shared" si="9"/>
        <v>NC</v>
      </c>
      <c r="S298" s="3"/>
      <c r="T298" s="102">
        <v>0</v>
      </c>
      <c r="W298" s="176"/>
    </row>
    <row r="299" spans="1:2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64"/>
      <c r="Q299" s="3"/>
      <c r="R299" s="52" t="s">
        <v>92</v>
      </c>
      <c r="S299" s="3"/>
      <c r="T299" s="102" t="s">
        <v>92</v>
      </c>
      <c r="W299" s="176"/>
    </row>
    <row r="300" spans="1:23" x14ac:dyDescent="0.2">
      <c r="A300" s="3"/>
      <c r="B300" s="3" t="s">
        <v>186</v>
      </c>
      <c r="C300" s="3"/>
      <c r="D300" s="3" t="s">
        <v>86</v>
      </c>
      <c r="E300" s="3"/>
      <c r="F300" s="3"/>
      <c r="G300" s="3"/>
      <c r="H300" s="3"/>
      <c r="I300" s="70"/>
      <c r="J300" s="70"/>
      <c r="K300" s="70"/>
      <c r="L300" s="70"/>
      <c r="M300" s="70"/>
      <c r="N300" s="70"/>
      <c r="O300" s="70"/>
      <c r="P300" s="64"/>
      <c r="Q300" s="3"/>
      <c r="R300" s="52" t="s">
        <v>92</v>
      </c>
      <c r="S300" s="3"/>
      <c r="T300" s="102" t="s">
        <v>92</v>
      </c>
      <c r="W300" s="176"/>
    </row>
    <row r="301" spans="1:23" x14ac:dyDescent="0.2">
      <c r="A301" s="3"/>
      <c r="B301" s="3"/>
      <c r="C301" s="3"/>
      <c r="D301" s="3"/>
      <c r="E301" s="89" t="s">
        <v>50</v>
      </c>
      <c r="F301" s="3"/>
      <c r="G301" s="3"/>
      <c r="H301" s="3"/>
      <c r="I301" s="56">
        <v>1.17</v>
      </c>
      <c r="J301" s="56"/>
      <c r="K301" s="56">
        <v>0</v>
      </c>
      <c r="L301" s="56">
        <f>SUM(I301,K301:K301)</f>
        <v>1.17</v>
      </c>
      <c r="M301" s="3"/>
      <c r="N301" s="64">
        <f>I301</f>
        <v>1.17</v>
      </c>
      <c r="O301" s="3"/>
      <c r="P301" s="56">
        <f>ROUND(L301,3)</f>
        <v>1.17</v>
      </c>
      <c r="Q301" s="3"/>
      <c r="R301" s="52" t="str">
        <f t="shared" si="9"/>
        <v>NC</v>
      </c>
      <c r="S301" s="3"/>
      <c r="T301" s="102">
        <v>0</v>
      </c>
      <c r="W301" s="176"/>
    </row>
    <row r="302" spans="1:23" x14ac:dyDescent="0.2">
      <c r="A302" s="3"/>
      <c r="B302" s="3"/>
      <c r="C302" s="3"/>
      <c r="D302" s="3"/>
      <c r="E302" s="89" t="s">
        <v>51</v>
      </c>
      <c r="F302" s="3"/>
      <c r="G302" s="3"/>
      <c r="H302" s="3"/>
      <c r="I302" s="56">
        <v>0.55700000000000005</v>
      </c>
      <c r="J302" s="56"/>
      <c r="K302" s="56">
        <v>0</v>
      </c>
      <c r="L302" s="56">
        <f>SUM(I302,K302:K302)</f>
        <v>0.55700000000000005</v>
      </c>
      <c r="M302" s="3"/>
      <c r="N302" s="64">
        <f>I302</f>
        <v>0.55700000000000005</v>
      </c>
      <c r="O302" s="3"/>
      <c r="P302" s="56">
        <f>ROUND(L302,3)</f>
        <v>0.55700000000000005</v>
      </c>
      <c r="Q302" s="3"/>
      <c r="R302" s="52" t="str">
        <f t="shared" si="9"/>
        <v>NC</v>
      </c>
      <c r="S302" s="3"/>
      <c r="T302" s="102">
        <v>0</v>
      </c>
      <c r="W302" s="176"/>
    </row>
    <row r="303" spans="1:2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52" t="s">
        <v>92</v>
      </c>
      <c r="S303" s="3"/>
      <c r="T303" s="102" t="s">
        <v>92</v>
      </c>
      <c r="W303" s="176"/>
    </row>
    <row r="304" spans="1:23" x14ac:dyDescent="0.2">
      <c r="A304" s="3"/>
      <c r="B304" s="3"/>
      <c r="C304" s="3"/>
      <c r="D304" s="3"/>
      <c r="E304" s="3" t="s">
        <v>34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52" t="s">
        <v>92</v>
      </c>
      <c r="S304" s="3"/>
      <c r="T304" s="102" t="s">
        <v>92</v>
      </c>
      <c r="W304" s="176"/>
    </row>
    <row r="305" spans="1:23" x14ac:dyDescent="0.2">
      <c r="A305" s="3"/>
      <c r="B305" s="3"/>
      <c r="C305" s="3"/>
      <c r="D305" s="3"/>
      <c r="E305" s="3"/>
      <c r="F305" s="3" t="s">
        <v>3</v>
      </c>
      <c r="G305" s="3"/>
      <c r="H305" s="3"/>
      <c r="I305" s="70">
        <v>1.19</v>
      </c>
      <c r="J305" s="3"/>
      <c r="K305" s="56">
        <v>0</v>
      </c>
      <c r="L305" s="70">
        <f>SUM(I305,K305:K305)</f>
        <v>1.19</v>
      </c>
      <c r="M305" s="3"/>
      <c r="N305" s="3">
        <f>+I305</f>
        <v>1.19</v>
      </c>
      <c r="O305" s="3"/>
      <c r="P305" s="70">
        <f>ROUND(L305,2)</f>
        <v>1.19</v>
      </c>
      <c r="Q305" s="3"/>
      <c r="R305" s="52" t="str">
        <f t="shared" si="9"/>
        <v>NC</v>
      </c>
      <c r="S305" s="3"/>
      <c r="T305" s="102">
        <v>-1.0000000000000009E-2</v>
      </c>
      <c r="W305" s="176"/>
    </row>
    <row r="306" spans="1:23" x14ac:dyDescent="0.2">
      <c r="A306" s="3"/>
      <c r="B306" s="3"/>
      <c r="C306" s="3"/>
      <c r="D306" s="3"/>
      <c r="E306" s="3"/>
      <c r="F306" s="3" t="s">
        <v>2</v>
      </c>
      <c r="G306" s="3"/>
      <c r="H306" s="3"/>
      <c r="I306" s="72" t="s">
        <v>31</v>
      </c>
      <c r="J306" s="72"/>
      <c r="K306" s="72" t="s">
        <v>31</v>
      </c>
      <c r="L306" s="72" t="s">
        <v>31</v>
      </c>
      <c r="M306" s="72"/>
      <c r="N306" s="95" t="str">
        <f>I306</f>
        <v>n/a</v>
      </c>
      <c r="O306" s="95"/>
      <c r="P306" s="72" t="s">
        <v>31</v>
      </c>
      <c r="Q306" s="3"/>
      <c r="R306" s="52" t="s">
        <v>92</v>
      </c>
      <c r="S306" s="3"/>
      <c r="T306" s="102" t="s">
        <v>92</v>
      </c>
      <c r="W306" s="176"/>
    </row>
    <row r="307" spans="1:23" x14ac:dyDescent="0.2">
      <c r="A307" s="3"/>
      <c r="B307" s="3"/>
      <c r="C307" s="3"/>
      <c r="D307" s="3"/>
      <c r="E307" s="3" t="s">
        <v>35</v>
      </c>
      <c r="F307" s="3"/>
      <c r="G307" s="3"/>
      <c r="H307" s="3"/>
      <c r="I307" s="70">
        <v>1.2500000000000002</v>
      </c>
      <c r="J307" s="3"/>
      <c r="K307" s="70">
        <f>ROUND(I307*$K$1,2)</f>
        <v>0</v>
      </c>
      <c r="L307" s="70">
        <f>SUM(I307,K307:K307)</f>
        <v>1.2500000000000002</v>
      </c>
      <c r="M307" s="3"/>
      <c r="N307" s="3">
        <f>+I307</f>
        <v>1.2500000000000002</v>
      </c>
      <c r="O307" s="3"/>
      <c r="P307" s="70">
        <f>ROUND(L307,2)</f>
        <v>1.25</v>
      </c>
      <c r="Q307" s="3"/>
      <c r="R307" s="52">
        <f t="shared" si="9"/>
        <v>2.2204460492503131E-16</v>
      </c>
      <c r="S307" s="3"/>
      <c r="T307" s="102">
        <v>-3.0000000000000027E-2</v>
      </c>
      <c r="W307" s="176"/>
    </row>
    <row r="308" spans="1:2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52" t="s">
        <v>92</v>
      </c>
      <c r="S308" s="3"/>
      <c r="T308" s="102" t="s">
        <v>92</v>
      </c>
      <c r="W308" s="176"/>
    </row>
    <row r="309" spans="1:23" x14ac:dyDescent="0.2">
      <c r="A309" s="3"/>
      <c r="B309" s="69" t="s">
        <v>53</v>
      </c>
      <c r="C309" s="3"/>
      <c r="D309" s="3" t="s">
        <v>22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52" t="s">
        <v>92</v>
      </c>
      <c r="S309" s="3"/>
      <c r="T309" s="102" t="s">
        <v>92</v>
      </c>
      <c r="W309" s="176"/>
    </row>
    <row r="310" spans="1:23" x14ac:dyDescent="0.2">
      <c r="A310" s="3"/>
      <c r="B310" s="3"/>
      <c r="C310" s="3"/>
      <c r="D310" s="3"/>
      <c r="E310" s="3" t="s">
        <v>0</v>
      </c>
      <c r="F310" s="3"/>
      <c r="G310" s="3"/>
      <c r="H310" s="3"/>
      <c r="I310" s="70">
        <v>107.94000000000001</v>
      </c>
      <c r="J310" s="70"/>
      <c r="K310" s="70">
        <f>ROUND(I310*$K$1,2)</f>
        <v>0</v>
      </c>
      <c r="L310" s="70">
        <f>SUM(I310,K310:K310)</f>
        <v>107.94000000000001</v>
      </c>
      <c r="M310" s="70"/>
      <c r="N310" s="70">
        <f>I310</f>
        <v>107.94000000000001</v>
      </c>
      <c r="O310" s="70"/>
      <c r="P310" s="70">
        <f>ROUND(L310,2)</f>
        <v>107.94</v>
      </c>
      <c r="Q310" s="3"/>
      <c r="R310" s="52">
        <f t="shared" si="9"/>
        <v>1.4210854715202004E-14</v>
      </c>
      <c r="S310" s="3"/>
      <c r="T310" s="102">
        <v>0</v>
      </c>
      <c r="W310" s="176"/>
    </row>
    <row r="311" spans="1:23" x14ac:dyDescent="0.2">
      <c r="A311" s="3"/>
      <c r="B311" s="3"/>
      <c r="C311" s="3"/>
      <c r="D311" s="3"/>
      <c r="E311" s="3" t="s">
        <v>3</v>
      </c>
      <c r="F311" s="3"/>
      <c r="G311" s="3"/>
      <c r="H311" s="3"/>
      <c r="I311" s="70">
        <v>252.61000000000004</v>
      </c>
      <c r="J311" s="70"/>
      <c r="K311" s="70">
        <f>ROUND(I311*$K$1,2)</f>
        <v>0</v>
      </c>
      <c r="L311" s="70">
        <f>SUM(I311,K311:K311)</f>
        <v>252.61000000000004</v>
      </c>
      <c r="M311" s="70"/>
      <c r="N311" s="70">
        <f>I311</f>
        <v>252.61000000000004</v>
      </c>
      <c r="O311" s="70"/>
      <c r="P311" s="70">
        <f>ROUND(L311,2)</f>
        <v>252.61</v>
      </c>
      <c r="Q311" s="3"/>
      <c r="R311" s="52">
        <f t="shared" si="9"/>
        <v>2.8421709430404007E-14</v>
      </c>
      <c r="S311" s="3"/>
      <c r="T311" s="102">
        <v>0</v>
      </c>
      <c r="W311" s="176"/>
    </row>
    <row r="312" spans="1:23" x14ac:dyDescent="0.2">
      <c r="A312" s="3"/>
      <c r="B312" s="3"/>
      <c r="C312" s="3"/>
      <c r="D312" s="3"/>
      <c r="E312" s="3" t="s">
        <v>2</v>
      </c>
      <c r="F312" s="3"/>
      <c r="G312" s="3"/>
      <c r="H312" s="3"/>
      <c r="I312" s="70">
        <v>870.31000000000017</v>
      </c>
      <c r="J312" s="70"/>
      <c r="K312" s="70">
        <f>ROUND(I312*$K$1,2)</f>
        <v>0</v>
      </c>
      <c r="L312" s="70">
        <f>SUM(I312,K312:K312)</f>
        <v>870.31000000000017</v>
      </c>
      <c r="M312" s="70"/>
      <c r="N312" s="70">
        <f>I312</f>
        <v>870.31000000000017</v>
      </c>
      <c r="O312" s="70"/>
      <c r="P312" s="70">
        <f>ROUND(L312,2)</f>
        <v>870.31</v>
      </c>
      <c r="Q312" s="3"/>
      <c r="R312" s="52">
        <f t="shared" si="9"/>
        <v>2.2737367544323206E-13</v>
      </c>
      <c r="S312" s="3"/>
      <c r="T312" s="102">
        <v>0</v>
      </c>
      <c r="W312" s="176"/>
    </row>
    <row r="313" spans="1:23" x14ac:dyDescent="0.2">
      <c r="A313" s="3"/>
      <c r="B313" s="3"/>
      <c r="C313" s="3"/>
      <c r="D313" s="3"/>
      <c r="E313" s="3" t="s">
        <v>14</v>
      </c>
      <c r="F313" s="3"/>
      <c r="G313" s="3"/>
      <c r="H313" s="3"/>
      <c r="I313" s="70">
        <v>87.029999999999987</v>
      </c>
      <c r="J313" s="70"/>
      <c r="K313" s="70">
        <f>ROUND(I313*$K$1,2)</f>
        <v>0</v>
      </c>
      <c r="L313" s="70">
        <f>SUM(I313,K313:K313)</f>
        <v>87.029999999999987</v>
      </c>
      <c r="M313" s="70"/>
      <c r="N313" s="70">
        <f>I313</f>
        <v>87.029999999999987</v>
      </c>
      <c r="O313" s="70"/>
      <c r="P313" s="70">
        <f>ROUND(L313,2)</f>
        <v>87.03</v>
      </c>
      <c r="Q313" s="3"/>
      <c r="R313" s="52">
        <f t="shared" si="9"/>
        <v>-1.4210854715202004E-14</v>
      </c>
      <c r="S313" s="3"/>
      <c r="T313" s="102">
        <v>0</v>
      </c>
      <c r="W313" s="176"/>
    </row>
    <row r="314" spans="1:23" x14ac:dyDescent="0.2">
      <c r="A314" s="3"/>
      <c r="B314" s="3"/>
      <c r="C314" s="3"/>
      <c r="D314" s="3"/>
      <c r="E314" s="3"/>
      <c r="F314" s="3"/>
      <c r="G314" s="3"/>
      <c r="H314" s="3"/>
      <c r="I314" s="70"/>
      <c r="J314" s="70"/>
      <c r="K314" s="70"/>
      <c r="L314" s="70"/>
      <c r="M314" s="70"/>
      <c r="N314" s="70"/>
      <c r="O314" s="70"/>
      <c r="P314" s="3"/>
      <c r="Q314" s="3"/>
      <c r="R314" s="52" t="s">
        <v>92</v>
      </c>
      <c r="S314" s="3"/>
      <c r="T314" s="102" t="s">
        <v>92</v>
      </c>
      <c r="W314" s="176"/>
    </row>
    <row r="315" spans="1:23" x14ac:dyDescent="0.2">
      <c r="A315" s="3"/>
      <c r="B315" s="3"/>
      <c r="C315" s="3"/>
      <c r="D315" s="88" t="s">
        <v>45</v>
      </c>
      <c r="E315" s="89"/>
      <c r="F315" s="89"/>
      <c r="G315" s="3"/>
      <c r="H315" s="3"/>
      <c r="I315" s="56">
        <v>1.2079999999999997</v>
      </c>
      <c r="J315" s="70"/>
      <c r="K315" s="56">
        <f>ROUND(I315*$K$1,3)</f>
        <v>0</v>
      </c>
      <c r="L315" s="56">
        <f>SUM(I315,K315:K315)</f>
        <v>1.2079999999999997</v>
      </c>
      <c r="M315" s="56"/>
      <c r="N315" s="77">
        <f>I315/100</f>
        <v>1.2079999999999997E-2</v>
      </c>
      <c r="O315" s="78"/>
      <c r="P315" s="77">
        <f>ROUND(L315/100,5)</f>
        <v>1.208E-2</v>
      </c>
      <c r="Q315" s="3"/>
      <c r="R315" s="52">
        <f t="shared" si="9"/>
        <v>-3.4694469519536142E-18</v>
      </c>
      <c r="S315" s="3"/>
      <c r="T315" s="102">
        <v>-2.79999999999999E-4</v>
      </c>
      <c r="W315" s="176"/>
    </row>
    <row r="316" spans="1:23" x14ac:dyDescent="0.2">
      <c r="A316" s="3"/>
      <c r="B316" s="3"/>
      <c r="C316" s="3"/>
      <c r="D316" s="91"/>
      <c r="E316" s="89"/>
      <c r="F316" s="89"/>
      <c r="G316" s="3"/>
      <c r="H316" s="3"/>
      <c r="I316" s="70"/>
      <c r="J316" s="70"/>
      <c r="K316" s="70"/>
      <c r="L316" s="70"/>
      <c r="M316" s="70"/>
      <c r="N316" s="70"/>
      <c r="O316" s="70"/>
      <c r="P316" s="3"/>
      <c r="Q316" s="3"/>
      <c r="R316" s="52" t="s">
        <v>92</v>
      </c>
      <c r="S316" s="3"/>
      <c r="T316" s="102" t="s">
        <v>92</v>
      </c>
      <c r="W316" s="176"/>
    </row>
    <row r="317" spans="1:23" x14ac:dyDescent="0.2">
      <c r="A317" s="3"/>
      <c r="B317" s="3"/>
      <c r="C317" s="3"/>
      <c r="D317" s="88" t="s">
        <v>46</v>
      </c>
      <c r="E317" s="89"/>
      <c r="F317" s="89"/>
      <c r="G317" s="3"/>
      <c r="H317" s="3"/>
      <c r="I317" s="70"/>
      <c r="J317" s="70"/>
      <c r="K317" s="70"/>
      <c r="L317" s="70"/>
      <c r="M317" s="70"/>
      <c r="N317" s="70"/>
      <c r="O317" s="70"/>
      <c r="P317" s="3"/>
      <c r="Q317" s="3"/>
      <c r="R317" s="52" t="s">
        <v>92</v>
      </c>
      <c r="S317" s="3"/>
      <c r="T317" s="102" t="s">
        <v>92</v>
      </c>
      <c r="W317" s="176"/>
    </row>
    <row r="318" spans="1:23" x14ac:dyDescent="0.2">
      <c r="A318" s="3"/>
      <c r="B318" s="3"/>
      <c r="C318" s="3"/>
      <c r="D318" s="3"/>
      <c r="E318" s="89" t="s">
        <v>1</v>
      </c>
      <c r="F318" s="89"/>
      <c r="G318" s="3"/>
      <c r="H318" s="3"/>
      <c r="I318" s="70">
        <v>2.4499999999999993</v>
      </c>
      <c r="J318" s="70"/>
      <c r="K318" s="70">
        <f>ROUND(I318*$K$1,2)</f>
        <v>0</v>
      </c>
      <c r="L318" s="70">
        <f>SUM(I318,K318:K318)</f>
        <v>2.4499999999999993</v>
      </c>
      <c r="M318" s="70"/>
      <c r="N318" s="70">
        <f>I318</f>
        <v>2.4499999999999993</v>
      </c>
      <c r="O318" s="70"/>
      <c r="P318" s="70">
        <f>ROUND(L318,2)</f>
        <v>2.4500000000000002</v>
      </c>
      <c r="Q318" s="3"/>
      <c r="R318" s="52">
        <f t="shared" si="9"/>
        <v>-8.8817841970012523E-16</v>
      </c>
      <c r="S318" s="3"/>
      <c r="T318" s="102">
        <v>-5.9999999999999831E-2</v>
      </c>
      <c r="W318" s="176"/>
    </row>
    <row r="319" spans="1:23" x14ac:dyDescent="0.2">
      <c r="A319" s="3"/>
      <c r="B319" s="3"/>
      <c r="C319" s="3"/>
      <c r="D319" s="89"/>
      <c r="E319" s="3"/>
      <c r="F319" s="89"/>
      <c r="G319" s="3"/>
      <c r="H319" s="3"/>
      <c r="I319" s="70"/>
      <c r="J319" s="70"/>
      <c r="K319" s="70"/>
      <c r="L319" s="70"/>
      <c r="M319" s="70"/>
      <c r="N319" s="70"/>
      <c r="O319" s="70"/>
      <c r="P319" s="3"/>
      <c r="Q319" s="3"/>
      <c r="R319" s="52" t="s">
        <v>92</v>
      </c>
      <c r="S319" s="3"/>
      <c r="T319" s="102" t="s">
        <v>92</v>
      </c>
      <c r="W319" s="176"/>
    </row>
    <row r="320" spans="1:23" x14ac:dyDescent="0.2">
      <c r="A320" s="3"/>
      <c r="B320" s="3"/>
      <c r="C320" s="3"/>
      <c r="D320" s="88" t="s">
        <v>47</v>
      </c>
      <c r="E320" s="89"/>
      <c r="F320" s="89"/>
      <c r="G320" s="3"/>
      <c r="H320" s="3"/>
      <c r="I320" s="70"/>
      <c r="J320" s="70"/>
      <c r="K320" s="70"/>
      <c r="L320" s="70"/>
      <c r="M320" s="70"/>
      <c r="N320" s="70"/>
      <c r="O320" s="70"/>
      <c r="P320" s="3"/>
      <c r="Q320" s="3"/>
      <c r="R320" s="52" t="s">
        <v>92</v>
      </c>
      <c r="S320" s="3"/>
      <c r="T320" s="102" t="s">
        <v>92</v>
      </c>
      <c r="W320" s="176"/>
    </row>
    <row r="321" spans="1:23" x14ac:dyDescent="0.2">
      <c r="A321" s="3"/>
      <c r="B321" s="3"/>
      <c r="C321" s="3"/>
      <c r="D321" s="89"/>
      <c r="E321" s="89" t="s">
        <v>48</v>
      </c>
      <c r="F321" s="89"/>
      <c r="G321" s="3"/>
      <c r="H321" s="3"/>
      <c r="I321" s="70"/>
      <c r="J321" s="70"/>
      <c r="K321" s="70"/>
      <c r="L321" s="70"/>
      <c r="M321" s="70"/>
      <c r="N321" s="70"/>
      <c r="O321" s="70"/>
      <c r="P321" s="3"/>
      <c r="Q321" s="3"/>
      <c r="R321" s="52" t="s">
        <v>92</v>
      </c>
      <c r="S321" s="3"/>
      <c r="T321" s="102" t="s">
        <v>92</v>
      </c>
      <c r="W321" s="176"/>
    </row>
    <row r="322" spans="1:23" x14ac:dyDescent="0.2">
      <c r="A322" s="3"/>
      <c r="B322" s="3"/>
      <c r="C322" s="3"/>
      <c r="D322" s="89"/>
      <c r="E322" s="89" t="s">
        <v>43</v>
      </c>
      <c r="F322" s="89"/>
      <c r="G322" s="3"/>
      <c r="H322" s="3"/>
      <c r="I322" s="70"/>
      <c r="J322" s="70"/>
      <c r="K322" s="70"/>
      <c r="L322" s="70"/>
      <c r="M322" s="70"/>
      <c r="N322" s="70"/>
      <c r="O322" s="70"/>
      <c r="P322" s="3"/>
      <c r="Q322" s="3"/>
      <c r="R322" s="52" t="s">
        <v>92</v>
      </c>
      <c r="S322" s="3"/>
      <c r="T322" s="102" t="s">
        <v>92</v>
      </c>
      <c r="W322" s="176"/>
    </row>
    <row r="323" spans="1:23" x14ac:dyDescent="0.2">
      <c r="A323" s="3"/>
      <c r="B323" s="3"/>
      <c r="C323" s="3"/>
      <c r="D323" s="89"/>
      <c r="E323" s="89"/>
      <c r="F323" s="89" t="s">
        <v>1</v>
      </c>
      <c r="G323" s="3"/>
      <c r="H323" s="3"/>
      <c r="I323" s="56">
        <v>1.373</v>
      </c>
      <c r="J323" s="70"/>
      <c r="K323" s="56">
        <f>ROUND(I323*$K$1,3)</f>
        <v>0</v>
      </c>
      <c r="L323" s="56">
        <f>SUM(I323,K323:K323)</f>
        <v>1.373</v>
      </c>
      <c r="M323" s="70"/>
      <c r="N323" s="93">
        <f>I323</f>
        <v>1.373</v>
      </c>
      <c r="O323" s="93"/>
      <c r="P323" s="94">
        <f>ROUND(L323,3)</f>
        <v>1.373</v>
      </c>
      <c r="Q323" s="3"/>
      <c r="R323" s="52" t="str">
        <f t="shared" si="9"/>
        <v>NC</v>
      </c>
      <c r="S323" s="3"/>
      <c r="T323" s="102">
        <v>-3.0999999999999917E-2</v>
      </c>
      <c r="W323" s="176"/>
    </row>
    <row r="324" spans="1:23" x14ac:dyDescent="0.2">
      <c r="A324" s="3"/>
      <c r="B324" s="3"/>
      <c r="C324" s="3"/>
      <c r="D324" s="3"/>
      <c r="E324" s="89" t="s">
        <v>44</v>
      </c>
      <c r="F324" s="3"/>
      <c r="G324" s="3"/>
      <c r="H324" s="3"/>
      <c r="I324" s="56">
        <v>0.65400000000000003</v>
      </c>
      <c r="J324" s="70"/>
      <c r="K324" s="56">
        <f>ROUND(I324*$K$1,3)</f>
        <v>0</v>
      </c>
      <c r="L324" s="56">
        <f>SUM(I324,K324:K324)</f>
        <v>0.65400000000000003</v>
      </c>
      <c r="M324" s="70"/>
      <c r="N324" s="93">
        <f>I324</f>
        <v>0.65400000000000003</v>
      </c>
      <c r="O324" s="93"/>
      <c r="P324" s="94">
        <f>ROUND(L324,3)</f>
        <v>0.65400000000000003</v>
      </c>
      <c r="Q324" s="3"/>
      <c r="R324" s="52" t="str">
        <f t="shared" si="9"/>
        <v>NC</v>
      </c>
      <c r="S324" s="3"/>
      <c r="T324" s="102">
        <v>-1.5000000000000013E-2</v>
      </c>
      <c r="W324" s="176"/>
    </row>
    <row r="325" spans="1:23" x14ac:dyDescent="0.2">
      <c r="A325" s="3"/>
      <c r="B325" s="3"/>
      <c r="C325" s="3"/>
      <c r="D325" s="3"/>
      <c r="E325" s="3"/>
      <c r="F325" s="3"/>
      <c r="G325" s="3"/>
      <c r="H325" s="3"/>
      <c r="I325" s="70"/>
      <c r="J325" s="70"/>
      <c r="K325" s="70"/>
      <c r="L325" s="70"/>
      <c r="M325" s="70"/>
      <c r="N325" s="70"/>
      <c r="O325" s="70"/>
      <c r="P325" s="3"/>
      <c r="Q325" s="3"/>
      <c r="R325" s="52" t="s">
        <v>92</v>
      </c>
      <c r="S325" s="3"/>
      <c r="T325" s="102" t="s">
        <v>92</v>
      </c>
      <c r="W325" s="176"/>
    </row>
    <row r="326" spans="1:23" x14ac:dyDescent="0.2">
      <c r="A326" s="3"/>
      <c r="B326" s="3"/>
      <c r="C326" s="3"/>
      <c r="D326" s="3" t="s">
        <v>54</v>
      </c>
      <c r="E326" s="3"/>
      <c r="F326" s="3"/>
      <c r="G326" s="3"/>
      <c r="H326" s="3"/>
      <c r="I326" s="70"/>
      <c r="J326" s="70"/>
      <c r="K326" s="70"/>
      <c r="L326" s="70"/>
      <c r="M326" s="70"/>
      <c r="N326" s="70"/>
      <c r="O326" s="70"/>
      <c r="P326" s="3"/>
      <c r="Q326" s="3"/>
      <c r="R326" s="52" t="s">
        <v>92</v>
      </c>
      <c r="S326" s="3"/>
      <c r="T326" s="102" t="s">
        <v>92</v>
      </c>
      <c r="W326" s="176"/>
    </row>
    <row r="327" spans="1:23" x14ac:dyDescent="0.2">
      <c r="A327" s="3"/>
      <c r="B327" s="3"/>
      <c r="C327" s="3"/>
      <c r="D327" s="3" t="s">
        <v>85</v>
      </c>
      <c r="E327" s="3"/>
      <c r="F327" s="3"/>
      <c r="G327" s="3"/>
      <c r="H327" s="3"/>
      <c r="I327" s="70"/>
      <c r="J327" s="70"/>
      <c r="K327" s="70"/>
      <c r="L327" s="70"/>
      <c r="M327" s="70"/>
      <c r="N327" s="70"/>
      <c r="O327" s="70"/>
      <c r="P327" s="3"/>
      <c r="Q327" s="3"/>
      <c r="R327" s="52" t="s">
        <v>92</v>
      </c>
      <c r="S327" s="3"/>
      <c r="T327" s="102" t="s">
        <v>92</v>
      </c>
      <c r="W327" s="176"/>
    </row>
    <row r="328" spans="1:23" x14ac:dyDescent="0.2">
      <c r="A328" s="3"/>
      <c r="B328" s="3"/>
      <c r="C328" s="3"/>
      <c r="D328" s="3"/>
      <c r="E328" s="89" t="s">
        <v>50</v>
      </c>
      <c r="F328" s="3"/>
      <c r="G328" s="3"/>
      <c r="H328" s="3"/>
      <c r="I328" s="56">
        <v>0.877</v>
      </c>
      <c r="J328" s="70"/>
      <c r="K328" s="70">
        <v>0</v>
      </c>
      <c r="L328" s="56">
        <f>SUM(I328,K328:K328)</f>
        <v>0.877</v>
      </c>
      <c r="M328" s="3"/>
      <c r="N328" s="64">
        <f>I328</f>
        <v>0.877</v>
      </c>
      <c r="O328" s="3"/>
      <c r="P328" s="56">
        <f>ROUND(L328,3)</f>
        <v>0.877</v>
      </c>
      <c r="Q328" s="3"/>
      <c r="R328" s="52" t="str">
        <f t="shared" si="9"/>
        <v>NC</v>
      </c>
      <c r="S328" s="3"/>
      <c r="T328" s="102">
        <v>0</v>
      </c>
      <c r="W328" s="176"/>
    </row>
    <row r="329" spans="1:23" x14ac:dyDescent="0.2">
      <c r="A329" s="3"/>
      <c r="B329" s="3"/>
      <c r="C329" s="3"/>
      <c r="D329" s="3"/>
      <c r="E329" s="89" t="s">
        <v>51</v>
      </c>
      <c r="F329" s="3"/>
      <c r="G329" s="3"/>
      <c r="H329" s="3"/>
      <c r="I329" s="56">
        <v>0.41799999999999998</v>
      </c>
      <c r="J329" s="56"/>
      <c r="K329" s="56">
        <v>0</v>
      </c>
      <c r="L329" s="56">
        <f>SUM(I329,K329:K329)</f>
        <v>0.41799999999999998</v>
      </c>
      <c r="M329" s="3"/>
      <c r="N329" s="64">
        <f>I329</f>
        <v>0.41799999999999998</v>
      </c>
      <c r="O329" s="3"/>
      <c r="P329" s="56">
        <f>ROUND(L329,3)</f>
        <v>0.41799999999999998</v>
      </c>
      <c r="Q329" s="3"/>
      <c r="R329" s="52" t="str">
        <f t="shared" si="9"/>
        <v>NC</v>
      </c>
      <c r="S329" s="3"/>
      <c r="T329" s="102">
        <v>0</v>
      </c>
      <c r="W329" s="176"/>
    </row>
    <row r="330" spans="1:2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52" t="s">
        <v>92</v>
      </c>
      <c r="S330" s="3"/>
      <c r="T330" s="102" t="s">
        <v>92</v>
      </c>
      <c r="W330" s="176"/>
    </row>
    <row r="331" spans="1:23" x14ac:dyDescent="0.2">
      <c r="A331" s="3"/>
      <c r="B331" s="3" t="s">
        <v>186</v>
      </c>
      <c r="C331" s="3"/>
      <c r="D331" s="3" t="s">
        <v>86</v>
      </c>
      <c r="E331" s="3"/>
      <c r="F331" s="3"/>
      <c r="G331" s="3"/>
      <c r="H331" s="3"/>
      <c r="I331" s="70"/>
      <c r="J331" s="70"/>
      <c r="K331" s="70"/>
      <c r="L331" s="70"/>
      <c r="M331" s="70"/>
      <c r="N331" s="70"/>
      <c r="O331" s="70"/>
      <c r="P331" s="3"/>
      <c r="Q331" s="3"/>
      <c r="R331" s="52" t="s">
        <v>92</v>
      </c>
      <c r="S331" s="3"/>
      <c r="T331" s="102" t="s">
        <v>92</v>
      </c>
      <c r="W331" s="176"/>
    </row>
    <row r="332" spans="1:23" x14ac:dyDescent="0.2">
      <c r="A332" s="3"/>
      <c r="B332" s="3"/>
      <c r="C332" s="3"/>
      <c r="D332" s="3"/>
      <c r="E332" s="89" t="s">
        <v>50</v>
      </c>
      <c r="F332" s="3"/>
      <c r="G332" s="3"/>
      <c r="H332" s="3"/>
      <c r="I332" s="56">
        <v>0.877</v>
      </c>
      <c r="J332" s="70"/>
      <c r="K332" s="70">
        <v>0</v>
      </c>
      <c r="L332" s="56">
        <f>SUM(I332,K332:K332)</f>
        <v>0.877</v>
      </c>
      <c r="M332" s="3"/>
      <c r="N332" s="64">
        <f>I332</f>
        <v>0.877</v>
      </c>
      <c r="O332" s="3"/>
      <c r="P332" s="56">
        <f>ROUND(L332,3)</f>
        <v>0.877</v>
      </c>
      <c r="Q332" s="3"/>
      <c r="R332" s="52" t="str">
        <f t="shared" si="9"/>
        <v>NC</v>
      </c>
      <c r="S332" s="3"/>
      <c r="T332" s="102">
        <v>0</v>
      </c>
      <c r="W332" s="176"/>
    </row>
    <row r="333" spans="1:23" x14ac:dyDescent="0.2">
      <c r="A333" s="3"/>
      <c r="B333" s="3"/>
      <c r="C333" s="3"/>
      <c r="D333" s="3"/>
      <c r="E333" s="89" t="s">
        <v>51</v>
      </c>
      <c r="F333" s="3"/>
      <c r="G333" s="3"/>
      <c r="H333" s="3"/>
      <c r="I333" s="56">
        <v>0.41799999999999998</v>
      </c>
      <c r="J333" s="56"/>
      <c r="K333" s="56">
        <v>0</v>
      </c>
      <c r="L333" s="56">
        <f>SUM(I333,K333:K333)</f>
        <v>0.41799999999999998</v>
      </c>
      <c r="M333" s="3"/>
      <c r="N333" s="64">
        <f>I333</f>
        <v>0.41799999999999998</v>
      </c>
      <c r="O333" s="3"/>
      <c r="P333" s="56">
        <f>ROUND(L333,3)</f>
        <v>0.41799999999999998</v>
      </c>
      <c r="Q333" s="3"/>
      <c r="R333" s="52" t="str">
        <f t="shared" si="9"/>
        <v>NC</v>
      </c>
      <c r="S333" s="3"/>
      <c r="T333" s="102">
        <v>0</v>
      </c>
      <c r="W333" s="176"/>
    </row>
    <row r="334" spans="1:2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52" t="s">
        <v>92</v>
      </c>
      <c r="S334" s="3"/>
      <c r="T334" s="102" t="s">
        <v>92</v>
      </c>
      <c r="W334" s="176"/>
    </row>
    <row r="335" spans="1:23" x14ac:dyDescent="0.2">
      <c r="A335" s="3"/>
      <c r="B335" s="3"/>
      <c r="C335" s="3"/>
      <c r="D335" s="3"/>
      <c r="E335" s="3" t="s">
        <v>34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52" t="s">
        <v>92</v>
      </c>
      <c r="S335" s="3"/>
      <c r="T335" s="102" t="s">
        <v>92</v>
      </c>
      <c r="W335" s="176"/>
    </row>
    <row r="336" spans="1:23" x14ac:dyDescent="0.2">
      <c r="A336" s="3"/>
      <c r="B336" s="3"/>
      <c r="C336" s="3"/>
      <c r="D336" s="3"/>
      <c r="E336" s="3"/>
      <c r="F336" s="3" t="s">
        <v>3</v>
      </c>
      <c r="G336" s="3"/>
      <c r="H336" s="3"/>
      <c r="I336" s="70">
        <v>1.19</v>
      </c>
      <c r="J336" s="3"/>
      <c r="K336" s="70">
        <v>0</v>
      </c>
      <c r="L336" s="70">
        <f>SUM(I336,K336:K336)</f>
        <v>1.19</v>
      </c>
      <c r="M336" s="3"/>
      <c r="N336" s="3">
        <f>+I336</f>
        <v>1.19</v>
      </c>
      <c r="O336" s="3"/>
      <c r="P336" s="70">
        <f>ROUND(L336,2)</f>
        <v>1.19</v>
      </c>
      <c r="Q336" s="3"/>
      <c r="R336" s="52" t="str">
        <f t="shared" si="9"/>
        <v>NC</v>
      </c>
      <c r="S336" s="3"/>
      <c r="T336" s="102">
        <v>-1.0000000000000009E-2</v>
      </c>
      <c r="W336" s="176"/>
    </row>
    <row r="337" spans="1:23" x14ac:dyDescent="0.2">
      <c r="A337" s="3"/>
      <c r="B337" s="3"/>
      <c r="C337" s="3"/>
      <c r="D337" s="3"/>
      <c r="E337" s="3"/>
      <c r="F337" s="3" t="s">
        <v>2</v>
      </c>
      <c r="G337" s="3"/>
      <c r="H337" s="3"/>
      <c r="I337" s="72" t="s">
        <v>31</v>
      </c>
      <c r="J337" s="72"/>
      <c r="K337" s="72" t="s">
        <v>31</v>
      </c>
      <c r="L337" s="72" t="s">
        <v>31</v>
      </c>
      <c r="M337" s="72"/>
      <c r="N337" s="95" t="str">
        <f>I337</f>
        <v>n/a</v>
      </c>
      <c r="O337" s="95"/>
      <c r="P337" s="72" t="s">
        <v>31</v>
      </c>
      <c r="Q337" s="3"/>
      <c r="R337" s="52" t="s">
        <v>92</v>
      </c>
      <c r="S337" s="3"/>
      <c r="T337" s="102" t="s">
        <v>92</v>
      </c>
      <c r="W337" s="176"/>
    </row>
    <row r="338" spans="1:23" x14ac:dyDescent="0.2">
      <c r="A338" s="3"/>
      <c r="B338" s="3"/>
      <c r="C338" s="3"/>
      <c r="D338" s="3"/>
      <c r="E338" s="3" t="s">
        <v>35</v>
      </c>
      <c r="F338" s="3"/>
      <c r="G338" s="3"/>
      <c r="H338" s="3"/>
      <c r="I338" s="70">
        <v>1.2500000000000002</v>
      </c>
      <c r="J338" s="3"/>
      <c r="K338" s="70">
        <f>ROUND(I338*$K$1,2)</f>
        <v>0</v>
      </c>
      <c r="L338" s="70">
        <f>SUM(I338,K338:K338)</f>
        <v>1.2500000000000002</v>
      </c>
      <c r="M338" s="3"/>
      <c r="N338" s="3">
        <f>+I338</f>
        <v>1.2500000000000002</v>
      </c>
      <c r="O338" s="3"/>
      <c r="P338" s="70">
        <f>ROUND(L338,2)</f>
        <v>1.25</v>
      </c>
      <c r="Q338" s="3"/>
      <c r="R338" s="52">
        <f t="shared" si="9"/>
        <v>2.2204460492503131E-16</v>
      </c>
      <c r="S338" s="3"/>
      <c r="T338" s="102">
        <v>-3.0000000000000027E-2</v>
      </c>
      <c r="W338" s="176"/>
    </row>
    <row r="339" spans="1:23" x14ac:dyDescent="0.2">
      <c r="A339" s="3"/>
      <c r="B339" s="3"/>
      <c r="C339" s="3"/>
      <c r="D339" s="3" t="s">
        <v>116</v>
      </c>
      <c r="E339" s="3"/>
      <c r="F339" s="3"/>
      <c r="G339" s="3"/>
      <c r="H339" s="3"/>
      <c r="I339" s="96">
        <v>2.5641000000000001E-2</v>
      </c>
      <c r="J339" s="3"/>
      <c r="K339" s="70">
        <v>0</v>
      </c>
      <c r="L339" s="97">
        <f>SUM(I339,K339:K339)</f>
        <v>2.5641000000000001E-2</v>
      </c>
      <c r="M339" s="3"/>
      <c r="N339" s="96">
        <f>+I339</f>
        <v>2.5641000000000001E-2</v>
      </c>
      <c r="O339" s="3"/>
      <c r="P339" s="96">
        <f>+I339</f>
        <v>2.5641000000000001E-2</v>
      </c>
      <c r="Q339" s="3"/>
      <c r="R339" s="52" t="s">
        <v>92</v>
      </c>
      <c r="S339" s="3"/>
      <c r="T339" s="102">
        <v>0</v>
      </c>
      <c r="W339" s="176"/>
    </row>
    <row r="340" spans="1:23" x14ac:dyDescent="0.2">
      <c r="A340" s="3"/>
      <c r="B340" s="3"/>
      <c r="C340" s="3"/>
      <c r="D340" s="3"/>
      <c r="E340" s="3"/>
      <c r="F340" s="3"/>
      <c r="G340" s="3"/>
      <c r="H340" s="3"/>
      <c r="I340" s="96"/>
      <c r="J340" s="3"/>
      <c r="K340" s="3"/>
      <c r="L340" s="3"/>
      <c r="M340" s="3"/>
      <c r="N340" s="3"/>
      <c r="O340" s="3"/>
      <c r="P340" s="3"/>
      <c r="Q340" s="3"/>
      <c r="R340" s="52" t="s">
        <v>92</v>
      </c>
      <c r="S340" s="3"/>
      <c r="T340" s="102" t="s">
        <v>92</v>
      </c>
      <c r="W340" s="176"/>
    </row>
    <row r="341" spans="1:2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52" t="s">
        <v>92</v>
      </c>
      <c r="S341" s="3"/>
      <c r="T341" s="102" t="s">
        <v>92</v>
      </c>
      <c r="W341" s="176"/>
    </row>
    <row r="342" spans="1:23" x14ac:dyDescent="0.2">
      <c r="A342" s="3"/>
      <c r="B342" s="3"/>
      <c r="C342" s="3"/>
      <c r="D342" s="3" t="s">
        <v>161</v>
      </c>
      <c r="E342" s="3"/>
      <c r="F342" s="3"/>
      <c r="G342" s="3"/>
      <c r="H342" s="3"/>
      <c r="I342" s="50">
        <v>0</v>
      </c>
      <c r="J342" s="3"/>
      <c r="K342" s="70">
        <v>0</v>
      </c>
      <c r="L342" s="83">
        <f>I342+K342</f>
        <v>0</v>
      </c>
      <c r="M342" s="3"/>
      <c r="N342" s="83">
        <f>I342</f>
        <v>0</v>
      </c>
      <c r="O342" s="3"/>
      <c r="P342" s="50">
        <f>L342</f>
        <v>0</v>
      </c>
      <c r="Q342" s="3"/>
      <c r="R342" s="52" t="str">
        <f t="shared" si="9"/>
        <v>NC</v>
      </c>
      <c r="S342" s="3"/>
      <c r="T342" s="102">
        <v>0</v>
      </c>
      <c r="W342" s="176"/>
    </row>
    <row r="343" spans="1:23" x14ac:dyDescent="0.2">
      <c r="A343" s="3"/>
      <c r="B343" s="3"/>
      <c r="C343" s="3"/>
      <c r="D343" s="3"/>
      <c r="E343" s="3" t="s">
        <v>164</v>
      </c>
      <c r="F343" s="3"/>
      <c r="G343" s="3"/>
      <c r="H343" s="3"/>
      <c r="I343" s="98">
        <v>40219</v>
      </c>
      <c r="J343" s="3"/>
      <c r="K343" s="3"/>
      <c r="L343" s="98">
        <v>40219</v>
      </c>
      <c r="M343" s="3"/>
      <c r="N343" s="3"/>
      <c r="O343" s="3"/>
      <c r="P343" s="3"/>
      <c r="Q343" s="3"/>
      <c r="R343" s="52" t="s">
        <v>92</v>
      </c>
      <c r="S343" s="3"/>
      <c r="T343" s="102" t="s">
        <v>92</v>
      </c>
      <c r="W343" s="176"/>
    </row>
    <row r="344" spans="1:2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52" t="s">
        <v>92</v>
      </c>
      <c r="S344" s="3"/>
      <c r="T344" s="102" t="s">
        <v>92</v>
      </c>
    </row>
    <row r="345" spans="1:2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52" t="s">
        <v>92</v>
      </c>
      <c r="S345" s="3"/>
      <c r="T345" s="102" t="s">
        <v>92</v>
      </c>
    </row>
    <row r="346" spans="1:23" x14ac:dyDescent="0.2">
      <c r="A346" s="3"/>
      <c r="B346" s="3" t="s">
        <v>170</v>
      </c>
      <c r="C346" s="3"/>
      <c r="D346" s="3" t="s">
        <v>171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52" t="s">
        <v>92</v>
      </c>
      <c r="S346" s="3"/>
      <c r="T346" s="102" t="s">
        <v>92</v>
      </c>
    </row>
    <row r="347" spans="1:23" x14ac:dyDescent="0.2">
      <c r="A347" s="3"/>
      <c r="B347" s="3"/>
      <c r="C347" s="3"/>
      <c r="D347" s="3"/>
      <c r="E347" s="3" t="s">
        <v>172</v>
      </c>
      <c r="F347" s="3"/>
      <c r="G347" s="3"/>
      <c r="H347" s="3"/>
      <c r="I347" s="99">
        <v>0</v>
      </c>
      <c r="J347" s="3"/>
      <c r="K347" s="3"/>
      <c r="L347" s="99">
        <v>0</v>
      </c>
      <c r="M347" s="3"/>
      <c r="N347" s="86">
        <f>+I347</f>
        <v>0</v>
      </c>
      <c r="O347" s="3"/>
      <c r="P347" s="86">
        <f>+L347</f>
        <v>0</v>
      </c>
      <c r="Q347" s="3"/>
      <c r="R347" s="52" t="str">
        <f t="shared" si="9"/>
        <v>NC</v>
      </c>
      <c r="S347" s="3"/>
      <c r="T347" s="102">
        <v>0</v>
      </c>
    </row>
    <row r="348" spans="1:2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52"/>
      <c r="S348" s="3"/>
      <c r="T348" s="52"/>
    </row>
    <row r="349" spans="1:23" x14ac:dyDescent="0.2">
      <c r="A349" s="3"/>
      <c r="B349" s="69" t="s">
        <v>158</v>
      </c>
      <c r="C349" s="3"/>
      <c r="D349" s="3" t="s">
        <v>187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52"/>
      <c r="S349" s="3"/>
      <c r="T349" s="52"/>
    </row>
    <row r="350" spans="1:23" x14ac:dyDescent="0.2">
      <c r="A350" s="3"/>
      <c r="B350" s="3"/>
      <c r="C350" s="3"/>
      <c r="D350" s="3"/>
      <c r="E350" s="3" t="s">
        <v>188</v>
      </c>
      <c r="F350" s="3"/>
      <c r="G350" s="3"/>
      <c r="H350" s="3"/>
      <c r="I350" s="70">
        <v>4.84</v>
      </c>
      <c r="J350" s="3"/>
      <c r="K350" s="3"/>
      <c r="L350" s="70">
        <v>4.84</v>
      </c>
      <c r="M350" s="3"/>
      <c r="N350" s="3" t="s">
        <v>190</v>
      </c>
      <c r="O350" s="3"/>
      <c r="P350" s="3"/>
      <c r="Q350" s="3"/>
      <c r="R350" s="52"/>
      <c r="S350" s="3"/>
      <c r="T350" s="52"/>
    </row>
    <row r="351" spans="1:23" x14ac:dyDescent="0.2">
      <c r="A351" s="3"/>
      <c r="B351" s="3"/>
      <c r="C351" s="3"/>
      <c r="D351" s="3"/>
      <c r="E351" s="3" t="s">
        <v>189</v>
      </c>
      <c r="F351" s="3"/>
      <c r="G351" s="3"/>
      <c r="H351" s="3"/>
      <c r="I351" s="70">
        <v>5.4</v>
      </c>
      <c r="J351" s="3"/>
      <c r="K351" s="3"/>
      <c r="L351" s="70">
        <v>5.4</v>
      </c>
      <c r="M351" s="3"/>
      <c r="N351" s="3" t="s">
        <v>191</v>
      </c>
      <c r="O351" s="3"/>
      <c r="P351" s="3"/>
      <c r="Q351" s="3"/>
      <c r="R351" s="52"/>
      <c r="S351" s="3"/>
      <c r="T351" s="52"/>
    </row>
    <row r="352" spans="1:2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52"/>
      <c r="S352" s="3"/>
      <c r="T352" s="52"/>
    </row>
    <row r="353" spans="1:20" x14ac:dyDescent="0.2">
      <c r="A353" s="3"/>
      <c r="B353" s="69" t="s">
        <v>225</v>
      </c>
      <c r="C353" s="3"/>
      <c r="D353" s="3" t="s">
        <v>226</v>
      </c>
      <c r="E353" s="3"/>
      <c r="F353" s="3"/>
      <c r="G353" s="3"/>
      <c r="H353" s="3"/>
      <c r="I353" s="3">
        <v>2.0884999999999998</v>
      </c>
      <c r="J353" s="3"/>
      <c r="K353" s="70">
        <v>0</v>
      </c>
      <c r="L353" s="100">
        <f>+I353+K353</f>
        <v>2.0884999999999998</v>
      </c>
      <c r="M353" s="3"/>
      <c r="N353" s="3">
        <f>+I353/100</f>
        <v>2.0884999999999997E-2</v>
      </c>
      <c r="O353" s="3"/>
      <c r="P353" s="77">
        <f>ROUND(L353/100,5)</f>
        <v>2.0889999999999999E-2</v>
      </c>
      <c r="Q353" s="3"/>
      <c r="R353" s="52">
        <f>+IF(N353-P353=0,"NC",N353-P353)</f>
        <v>-5.000000000001531E-6</v>
      </c>
      <c r="S353" s="3"/>
      <c r="T353" s="52"/>
    </row>
    <row r="354" spans="1:2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70"/>
      <c r="L354" s="3"/>
      <c r="M354" s="3"/>
      <c r="N354" s="3"/>
      <c r="O354" s="3"/>
      <c r="P354" s="3"/>
      <c r="Q354" s="3"/>
      <c r="R354" s="52"/>
      <c r="S354" s="3"/>
      <c r="T354" s="52"/>
    </row>
    <row r="355" spans="1:20" x14ac:dyDescent="0.2">
      <c r="A355" s="3"/>
      <c r="B355" s="69" t="s">
        <v>227</v>
      </c>
      <c r="C355" s="3"/>
      <c r="D355" s="3" t="s">
        <v>228</v>
      </c>
      <c r="E355" s="3"/>
      <c r="F355" s="3"/>
      <c r="G355" s="3"/>
      <c r="H355" s="3"/>
      <c r="I355" s="3">
        <v>7.75</v>
      </c>
      <c r="J355" s="3"/>
      <c r="K355" s="70">
        <v>0</v>
      </c>
      <c r="L355" s="70">
        <f>SUM(I355,K355:K355)</f>
        <v>7.75</v>
      </c>
      <c r="M355" s="3"/>
      <c r="N355" s="3">
        <f>+I355</f>
        <v>7.75</v>
      </c>
      <c r="O355" s="3"/>
      <c r="P355" s="101">
        <f>+L355</f>
        <v>7.75</v>
      </c>
      <c r="Q355" s="3"/>
      <c r="R355" s="52" t="str">
        <f t="shared" ref="R355" si="10">+IF(N355-P355=0,"NC",N355-P355)</f>
        <v>NC</v>
      </c>
      <c r="S355" s="3"/>
      <c r="T355" s="52"/>
    </row>
    <row r="356" spans="1:2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70"/>
      <c r="L356" s="3"/>
      <c r="M356" s="3"/>
      <c r="N356" s="3"/>
      <c r="O356" s="3"/>
      <c r="P356" s="3"/>
      <c r="Q356" s="3"/>
      <c r="R356" s="52"/>
      <c r="S356" s="3"/>
      <c r="T356" s="52"/>
    </row>
    <row r="357" spans="1:20" x14ac:dyDescent="0.2">
      <c r="A357" s="3"/>
      <c r="B357" s="69" t="s">
        <v>229</v>
      </c>
      <c r="C357" s="3"/>
      <c r="D357" s="3" t="s">
        <v>22</v>
      </c>
      <c r="E357" s="3"/>
      <c r="F357" s="3"/>
      <c r="G357" s="3"/>
      <c r="H357" s="3"/>
      <c r="I357" s="3"/>
      <c r="J357" s="3"/>
      <c r="K357" s="70"/>
      <c r="L357" s="3"/>
      <c r="M357" s="3"/>
      <c r="N357" s="3"/>
      <c r="O357" s="3"/>
      <c r="P357" s="3"/>
      <c r="Q357" s="3"/>
      <c r="R357" s="52"/>
      <c r="S357" s="3"/>
      <c r="T357" s="52"/>
    </row>
    <row r="358" spans="1:20" x14ac:dyDescent="0.2">
      <c r="A358" s="3"/>
      <c r="B358" s="3"/>
      <c r="C358" s="3"/>
      <c r="D358" s="3"/>
      <c r="E358" s="3" t="s">
        <v>230</v>
      </c>
      <c r="F358" s="3"/>
      <c r="G358" s="3"/>
      <c r="H358" s="3"/>
      <c r="I358" s="101">
        <v>15.6</v>
      </c>
      <c r="J358" s="3"/>
      <c r="K358" s="70">
        <v>0</v>
      </c>
      <c r="L358" s="70">
        <f>SUM(I358,K358:K358)</f>
        <v>15.6</v>
      </c>
      <c r="M358" s="3"/>
      <c r="N358" s="101">
        <f>+I358</f>
        <v>15.6</v>
      </c>
      <c r="O358" s="3"/>
      <c r="P358" s="101">
        <f>+L358</f>
        <v>15.6</v>
      </c>
      <c r="Q358" s="3"/>
      <c r="R358" s="52" t="str">
        <f t="shared" ref="R358" si="11">+IF(N358-P358=0,"NC",N358-P358)</f>
        <v>NC</v>
      </c>
      <c r="S358" s="3"/>
      <c r="T358" s="52"/>
    </row>
    <row r="359" spans="1:2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52"/>
      <c r="S359" s="3"/>
      <c r="T359" s="52"/>
    </row>
    <row r="360" spans="1:2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52"/>
      <c r="S360" s="3"/>
      <c r="T360" s="52"/>
    </row>
    <row r="361" spans="1:20" x14ac:dyDescent="0.2">
      <c r="A361" s="3"/>
      <c r="B361" s="3"/>
      <c r="C361" s="3"/>
      <c r="D361" s="3" t="str">
        <f ca="1">CELL("filename",I348)</f>
        <v>S:\Regulatory Planning\Florida\Storm Protection Plan (SPP)\DISCOVERY\OPC\3rd Set PODs (31-53)\POD-3-36\[_Rates0121_SPP Support.xlsx]Base Rates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52"/>
      <c r="S361" s="3"/>
      <c r="T361" s="52"/>
    </row>
  </sheetData>
  <sheetProtection algorithmName="SHA-512" hashValue="om5Ns8T7PfW2pjfBDVGy2MdxjCA473X/FvUOPFZCHiGgocwaER1L8i4W+8P/dE/oZb/oegEqFDgujQ4oUiF8mA==" saltValue="sxiiPRNlanP+hk006vKKtQ==" spinCount="100000" sheet="1" objects="1" formatCells="0" formatColumns="0" formatRows="0" insertColumns="0" insertRows="0" insertHyperlinks="0" deleteColumns="0" deleteRows="0" selectLockedCells="1" sort="0" autoFilter="0" pivotTables="0"/>
  <phoneticPr fontId="4" type="noConversion"/>
  <printOptions horizontalCentered="1"/>
  <pageMargins left="0.75" right="0.5" top="0.75" bottom="0.5" header="0.9" footer="0.5"/>
  <pageSetup scale="68" fitToHeight="5" orientation="portrait" r:id="rId1"/>
  <headerFooter alignWithMargins="0">
    <oddHeader>&amp;R&amp;"Arial,Regular"&amp;8Page &amp;P of &amp;N</oddHeader>
  </headerFooter>
  <rowBreaks count="6" manualBreakCount="6">
    <brk id="49" max="16383" man="1"/>
    <brk id="87" max="16383" man="1"/>
    <brk id="162" max="16383" man="1"/>
    <brk id="200" max="16383" man="1"/>
    <brk id="236" max="16383" man="1"/>
    <brk id="27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08"/>
  <sheetViews>
    <sheetView zoomScale="130" zoomScaleNormal="130" workbookViewId="0">
      <pane xSplit="3" ySplit="12" topLeftCell="F63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defaultColWidth="9" defaultRowHeight="10.199999999999999" x14ac:dyDescent="0.2"/>
  <cols>
    <col min="1" max="1" width="4.77734375" style="104" customWidth="1"/>
    <col min="2" max="2" width="6.6640625" style="104" customWidth="1"/>
    <col min="3" max="6" width="2.6640625" style="104" customWidth="1"/>
    <col min="7" max="7" width="33.6640625" style="104" customWidth="1"/>
    <col min="8" max="8" width="2.6640625" style="104" customWidth="1"/>
    <col min="9" max="9" width="9.6640625" style="104" customWidth="1"/>
    <col min="10" max="10" width="1.6640625" style="104" customWidth="1"/>
    <col min="11" max="11" width="17.88671875" style="104" bestFit="1" customWidth="1"/>
    <col min="12" max="12" width="1.6640625" style="104" customWidth="1"/>
    <col min="13" max="13" width="9.109375" style="104" customWidth="1"/>
    <col min="14" max="14" width="1.6640625" style="104" customWidth="1"/>
    <col min="15" max="15" width="17.88671875" style="104" bestFit="1" customWidth="1"/>
    <col min="16" max="16" width="9" style="104"/>
    <col min="17" max="17" width="9" style="105"/>
    <col min="18" max="18" width="9" style="104"/>
    <col min="19" max="19" width="9" style="105"/>
    <col min="20" max="16384" width="9" style="104"/>
  </cols>
  <sheetData>
    <row r="1" spans="1:20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20" x14ac:dyDescent="0.2">
      <c r="A2" s="106" t="s">
        <v>217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R2" s="109"/>
      <c r="T2" s="109"/>
    </row>
    <row r="3" spans="1:20" x14ac:dyDescent="0.2">
      <c r="A3" s="110" t="s">
        <v>224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2"/>
      <c r="O3" s="112"/>
      <c r="R3" s="109"/>
      <c r="T3" s="109"/>
    </row>
    <row r="4" spans="1:20" x14ac:dyDescent="0.2">
      <c r="A4" s="110" t="s">
        <v>219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/>
      <c r="M4" s="112"/>
      <c r="N4" s="112"/>
      <c r="O4" s="112"/>
      <c r="R4" s="109"/>
      <c r="T4" s="109"/>
    </row>
    <row r="5" spans="1:20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12"/>
      <c r="N5" s="112"/>
      <c r="O5" s="112"/>
      <c r="R5" s="109"/>
      <c r="T5" s="109"/>
    </row>
    <row r="6" spans="1:20" x14ac:dyDescent="0.2">
      <c r="A6" s="110"/>
      <c r="B6" s="111"/>
      <c r="C6" s="111"/>
      <c r="D6" s="111"/>
      <c r="E6" s="111"/>
      <c r="F6" s="111"/>
      <c r="G6" s="111"/>
      <c r="H6" s="111"/>
      <c r="I6" s="110"/>
      <c r="J6" s="110"/>
      <c r="K6" s="110"/>
      <c r="L6" s="113"/>
      <c r="M6" s="113"/>
      <c r="N6" s="113"/>
      <c r="O6" s="114"/>
      <c r="R6" s="109"/>
      <c r="T6" s="109"/>
    </row>
    <row r="7" spans="1:20" ht="10.8" thickBot="1" x14ac:dyDescent="0.25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2"/>
      <c r="M7" s="112"/>
      <c r="N7" s="112"/>
      <c r="O7" s="112"/>
      <c r="R7" s="109"/>
      <c r="T7" s="109"/>
    </row>
    <row r="8" spans="1:20" ht="10.8" thickBot="1" x14ac:dyDescent="0.25">
      <c r="A8" s="115"/>
      <c r="B8" s="116"/>
      <c r="C8" s="116"/>
      <c r="D8" s="116"/>
      <c r="E8" s="116"/>
      <c r="F8" s="116"/>
      <c r="G8" s="116"/>
      <c r="H8" s="116"/>
      <c r="I8" s="117" t="s">
        <v>118</v>
      </c>
      <c r="J8" s="118"/>
      <c r="K8" s="119"/>
      <c r="L8" s="120"/>
      <c r="M8" s="117" t="s">
        <v>114</v>
      </c>
      <c r="N8" s="118"/>
      <c r="O8" s="119"/>
      <c r="R8" s="109"/>
      <c r="T8" s="109"/>
    </row>
    <row r="9" spans="1:20" x14ac:dyDescent="0.2">
      <c r="I9" s="121"/>
      <c r="J9" s="122"/>
      <c r="K9" s="121"/>
      <c r="L9" s="121"/>
      <c r="M9" s="121"/>
      <c r="N9" s="121"/>
      <c r="O9" s="121"/>
      <c r="T9" s="123"/>
    </row>
    <row r="10" spans="1:20" x14ac:dyDescent="0.2">
      <c r="I10" s="124" t="s">
        <v>218</v>
      </c>
      <c r="J10" s="122"/>
      <c r="K10" s="124" t="s">
        <v>223</v>
      </c>
      <c r="L10" s="124"/>
      <c r="M10" s="124" t="s">
        <v>218</v>
      </c>
      <c r="N10" s="122"/>
      <c r="O10" s="124" t="s">
        <v>223</v>
      </c>
      <c r="T10" s="123"/>
    </row>
    <row r="11" spans="1:20" x14ac:dyDescent="0.2">
      <c r="B11" s="125" t="s">
        <v>5</v>
      </c>
      <c r="I11" s="125" t="s">
        <v>220</v>
      </c>
      <c r="J11" s="125"/>
      <c r="K11" s="125" t="s">
        <v>200</v>
      </c>
      <c r="L11" s="125"/>
      <c r="M11" s="125" t="s">
        <v>220</v>
      </c>
      <c r="N11" s="125"/>
      <c r="O11" s="125" t="s">
        <v>200</v>
      </c>
    </row>
    <row r="12" spans="1:20" x14ac:dyDescent="0.2">
      <c r="A12" s="104" t="s">
        <v>221</v>
      </c>
      <c r="B12" s="126" t="s">
        <v>6</v>
      </c>
      <c r="D12" s="127" t="s">
        <v>7</v>
      </c>
      <c r="E12" s="127"/>
      <c r="F12" s="127"/>
      <c r="G12" s="127"/>
      <c r="I12" s="126" t="s">
        <v>5</v>
      </c>
      <c r="J12" s="126"/>
      <c r="K12" s="126" t="s">
        <v>5</v>
      </c>
      <c r="L12" s="126"/>
      <c r="M12" s="126" t="s">
        <v>5</v>
      </c>
      <c r="N12" s="126"/>
      <c r="O12" s="126" t="s">
        <v>5</v>
      </c>
    </row>
    <row r="13" spans="1:20" hidden="1" x14ac:dyDescent="0.2">
      <c r="B13" s="128" t="s">
        <v>8</v>
      </c>
      <c r="D13" s="129" t="s">
        <v>19</v>
      </c>
      <c r="E13" s="129"/>
      <c r="F13" s="129"/>
      <c r="G13" s="129"/>
      <c r="I13" s="130">
        <v>61</v>
      </c>
      <c r="J13" s="130"/>
      <c r="K13" s="130">
        <v>61</v>
      </c>
      <c r="L13" s="130"/>
      <c r="M13" s="130">
        <v>61</v>
      </c>
      <c r="N13" s="130"/>
      <c r="O13" s="131">
        <v>61</v>
      </c>
      <c r="R13" s="132"/>
    </row>
    <row r="14" spans="1:20" hidden="1" x14ac:dyDescent="0.2">
      <c r="I14" s="130"/>
      <c r="J14" s="130"/>
      <c r="K14" s="130"/>
      <c r="L14" s="130"/>
      <c r="M14" s="130"/>
      <c r="N14" s="130"/>
      <c r="O14" s="131">
        <v>0</v>
      </c>
      <c r="R14" s="132"/>
    </row>
    <row r="15" spans="1:20" hidden="1" x14ac:dyDescent="0.2">
      <c r="D15" s="129" t="s">
        <v>18</v>
      </c>
      <c r="E15" s="129"/>
      <c r="F15" s="129"/>
      <c r="G15" s="129"/>
      <c r="I15" s="130">
        <v>28</v>
      </c>
      <c r="J15" s="130"/>
      <c r="K15" s="130">
        <v>28</v>
      </c>
      <c r="L15" s="130"/>
      <c r="M15" s="130">
        <v>28</v>
      </c>
      <c r="N15" s="130"/>
      <c r="O15" s="131">
        <v>28</v>
      </c>
      <c r="R15" s="132"/>
    </row>
    <row r="16" spans="1:20" hidden="1" x14ac:dyDescent="0.2">
      <c r="I16" s="130"/>
      <c r="J16" s="130"/>
      <c r="K16" s="130"/>
      <c r="L16" s="130"/>
      <c r="M16" s="130"/>
      <c r="N16" s="130"/>
      <c r="O16" s="131">
        <v>0</v>
      </c>
      <c r="R16" s="132"/>
    </row>
    <row r="17" spans="2:18" hidden="1" x14ac:dyDescent="0.2">
      <c r="D17" s="129" t="s">
        <v>17</v>
      </c>
      <c r="E17" s="129"/>
      <c r="F17" s="129"/>
      <c r="G17" s="129"/>
      <c r="I17" s="130">
        <v>28</v>
      </c>
      <c r="J17" s="130"/>
      <c r="K17" s="130">
        <v>28</v>
      </c>
      <c r="L17" s="130"/>
      <c r="M17" s="130">
        <v>28</v>
      </c>
      <c r="N17" s="130"/>
      <c r="O17" s="131">
        <v>28</v>
      </c>
      <c r="R17" s="132"/>
    </row>
    <row r="18" spans="2:18" hidden="1" x14ac:dyDescent="0.2">
      <c r="I18" s="130"/>
      <c r="J18" s="130"/>
      <c r="K18" s="130"/>
      <c r="L18" s="130"/>
      <c r="M18" s="130"/>
      <c r="N18" s="130"/>
      <c r="O18" s="131">
        <v>0</v>
      </c>
      <c r="R18" s="132"/>
    </row>
    <row r="19" spans="2:18" hidden="1" x14ac:dyDescent="0.2">
      <c r="D19" s="129" t="s">
        <v>16</v>
      </c>
      <c r="E19" s="129"/>
      <c r="F19" s="129"/>
      <c r="G19" s="129"/>
      <c r="I19" s="130">
        <v>10</v>
      </c>
      <c r="J19" s="130"/>
      <c r="K19" s="130">
        <v>10</v>
      </c>
      <c r="L19" s="130"/>
      <c r="M19" s="130">
        <v>10</v>
      </c>
      <c r="N19" s="130"/>
      <c r="O19" s="131">
        <v>10</v>
      </c>
      <c r="R19" s="132"/>
    </row>
    <row r="20" spans="2:18" hidden="1" x14ac:dyDescent="0.2">
      <c r="I20" s="130"/>
      <c r="J20" s="130"/>
      <c r="K20" s="130"/>
      <c r="L20" s="130"/>
      <c r="M20" s="130"/>
      <c r="N20" s="130"/>
      <c r="O20" s="131">
        <v>0</v>
      </c>
      <c r="R20" s="132"/>
    </row>
    <row r="21" spans="2:18" hidden="1" x14ac:dyDescent="0.2">
      <c r="D21" s="129" t="s">
        <v>15</v>
      </c>
      <c r="E21" s="129"/>
      <c r="F21" s="129"/>
      <c r="G21" s="129"/>
      <c r="I21" s="130">
        <v>40</v>
      </c>
      <c r="J21" s="130"/>
      <c r="K21" s="130">
        <v>40</v>
      </c>
      <c r="L21" s="130"/>
      <c r="M21" s="130">
        <v>40</v>
      </c>
      <c r="N21" s="130"/>
      <c r="O21" s="131">
        <v>40</v>
      </c>
      <c r="R21" s="132"/>
    </row>
    <row r="22" spans="2:18" hidden="1" x14ac:dyDescent="0.2">
      <c r="D22" s="129" t="s">
        <v>72</v>
      </c>
      <c r="E22" s="129"/>
      <c r="F22" s="129"/>
      <c r="G22" s="129"/>
      <c r="I22" s="130">
        <v>50</v>
      </c>
      <c r="J22" s="130"/>
      <c r="K22" s="130">
        <v>50</v>
      </c>
      <c r="L22" s="130"/>
      <c r="M22" s="130">
        <v>50</v>
      </c>
      <c r="N22" s="130"/>
      <c r="O22" s="131">
        <v>50</v>
      </c>
      <c r="P22" s="131" t="s">
        <v>92</v>
      </c>
      <c r="R22" s="132"/>
    </row>
    <row r="23" spans="2:18" hidden="1" x14ac:dyDescent="0.2">
      <c r="D23" s="129" t="s">
        <v>163</v>
      </c>
      <c r="E23" s="129"/>
      <c r="F23" s="129"/>
      <c r="G23" s="129"/>
      <c r="I23" s="130">
        <v>75</v>
      </c>
      <c r="J23" s="130"/>
      <c r="K23" s="130">
        <v>75</v>
      </c>
      <c r="L23" s="130"/>
      <c r="M23" s="130">
        <v>75</v>
      </c>
      <c r="N23" s="130"/>
      <c r="O23" s="131">
        <v>75</v>
      </c>
      <c r="R23" s="132"/>
    </row>
    <row r="24" spans="2:18" hidden="1" x14ac:dyDescent="0.2">
      <c r="D24" s="129" t="s">
        <v>70</v>
      </c>
      <c r="E24" s="129"/>
      <c r="F24" s="129"/>
      <c r="G24" s="129"/>
      <c r="I24" s="133" t="s">
        <v>91</v>
      </c>
      <c r="J24" s="130"/>
      <c r="K24" s="133" t="s">
        <v>91</v>
      </c>
      <c r="L24" s="130"/>
      <c r="M24" s="134" t="s">
        <v>91</v>
      </c>
      <c r="N24" s="130"/>
      <c r="O24" s="131" t="s">
        <v>91</v>
      </c>
      <c r="R24" s="132"/>
    </row>
    <row r="25" spans="2:18" hidden="1" x14ac:dyDescent="0.2">
      <c r="D25" s="129"/>
      <c r="E25" s="129"/>
      <c r="F25" s="129"/>
      <c r="G25" s="129"/>
      <c r="I25" s="130"/>
      <c r="J25" s="130"/>
      <c r="K25" s="130"/>
      <c r="L25" s="130"/>
      <c r="M25" s="130"/>
      <c r="N25" s="130"/>
      <c r="R25" s="132"/>
    </row>
    <row r="26" spans="2:18" hidden="1" x14ac:dyDescent="0.2">
      <c r="D26" s="104" t="s">
        <v>71</v>
      </c>
      <c r="I26" s="133" t="s">
        <v>87</v>
      </c>
      <c r="J26" s="130"/>
      <c r="K26" s="133" t="s">
        <v>87</v>
      </c>
      <c r="L26" s="130"/>
      <c r="M26" s="130" t="s">
        <v>87</v>
      </c>
      <c r="N26" s="130"/>
      <c r="O26" s="135" t="s">
        <v>87</v>
      </c>
      <c r="R26" s="132"/>
    </row>
    <row r="27" spans="2:18" hidden="1" x14ac:dyDescent="0.2">
      <c r="D27" s="129"/>
      <c r="E27" s="129"/>
      <c r="F27" s="129"/>
      <c r="G27" s="129"/>
      <c r="I27" s="133" t="s">
        <v>88</v>
      </c>
      <c r="J27" s="130"/>
      <c r="K27" s="133" t="s">
        <v>88</v>
      </c>
      <c r="L27" s="130"/>
      <c r="M27" s="130" t="s">
        <v>88</v>
      </c>
      <c r="N27" s="130"/>
      <c r="O27" s="135" t="s">
        <v>88</v>
      </c>
      <c r="R27" s="132"/>
    </row>
    <row r="28" spans="2:18" hidden="1" x14ac:dyDescent="0.2">
      <c r="D28" s="129"/>
      <c r="E28" s="129"/>
      <c r="F28" s="129"/>
      <c r="G28" s="129"/>
      <c r="I28" s="133" t="s">
        <v>89</v>
      </c>
      <c r="J28" s="130"/>
      <c r="K28" s="133" t="s">
        <v>89</v>
      </c>
      <c r="L28" s="130"/>
      <c r="M28" s="130" t="s">
        <v>89</v>
      </c>
      <c r="N28" s="130"/>
      <c r="O28" s="135" t="s">
        <v>89</v>
      </c>
      <c r="R28" s="132"/>
    </row>
    <row r="29" spans="2:18" hidden="1" x14ac:dyDescent="0.2">
      <c r="I29" s="133" t="s">
        <v>90</v>
      </c>
      <c r="J29" s="130"/>
      <c r="K29" s="133" t="s">
        <v>90</v>
      </c>
      <c r="L29" s="130"/>
      <c r="M29" s="130" t="s">
        <v>90</v>
      </c>
      <c r="N29" s="130"/>
      <c r="O29" s="135" t="s">
        <v>90</v>
      </c>
      <c r="R29" s="132"/>
    </row>
    <row r="30" spans="2:18" hidden="1" x14ac:dyDescent="0.2">
      <c r="I30" s="130"/>
      <c r="J30" s="130"/>
      <c r="K30" s="130"/>
      <c r="L30" s="130"/>
      <c r="M30" s="130"/>
      <c r="N30" s="130"/>
      <c r="R30" s="132"/>
    </row>
    <row r="31" spans="2:18" hidden="1" x14ac:dyDescent="0.2">
      <c r="B31" s="128" t="s">
        <v>9</v>
      </c>
      <c r="D31" s="104" t="s">
        <v>10</v>
      </c>
      <c r="I31" s="130">
        <v>227</v>
      </c>
      <c r="J31" s="130"/>
      <c r="K31" s="130">
        <v>227</v>
      </c>
      <c r="L31" s="130"/>
      <c r="M31" s="130">
        <v>227</v>
      </c>
      <c r="N31" s="130"/>
      <c r="O31" s="131">
        <v>227</v>
      </c>
      <c r="R31" s="132"/>
    </row>
    <row r="32" spans="2:18" hidden="1" x14ac:dyDescent="0.2">
      <c r="I32" s="130"/>
      <c r="J32" s="130"/>
      <c r="K32" s="130"/>
      <c r="L32" s="130"/>
      <c r="M32" s="130"/>
      <c r="N32" s="130"/>
      <c r="R32" s="132"/>
    </row>
    <row r="33" spans="1:20" x14ac:dyDescent="0.2">
      <c r="A33" s="125"/>
      <c r="I33" s="130"/>
      <c r="J33" s="130"/>
      <c r="K33" s="130"/>
      <c r="L33" s="130"/>
      <c r="M33" s="130"/>
      <c r="N33" s="130"/>
      <c r="R33" s="132"/>
    </row>
    <row r="34" spans="1:20" x14ac:dyDescent="0.2">
      <c r="A34" s="125">
        <v>1</v>
      </c>
      <c r="B34" s="128" t="s">
        <v>11</v>
      </c>
      <c r="D34" s="104" t="s">
        <v>32</v>
      </c>
      <c r="I34" s="130"/>
      <c r="J34" s="130"/>
      <c r="K34" s="130"/>
      <c r="L34" s="130"/>
      <c r="M34" s="130"/>
      <c r="N34" s="130"/>
    </row>
    <row r="35" spans="1:20" x14ac:dyDescent="0.2">
      <c r="A35" s="125">
        <v>2</v>
      </c>
      <c r="B35" s="128" t="s">
        <v>74</v>
      </c>
      <c r="E35" s="104" t="s">
        <v>12</v>
      </c>
      <c r="I35" s="109"/>
      <c r="J35" s="109"/>
      <c r="K35" s="109"/>
      <c r="L35" s="130"/>
      <c r="M35" s="130"/>
      <c r="N35" s="130"/>
      <c r="T35" s="131"/>
    </row>
    <row r="36" spans="1:20" x14ac:dyDescent="0.2">
      <c r="A36" s="125">
        <v>3</v>
      </c>
      <c r="B36" s="128" t="s">
        <v>73</v>
      </c>
      <c r="F36" s="104" t="s">
        <v>29</v>
      </c>
      <c r="I36" s="109">
        <f>'Base Rates'!I44</f>
        <v>6.1670000000000007</v>
      </c>
      <c r="J36" s="109"/>
      <c r="K36" s="109">
        <f>'Base Rates'!L44</f>
        <v>6.1670000000000007</v>
      </c>
      <c r="L36" s="130"/>
      <c r="M36" s="136">
        <f>'Base Rates'!N44</f>
        <v>6.167000000000001E-2</v>
      </c>
      <c r="N36" s="136"/>
      <c r="O36" s="136">
        <f>'Base Rates'!P44</f>
        <v>6.1670000000000003E-2</v>
      </c>
      <c r="T36" s="131"/>
    </row>
    <row r="37" spans="1:20" x14ac:dyDescent="0.2">
      <c r="A37" s="125">
        <v>4</v>
      </c>
      <c r="B37" s="128" t="s">
        <v>192</v>
      </c>
      <c r="F37" s="104" t="s">
        <v>30</v>
      </c>
      <c r="I37" s="109">
        <f>'Base Rates'!I45</f>
        <v>7.855999999999999</v>
      </c>
      <c r="J37" s="109"/>
      <c r="K37" s="109">
        <f>'Base Rates'!L45</f>
        <v>7.855999999999999</v>
      </c>
      <c r="L37" s="130"/>
      <c r="M37" s="136">
        <f>'Base Rates'!N45</f>
        <v>7.8559999999999991E-2</v>
      </c>
      <c r="N37" s="136"/>
      <c r="O37" s="136">
        <f>'Base Rates'!P45</f>
        <v>7.8560000000000005E-2</v>
      </c>
      <c r="T37" s="131"/>
    </row>
    <row r="38" spans="1:20" x14ac:dyDescent="0.2">
      <c r="A38" s="125">
        <v>5</v>
      </c>
      <c r="B38" s="128" t="s">
        <v>166</v>
      </c>
      <c r="E38" s="104" t="s">
        <v>20</v>
      </c>
      <c r="I38" s="109">
        <f>'Base Rates'!I46</f>
        <v>19.045000000000002</v>
      </c>
      <c r="J38" s="109"/>
      <c r="K38" s="109">
        <f>'Base Rates'!L46</f>
        <v>19.045000000000002</v>
      </c>
      <c r="L38" s="130"/>
      <c r="M38" s="136">
        <f>'Base Rates'!N46</f>
        <v>0.19045000000000001</v>
      </c>
      <c r="N38" s="136"/>
      <c r="O38" s="136">
        <f>'Base Rates'!P46</f>
        <v>0.19045000000000001</v>
      </c>
      <c r="T38" s="131"/>
    </row>
    <row r="39" spans="1:20" x14ac:dyDescent="0.2">
      <c r="A39" s="125">
        <v>6</v>
      </c>
      <c r="B39" s="137" t="s">
        <v>167</v>
      </c>
      <c r="E39" s="104" t="s">
        <v>21</v>
      </c>
      <c r="I39" s="109">
        <f>'Base Rates'!I47</f>
        <v>1.0579999999999996</v>
      </c>
      <c r="J39" s="109"/>
      <c r="K39" s="109">
        <f>'Base Rates'!L47</f>
        <v>1.0579999999999996</v>
      </c>
      <c r="L39" s="130"/>
      <c r="M39" s="136">
        <f>'Base Rates'!N47</f>
        <v>1.0579999999999996E-2</v>
      </c>
      <c r="N39" s="136"/>
      <c r="O39" s="136">
        <f>'Base Rates'!P47</f>
        <v>1.0580000000000001E-2</v>
      </c>
      <c r="T39" s="131"/>
    </row>
    <row r="40" spans="1:20" x14ac:dyDescent="0.2">
      <c r="A40" s="125">
        <v>7</v>
      </c>
      <c r="I40" s="130"/>
      <c r="J40" s="130"/>
      <c r="K40" s="130"/>
      <c r="L40" s="130"/>
      <c r="M40" s="130"/>
      <c r="N40" s="130"/>
      <c r="T40" s="131"/>
    </row>
    <row r="41" spans="1:20" x14ac:dyDescent="0.2">
      <c r="A41" s="125">
        <v>8</v>
      </c>
      <c r="I41" s="130"/>
      <c r="J41" s="130"/>
      <c r="K41" s="130"/>
      <c r="L41" s="130"/>
      <c r="M41" s="130"/>
      <c r="N41" s="130"/>
      <c r="T41" s="131"/>
    </row>
    <row r="42" spans="1:20" x14ac:dyDescent="0.2">
      <c r="A42" s="125">
        <v>9</v>
      </c>
      <c r="B42" s="128" t="s">
        <v>76</v>
      </c>
      <c r="D42" s="104" t="s">
        <v>32</v>
      </c>
      <c r="I42" s="130"/>
      <c r="J42" s="130"/>
      <c r="K42" s="130"/>
      <c r="L42" s="130"/>
      <c r="M42" s="130"/>
      <c r="N42" s="130"/>
      <c r="T42" s="131"/>
    </row>
    <row r="43" spans="1:20" x14ac:dyDescent="0.2">
      <c r="A43" s="125">
        <v>10</v>
      </c>
      <c r="B43" s="128" t="s">
        <v>77</v>
      </c>
      <c r="E43" s="104" t="s">
        <v>12</v>
      </c>
      <c r="I43" s="109">
        <f>'Base Rates'!I66</f>
        <v>6.698999999999999</v>
      </c>
      <c r="J43" s="109"/>
      <c r="K43" s="109">
        <f>'Base Rates'!L66</f>
        <v>6.698999999999999</v>
      </c>
      <c r="L43" s="109"/>
      <c r="M43" s="136">
        <f>'Base Rates'!N66</f>
        <v>6.6989999999999994E-2</v>
      </c>
      <c r="N43" s="136"/>
      <c r="O43" s="136">
        <f>'Base Rates'!P66</f>
        <v>6.6989999999999994E-2</v>
      </c>
      <c r="T43" s="131"/>
    </row>
    <row r="44" spans="1:20" x14ac:dyDescent="0.2">
      <c r="A44" s="125">
        <v>11</v>
      </c>
      <c r="E44" s="104" t="s">
        <v>20</v>
      </c>
      <c r="I44" s="109">
        <f>'Base Rates'!I67</f>
        <v>19.015000000000001</v>
      </c>
      <c r="J44" s="109"/>
      <c r="K44" s="109">
        <f>'Base Rates'!L67</f>
        <v>19.015000000000001</v>
      </c>
      <c r="L44" s="109"/>
      <c r="M44" s="136">
        <f>'Base Rates'!N67</f>
        <v>0.19015000000000001</v>
      </c>
      <c r="N44" s="136"/>
      <c r="O44" s="136">
        <f>'Base Rates'!P67</f>
        <v>0.19015000000000001</v>
      </c>
    </row>
    <row r="45" spans="1:20" x14ac:dyDescent="0.2">
      <c r="A45" s="125">
        <v>12</v>
      </c>
      <c r="E45" s="104" t="s">
        <v>21</v>
      </c>
      <c r="I45" s="109">
        <f>'Base Rates'!I68</f>
        <v>1.0310000000000001</v>
      </c>
      <c r="J45" s="109"/>
      <c r="K45" s="109">
        <f>'Base Rates'!L68</f>
        <v>1.0310000000000001</v>
      </c>
      <c r="L45" s="109"/>
      <c r="M45" s="136">
        <f>'Base Rates'!N68</f>
        <v>1.0310000000000001E-2</v>
      </c>
      <c r="N45" s="136"/>
      <c r="O45" s="136">
        <f>'Base Rates'!P68</f>
        <v>1.031E-2</v>
      </c>
    </row>
    <row r="46" spans="1:20" x14ac:dyDescent="0.2">
      <c r="A46" s="125">
        <v>13</v>
      </c>
      <c r="I46" s="109"/>
      <c r="J46" s="109"/>
      <c r="K46" s="109"/>
      <c r="L46" s="109"/>
      <c r="M46" s="138"/>
      <c r="N46" s="139"/>
      <c r="O46" s="138"/>
    </row>
    <row r="47" spans="1:20" x14ac:dyDescent="0.2">
      <c r="A47" s="125">
        <v>14</v>
      </c>
      <c r="D47" s="104" t="s">
        <v>65</v>
      </c>
      <c r="I47" s="109">
        <f>'Base Rates'!I69</f>
        <v>0.91400000000000003</v>
      </c>
      <c r="J47" s="109"/>
      <c r="K47" s="109">
        <f>'Base Rates'!L69</f>
        <v>0.91400000000000003</v>
      </c>
      <c r="L47" s="109"/>
      <c r="M47" s="136">
        <f>'Base Rates'!N69</f>
        <v>9.1400000000000006E-3</v>
      </c>
      <c r="N47" s="136"/>
      <c r="O47" s="136">
        <f>'Base Rates'!P69</f>
        <v>9.1400000000000006E-3</v>
      </c>
    </row>
    <row r="48" spans="1:20" x14ac:dyDescent="0.2">
      <c r="A48" s="125">
        <v>15</v>
      </c>
      <c r="T48" s="140"/>
    </row>
    <row r="49" spans="1:20" x14ac:dyDescent="0.2">
      <c r="A49" s="125">
        <v>16</v>
      </c>
      <c r="T49" s="140"/>
    </row>
    <row r="50" spans="1:20" x14ac:dyDescent="0.2">
      <c r="A50" s="125">
        <v>17</v>
      </c>
      <c r="B50" s="128" t="s">
        <v>25</v>
      </c>
      <c r="D50" s="104" t="s">
        <v>32</v>
      </c>
      <c r="I50" s="130"/>
      <c r="J50" s="130"/>
      <c r="K50" s="130"/>
      <c r="L50" s="130"/>
      <c r="M50" s="130"/>
      <c r="N50" s="130"/>
      <c r="T50" s="140"/>
    </row>
    <row r="51" spans="1:20" x14ac:dyDescent="0.2">
      <c r="A51" s="125">
        <v>18</v>
      </c>
      <c r="E51" s="104" t="s">
        <v>12</v>
      </c>
      <c r="I51" s="109">
        <f>'Base Rates'!I84</f>
        <v>2.5409999999999999</v>
      </c>
      <c r="J51" s="109"/>
      <c r="K51" s="109">
        <f>'Base Rates'!L84</f>
        <v>2.5409999999999999</v>
      </c>
      <c r="L51" s="109"/>
      <c r="M51" s="136">
        <f>'Base Rates'!N84</f>
        <v>2.5409999999999999E-2</v>
      </c>
      <c r="N51" s="136"/>
      <c r="O51" s="136">
        <f>'Base Rates'!P84</f>
        <v>2.5409999999999999E-2</v>
      </c>
      <c r="T51" s="140"/>
    </row>
    <row r="52" spans="1:20" x14ac:dyDescent="0.2">
      <c r="A52" s="125">
        <v>19</v>
      </c>
      <c r="I52" s="109"/>
      <c r="J52" s="109"/>
      <c r="K52" s="109"/>
      <c r="L52" s="109"/>
      <c r="M52" s="109"/>
      <c r="N52" s="109"/>
      <c r="T52" s="140"/>
    </row>
    <row r="53" spans="1:20" x14ac:dyDescent="0.2">
      <c r="A53" s="125">
        <v>20</v>
      </c>
      <c r="D53" s="104" t="s">
        <v>65</v>
      </c>
      <c r="I53" s="109">
        <f>'Base Rates'!I86</f>
        <v>0.18500000000000003</v>
      </c>
      <c r="J53" s="109"/>
      <c r="K53" s="109">
        <f>'Base Rates'!L86</f>
        <v>0.18500000000000003</v>
      </c>
      <c r="L53" s="109"/>
      <c r="M53" s="136">
        <f>'Base Rates'!N86</f>
        <v>1.8500000000000003E-3</v>
      </c>
      <c r="N53" s="136"/>
      <c r="O53" s="136">
        <f>'Base Rates'!P86</f>
        <v>1.8500000000000001E-3</v>
      </c>
      <c r="T53" s="140"/>
    </row>
    <row r="54" spans="1:20" x14ac:dyDescent="0.2">
      <c r="A54" s="125">
        <v>21</v>
      </c>
      <c r="I54" s="109"/>
      <c r="J54" s="109"/>
      <c r="K54" s="109"/>
      <c r="L54" s="109"/>
      <c r="M54" s="138"/>
      <c r="N54" s="139"/>
      <c r="O54" s="138"/>
      <c r="T54" s="140"/>
    </row>
    <row r="55" spans="1:20" x14ac:dyDescent="0.2">
      <c r="A55" s="125">
        <v>22</v>
      </c>
      <c r="I55" s="130"/>
      <c r="J55" s="130"/>
      <c r="K55" s="130"/>
      <c r="L55" s="130"/>
      <c r="M55" s="130"/>
      <c r="N55" s="130"/>
      <c r="T55" s="140"/>
    </row>
    <row r="56" spans="1:20" x14ac:dyDescent="0.2">
      <c r="A56" s="125">
        <v>23</v>
      </c>
      <c r="B56" s="128" t="s">
        <v>26</v>
      </c>
      <c r="D56" s="104" t="s">
        <v>27</v>
      </c>
      <c r="I56" s="130"/>
      <c r="J56" s="130"/>
      <c r="K56" s="130"/>
      <c r="L56" s="130"/>
      <c r="M56" s="130"/>
      <c r="N56" s="130"/>
      <c r="T56" s="140"/>
    </row>
    <row r="57" spans="1:20" x14ac:dyDescent="0.2">
      <c r="A57" s="125">
        <v>24</v>
      </c>
      <c r="B57" s="128" t="s">
        <v>78</v>
      </c>
      <c r="E57" s="104" t="s">
        <v>12</v>
      </c>
      <c r="I57" s="130">
        <f>'Base Rates'!I102</f>
        <v>6.2700000000000014</v>
      </c>
      <c r="J57" s="130"/>
      <c r="K57" s="130">
        <f>'Base Rates'!L102</f>
        <v>6.2700000000000014</v>
      </c>
      <c r="L57" s="130"/>
      <c r="M57" s="130">
        <f>'Base Rates'!N102</f>
        <v>6.2700000000000014</v>
      </c>
      <c r="N57" s="130"/>
      <c r="O57" s="130">
        <f>'Base Rates'!P102</f>
        <v>6.27</v>
      </c>
      <c r="T57" s="140"/>
    </row>
    <row r="58" spans="1:20" x14ac:dyDescent="0.2">
      <c r="A58" s="125">
        <v>25</v>
      </c>
      <c r="B58" s="128"/>
      <c r="I58" s="130"/>
      <c r="J58" s="130"/>
      <c r="K58" s="130"/>
      <c r="L58" s="130"/>
      <c r="M58" s="130"/>
      <c r="N58" s="130"/>
      <c r="T58" s="140"/>
    </row>
    <row r="59" spans="1:20" x14ac:dyDescent="0.2">
      <c r="A59" s="125">
        <v>26</v>
      </c>
      <c r="B59" s="128"/>
      <c r="E59" s="104" t="s">
        <v>13</v>
      </c>
      <c r="I59" s="130"/>
      <c r="J59" s="130"/>
      <c r="K59" s="130"/>
      <c r="L59" s="130"/>
      <c r="M59" s="130"/>
      <c r="N59" s="130"/>
      <c r="T59" s="140"/>
    </row>
    <row r="60" spans="1:20" x14ac:dyDescent="0.2">
      <c r="A60" s="125">
        <v>27</v>
      </c>
      <c r="F60" s="104" t="s">
        <v>24</v>
      </c>
      <c r="I60" s="130">
        <f>'Base Rates'!I105</f>
        <v>1.56</v>
      </c>
      <c r="J60" s="130"/>
      <c r="K60" s="130">
        <f>'Base Rates'!L105</f>
        <v>1.56</v>
      </c>
      <c r="L60" s="130"/>
      <c r="M60" s="130">
        <f>'Base Rates'!N105</f>
        <v>1.56</v>
      </c>
      <c r="N60" s="130"/>
      <c r="O60" s="130">
        <f>'Base Rates'!P105</f>
        <v>1.56</v>
      </c>
      <c r="T60" s="140"/>
    </row>
    <row r="61" spans="1:20" x14ac:dyDescent="0.2">
      <c r="A61" s="125">
        <v>28</v>
      </c>
      <c r="F61" s="104" t="s">
        <v>33</v>
      </c>
      <c r="I61" s="130">
        <f>'Base Rates'!I106</f>
        <v>4.67</v>
      </c>
      <c r="J61" s="130"/>
      <c r="K61" s="130">
        <f>'Base Rates'!L106</f>
        <v>4.67</v>
      </c>
      <c r="L61" s="130"/>
      <c r="M61" s="130">
        <f>'Base Rates'!N106</f>
        <v>4.67</v>
      </c>
      <c r="N61" s="130"/>
      <c r="O61" s="130">
        <f>'Base Rates'!P106</f>
        <v>4.67</v>
      </c>
      <c r="T61" s="140"/>
    </row>
    <row r="62" spans="1:20" x14ac:dyDescent="0.2">
      <c r="A62" s="125">
        <v>29</v>
      </c>
      <c r="L62" s="130"/>
      <c r="M62" s="130"/>
      <c r="N62" s="130"/>
      <c r="T62" s="140"/>
    </row>
    <row r="63" spans="1:20" x14ac:dyDescent="0.2">
      <c r="A63" s="125">
        <v>30</v>
      </c>
      <c r="E63" s="104" t="s">
        <v>35</v>
      </c>
      <c r="I63" s="130">
        <f>'Base Rates'!I112</f>
        <v>1.35</v>
      </c>
      <c r="J63" s="130"/>
      <c r="K63" s="130">
        <f>'Base Rates'!L112</f>
        <v>1.35</v>
      </c>
      <c r="L63" s="130"/>
      <c r="M63" s="130">
        <f>'Base Rates'!N112</f>
        <v>1.35</v>
      </c>
      <c r="N63" s="130"/>
      <c r="O63" s="130">
        <f>'Base Rates'!P112</f>
        <v>1.35</v>
      </c>
      <c r="T63" s="140"/>
    </row>
    <row r="64" spans="1:20" x14ac:dyDescent="0.2">
      <c r="A64" s="125">
        <v>31</v>
      </c>
      <c r="I64" s="130"/>
      <c r="J64" s="130"/>
      <c r="K64" s="130"/>
      <c r="L64" s="130"/>
      <c r="M64" s="130"/>
      <c r="N64" s="130"/>
      <c r="T64" s="140"/>
    </row>
    <row r="65" spans="1:20" x14ac:dyDescent="0.2">
      <c r="A65" s="125">
        <v>32</v>
      </c>
      <c r="D65" s="104" t="s">
        <v>39</v>
      </c>
      <c r="I65" s="130"/>
      <c r="J65" s="130"/>
      <c r="K65" s="130"/>
      <c r="L65" s="130"/>
      <c r="M65" s="130"/>
      <c r="N65" s="130"/>
      <c r="T65" s="140"/>
    </row>
    <row r="66" spans="1:20" x14ac:dyDescent="0.2">
      <c r="A66" s="125">
        <v>33</v>
      </c>
      <c r="E66" s="104" t="s">
        <v>12</v>
      </c>
      <c r="I66" s="109">
        <f>'Base Rates'!I115</f>
        <v>2.7969999999999997</v>
      </c>
      <c r="J66" s="109"/>
      <c r="K66" s="109">
        <f>'Base Rates'!L115</f>
        <v>2.7969999999999997</v>
      </c>
      <c r="L66" s="109"/>
      <c r="M66" s="136">
        <f>'Base Rates'!N115</f>
        <v>2.7969999999999998E-2</v>
      </c>
      <c r="N66" s="136"/>
      <c r="O66" s="136">
        <f>'Base Rates'!P115</f>
        <v>2.7969999999999998E-2</v>
      </c>
      <c r="T66" s="140"/>
    </row>
    <row r="67" spans="1:20" x14ac:dyDescent="0.2">
      <c r="A67" s="125">
        <v>34</v>
      </c>
      <c r="E67" s="104" t="s">
        <v>20</v>
      </c>
      <c r="I67" s="109">
        <f>'Base Rates'!I116</f>
        <v>6.0889999999999995</v>
      </c>
      <c r="J67" s="109"/>
      <c r="K67" s="109">
        <f>'Base Rates'!L116</f>
        <v>6.0889999999999995</v>
      </c>
      <c r="L67" s="109"/>
      <c r="M67" s="136">
        <f>'Base Rates'!N116</f>
        <v>6.0889999999999993E-2</v>
      </c>
      <c r="N67" s="136"/>
      <c r="O67" s="136">
        <f>'Base Rates'!P116</f>
        <v>6.089E-2</v>
      </c>
      <c r="T67" s="140"/>
    </row>
    <row r="68" spans="1:20" x14ac:dyDescent="0.2">
      <c r="A68" s="125">
        <v>35</v>
      </c>
      <c r="E68" s="104" t="s">
        <v>21</v>
      </c>
      <c r="I68" s="109">
        <f>'Base Rates'!I117</f>
        <v>1.0210000000000001</v>
      </c>
      <c r="J68" s="109"/>
      <c r="K68" s="109">
        <f>'Base Rates'!L117</f>
        <v>1.0210000000000001</v>
      </c>
      <c r="L68" s="109"/>
      <c r="M68" s="136">
        <f>'Base Rates'!N117</f>
        <v>1.0210000000000002E-2</v>
      </c>
      <c r="N68" s="136"/>
      <c r="O68" s="136">
        <f>'Base Rates'!P117</f>
        <v>1.021E-2</v>
      </c>
      <c r="T68" s="140"/>
    </row>
    <row r="69" spans="1:20" x14ac:dyDescent="0.2">
      <c r="A69" s="125">
        <v>36</v>
      </c>
      <c r="I69" s="130"/>
      <c r="J69" s="130"/>
      <c r="K69" s="130"/>
      <c r="L69" s="130"/>
      <c r="M69" s="141"/>
      <c r="N69" s="130"/>
      <c r="O69" s="130"/>
      <c r="T69" s="140"/>
    </row>
    <row r="70" spans="1:20" x14ac:dyDescent="0.2">
      <c r="A70" s="125">
        <v>37</v>
      </c>
      <c r="D70" s="104" t="s">
        <v>37</v>
      </c>
      <c r="I70" s="130">
        <f>'Base Rates'!I124</f>
        <v>0.35000000000000003</v>
      </c>
      <c r="J70" s="130"/>
      <c r="K70" s="130">
        <f>'Base Rates'!L124</f>
        <v>0.35000000000000003</v>
      </c>
      <c r="L70" s="130"/>
      <c r="M70" s="130">
        <f>'Base Rates'!N124</f>
        <v>0.35000000000000003</v>
      </c>
      <c r="N70" s="130"/>
      <c r="O70" s="130">
        <f>'Base Rates'!P124</f>
        <v>0.35</v>
      </c>
      <c r="T70" s="140"/>
    </row>
    <row r="71" spans="1:20" x14ac:dyDescent="0.2">
      <c r="A71" s="125">
        <v>38</v>
      </c>
      <c r="I71" s="130"/>
      <c r="J71" s="130"/>
      <c r="K71" s="130"/>
      <c r="L71" s="130"/>
      <c r="M71" s="130"/>
      <c r="N71" s="130"/>
      <c r="O71" s="130"/>
      <c r="Q71" s="104"/>
      <c r="S71" s="104"/>
      <c r="T71" s="140"/>
    </row>
    <row r="72" spans="1:20" x14ac:dyDescent="0.2">
      <c r="A72" s="125">
        <v>39</v>
      </c>
      <c r="Q72" s="104"/>
      <c r="S72" s="104"/>
    </row>
    <row r="73" spans="1:20" x14ac:dyDescent="0.2">
      <c r="A73" s="125">
        <v>40</v>
      </c>
      <c r="B73" s="128" t="s">
        <v>79</v>
      </c>
      <c r="D73" s="104" t="s">
        <v>27</v>
      </c>
      <c r="I73" s="130"/>
      <c r="J73" s="130"/>
      <c r="K73" s="130"/>
      <c r="L73" s="130"/>
      <c r="M73" s="130"/>
      <c r="N73" s="130"/>
      <c r="Q73" s="104"/>
      <c r="S73" s="104"/>
    </row>
    <row r="74" spans="1:20" x14ac:dyDescent="0.2">
      <c r="A74" s="125">
        <v>41</v>
      </c>
      <c r="B74" s="128" t="s">
        <v>80</v>
      </c>
      <c r="E74" s="104" t="s">
        <v>12</v>
      </c>
      <c r="I74" s="130">
        <f>'Base Rates'!I170</f>
        <v>10.06</v>
      </c>
      <c r="J74" s="130"/>
      <c r="K74" s="130">
        <f>'Base Rates'!L170</f>
        <v>10.06</v>
      </c>
      <c r="L74" s="130"/>
      <c r="M74" s="130">
        <f>'Base Rates'!N170</f>
        <v>10.06</v>
      </c>
      <c r="N74" s="130"/>
      <c r="O74" s="130">
        <f>'Base Rates'!P170</f>
        <v>10.06</v>
      </c>
      <c r="Q74" s="104"/>
      <c r="S74" s="104"/>
    </row>
    <row r="75" spans="1:20" x14ac:dyDescent="0.2">
      <c r="A75" s="125">
        <v>42</v>
      </c>
      <c r="B75" s="128" t="s">
        <v>66</v>
      </c>
      <c r="I75" s="130"/>
      <c r="J75" s="130"/>
      <c r="K75" s="130"/>
      <c r="L75" s="130"/>
      <c r="M75" s="130"/>
      <c r="N75" s="130"/>
      <c r="Q75" s="104"/>
      <c r="S75" s="104"/>
    </row>
    <row r="76" spans="1:20" x14ac:dyDescent="0.2">
      <c r="A76" s="125">
        <v>43</v>
      </c>
      <c r="B76" s="128" t="s">
        <v>193</v>
      </c>
      <c r="E76" s="104" t="s">
        <v>13</v>
      </c>
      <c r="I76" s="130"/>
      <c r="J76" s="130"/>
      <c r="K76" s="130"/>
      <c r="L76" s="130"/>
      <c r="M76" s="130"/>
      <c r="N76" s="130"/>
      <c r="Q76" s="104"/>
      <c r="S76" s="104"/>
    </row>
    <row r="77" spans="1:20" x14ac:dyDescent="0.2">
      <c r="A77" s="125">
        <v>44</v>
      </c>
      <c r="F77" s="104" t="s">
        <v>24</v>
      </c>
      <c r="I77" s="130">
        <f>'Base Rates'!I173</f>
        <v>1.5000000000000002</v>
      </c>
      <c r="J77" s="130"/>
      <c r="K77" s="130">
        <f>'Base Rates'!L173</f>
        <v>1.5000000000000002</v>
      </c>
      <c r="L77" s="130"/>
      <c r="M77" s="130">
        <f>'Base Rates'!N173</f>
        <v>1.5000000000000002</v>
      </c>
      <c r="N77" s="130"/>
      <c r="O77" s="130">
        <f>'Base Rates'!P173</f>
        <v>1.5</v>
      </c>
      <c r="Q77" s="104"/>
      <c r="S77" s="104"/>
    </row>
    <row r="78" spans="1:20" x14ac:dyDescent="0.2">
      <c r="A78" s="125">
        <v>45</v>
      </c>
      <c r="F78" s="104" t="s">
        <v>33</v>
      </c>
      <c r="I78" s="130">
        <f>'Base Rates'!I174</f>
        <v>8.5</v>
      </c>
      <c r="J78" s="130"/>
      <c r="K78" s="130">
        <f>'Base Rates'!L174</f>
        <v>8.5</v>
      </c>
      <c r="L78" s="130"/>
      <c r="M78" s="130">
        <f>'Base Rates'!N174</f>
        <v>8.5</v>
      </c>
      <c r="N78" s="130"/>
      <c r="O78" s="130">
        <f>'Base Rates'!P174</f>
        <v>8.5</v>
      </c>
      <c r="Q78" s="104"/>
      <c r="S78" s="104"/>
    </row>
    <row r="79" spans="1:20" x14ac:dyDescent="0.2">
      <c r="A79" s="125">
        <v>46</v>
      </c>
      <c r="Q79" s="104"/>
      <c r="S79" s="104"/>
    </row>
    <row r="80" spans="1:20" x14ac:dyDescent="0.2">
      <c r="A80" s="125">
        <v>47</v>
      </c>
      <c r="E80" s="104" t="s">
        <v>35</v>
      </c>
      <c r="I80" s="130">
        <f>'Base Rates'!I185</f>
        <v>1.35</v>
      </c>
      <c r="J80" s="130"/>
      <c r="K80" s="130">
        <f>'Base Rates'!L185</f>
        <v>1.35</v>
      </c>
      <c r="L80" s="130"/>
      <c r="M80" s="130">
        <f>'Base Rates'!N185</f>
        <v>1.35</v>
      </c>
      <c r="N80" s="130"/>
      <c r="O80" s="130">
        <f>'Base Rates'!P185</f>
        <v>1.35</v>
      </c>
    </row>
    <row r="81" spans="1:15" x14ac:dyDescent="0.2">
      <c r="A81" s="125">
        <v>48</v>
      </c>
      <c r="I81" s="130"/>
      <c r="J81" s="130"/>
      <c r="K81" s="130"/>
      <c r="L81" s="130"/>
      <c r="M81" s="130"/>
      <c r="N81" s="130"/>
    </row>
    <row r="82" spans="1:15" x14ac:dyDescent="0.2">
      <c r="A82" s="125">
        <v>49</v>
      </c>
      <c r="D82" s="104" t="s">
        <v>39</v>
      </c>
      <c r="I82" s="130"/>
      <c r="J82" s="130"/>
      <c r="K82" s="130"/>
      <c r="L82" s="130"/>
      <c r="M82" s="130"/>
      <c r="N82" s="130"/>
    </row>
    <row r="83" spans="1:15" x14ac:dyDescent="0.2">
      <c r="A83" s="125">
        <v>50</v>
      </c>
      <c r="E83" s="104" t="s">
        <v>12</v>
      </c>
      <c r="I83" s="109">
        <f>'Base Rates'!I188</f>
        <v>1.839</v>
      </c>
      <c r="J83" s="109"/>
      <c r="K83" s="109">
        <f>'Base Rates'!L188</f>
        <v>1.839</v>
      </c>
      <c r="L83" s="109"/>
      <c r="M83" s="136">
        <f>'Base Rates'!N188</f>
        <v>1.839E-2</v>
      </c>
      <c r="N83" s="136"/>
      <c r="O83" s="136">
        <f>'Base Rates'!P188</f>
        <v>1.839E-2</v>
      </c>
    </row>
    <row r="84" spans="1:15" x14ac:dyDescent="0.2">
      <c r="A84" s="125">
        <v>51</v>
      </c>
      <c r="E84" s="104" t="s">
        <v>20</v>
      </c>
      <c r="I84" s="109">
        <f>'Base Rates'!I189</f>
        <v>3.3730000000000002</v>
      </c>
      <c r="J84" s="109"/>
      <c r="K84" s="109">
        <f>'Base Rates'!L189</f>
        <v>3.3730000000000002</v>
      </c>
      <c r="L84" s="109"/>
      <c r="M84" s="136">
        <f>'Base Rates'!N189</f>
        <v>3.3730000000000003E-2</v>
      </c>
      <c r="N84" s="136"/>
      <c r="O84" s="136">
        <f>'Base Rates'!P189</f>
        <v>3.3730000000000003E-2</v>
      </c>
    </row>
    <row r="85" spans="1:15" x14ac:dyDescent="0.2">
      <c r="A85" s="125">
        <v>52</v>
      </c>
      <c r="E85" s="104" t="s">
        <v>21</v>
      </c>
      <c r="I85" s="109">
        <f>'Base Rates'!I190</f>
        <v>1.014</v>
      </c>
      <c r="J85" s="109"/>
      <c r="K85" s="109">
        <f>'Base Rates'!L190</f>
        <v>1.014</v>
      </c>
      <c r="L85" s="109"/>
      <c r="M85" s="136">
        <f>'Base Rates'!N190</f>
        <v>1.014E-2</v>
      </c>
      <c r="N85" s="136"/>
      <c r="O85" s="136">
        <f>'Base Rates'!P190</f>
        <v>1.014E-2</v>
      </c>
    </row>
    <row r="86" spans="1:15" x14ac:dyDescent="0.2">
      <c r="A86" s="125">
        <v>53</v>
      </c>
      <c r="I86" s="132"/>
      <c r="J86" s="130"/>
    </row>
    <row r="87" spans="1:15" x14ac:dyDescent="0.2">
      <c r="A87" s="125">
        <v>54</v>
      </c>
      <c r="D87" s="104" t="s">
        <v>37</v>
      </c>
      <c r="I87" s="130">
        <f>'Base Rates'!I197</f>
        <v>0.35000000000000003</v>
      </c>
      <c r="J87" s="130"/>
      <c r="K87" s="130">
        <f>'Base Rates'!L197</f>
        <v>0.35000000000000003</v>
      </c>
      <c r="L87" s="130"/>
      <c r="M87" s="130">
        <f>'Base Rates'!N197</f>
        <v>0.35000000000000003</v>
      </c>
      <c r="N87" s="130"/>
      <c r="O87" s="130">
        <f>'Base Rates'!P197</f>
        <v>0.35</v>
      </c>
    </row>
    <row r="88" spans="1:15" x14ac:dyDescent="0.2">
      <c r="A88" s="125">
        <v>55</v>
      </c>
      <c r="I88" s="132"/>
      <c r="J88" s="130"/>
    </row>
    <row r="89" spans="1:15" x14ac:dyDescent="0.2">
      <c r="A89" s="125">
        <v>56</v>
      </c>
      <c r="I89" s="132"/>
      <c r="J89" s="130"/>
    </row>
    <row r="90" spans="1:15" x14ac:dyDescent="0.2">
      <c r="A90" s="125">
        <v>57</v>
      </c>
      <c r="B90" s="128" t="s">
        <v>81</v>
      </c>
      <c r="D90" s="104" t="s">
        <v>27</v>
      </c>
      <c r="I90" s="130"/>
      <c r="J90" s="130"/>
      <c r="K90" s="130"/>
      <c r="L90" s="130"/>
      <c r="M90" s="130"/>
      <c r="N90" s="130"/>
    </row>
    <row r="91" spans="1:15" x14ac:dyDescent="0.2">
      <c r="A91" s="125">
        <v>58</v>
      </c>
      <c r="B91" s="128" t="s">
        <v>82</v>
      </c>
      <c r="E91" s="104" t="s">
        <v>12</v>
      </c>
      <c r="I91" s="130">
        <f>'Base Rates'!I207</f>
        <v>8.5300000000000011</v>
      </c>
      <c r="J91" s="130"/>
      <c r="K91" s="130">
        <f>'Base Rates'!L207</f>
        <v>8.5300000000000011</v>
      </c>
      <c r="L91" s="130"/>
      <c r="M91" s="130">
        <f>'Base Rates'!N207</f>
        <v>8.5300000000000011</v>
      </c>
      <c r="N91" s="130"/>
      <c r="O91" s="130">
        <f>'Base Rates'!P207</f>
        <v>8.5299999999999994</v>
      </c>
    </row>
    <row r="92" spans="1:15" x14ac:dyDescent="0.2">
      <c r="A92" s="125">
        <v>59</v>
      </c>
      <c r="B92" s="128" t="s">
        <v>83</v>
      </c>
      <c r="I92" s="130"/>
      <c r="J92" s="130"/>
      <c r="K92" s="130"/>
      <c r="L92" s="130"/>
      <c r="M92" s="130"/>
      <c r="N92" s="130"/>
    </row>
    <row r="93" spans="1:15" x14ac:dyDescent="0.2">
      <c r="A93" s="125">
        <v>60</v>
      </c>
      <c r="B93" s="128" t="s">
        <v>84</v>
      </c>
      <c r="E93" s="104" t="s">
        <v>13</v>
      </c>
      <c r="I93" s="130"/>
      <c r="J93" s="130"/>
      <c r="K93" s="130"/>
      <c r="L93" s="130"/>
      <c r="M93" s="130"/>
      <c r="N93" s="130"/>
    </row>
    <row r="94" spans="1:15" x14ac:dyDescent="0.2">
      <c r="A94" s="125">
        <v>61</v>
      </c>
      <c r="F94" s="104" t="s">
        <v>24</v>
      </c>
      <c r="I94" s="130">
        <f>'Base Rates'!I210</f>
        <v>1.35</v>
      </c>
      <c r="J94" s="130"/>
      <c r="K94" s="130">
        <f>'Base Rates'!L210</f>
        <v>1.35</v>
      </c>
      <c r="L94" s="130"/>
      <c r="M94" s="130">
        <f>'Base Rates'!N210</f>
        <v>1.35</v>
      </c>
      <c r="N94" s="130"/>
      <c r="O94" s="130">
        <f>'Base Rates'!P210</f>
        <v>1.35</v>
      </c>
    </row>
    <row r="95" spans="1:15" x14ac:dyDescent="0.2">
      <c r="A95" s="125">
        <v>62</v>
      </c>
      <c r="F95" s="104" t="s">
        <v>33</v>
      </c>
      <c r="I95" s="130">
        <f>'Base Rates'!I211</f>
        <v>7.4399999999999995</v>
      </c>
      <c r="J95" s="130"/>
      <c r="K95" s="130">
        <f>'Base Rates'!L211</f>
        <v>7.4399999999999995</v>
      </c>
      <c r="L95" s="130"/>
      <c r="M95" s="130">
        <f>'Base Rates'!N211</f>
        <v>7.4399999999999995</v>
      </c>
      <c r="N95" s="130"/>
      <c r="O95" s="130">
        <f>'Base Rates'!P211</f>
        <v>7.44</v>
      </c>
    </row>
    <row r="96" spans="1:15" x14ac:dyDescent="0.2">
      <c r="A96" s="125">
        <v>63</v>
      </c>
      <c r="I96" s="132"/>
      <c r="J96" s="130"/>
    </row>
    <row r="97" spans="1:15" x14ac:dyDescent="0.2">
      <c r="A97" s="125">
        <v>64</v>
      </c>
      <c r="E97" s="104" t="s">
        <v>35</v>
      </c>
      <c r="I97" s="130">
        <f>'Base Rates'!I221</f>
        <v>1.35</v>
      </c>
      <c r="J97" s="130"/>
      <c r="K97" s="130">
        <f>'Base Rates'!L221</f>
        <v>1.35</v>
      </c>
      <c r="L97" s="130"/>
      <c r="M97" s="130">
        <f>'Base Rates'!N221</f>
        <v>1.35</v>
      </c>
      <c r="N97" s="130"/>
      <c r="O97" s="130">
        <f>'Base Rates'!P221</f>
        <v>1.35</v>
      </c>
    </row>
    <row r="98" spans="1:15" hidden="1" x14ac:dyDescent="0.2">
      <c r="A98" s="125">
        <v>6</v>
      </c>
      <c r="I98" s="130"/>
      <c r="J98" s="130"/>
      <c r="K98" s="130"/>
      <c r="L98" s="130"/>
      <c r="M98" s="130"/>
      <c r="N98" s="130"/>
    </row>
    <row r="99" spans="1:15" hidden="1" x14ac:dyDescent="0.2">
      <c r="A99" s="125">
        <v>7</v>
      </c>
      <c r="D99" s="104" t="s">
        <v>39</v>
      </c>
      <c r="I99" s="130"/>
      <c r="J99" s="130"/>
      <c r="K99" s="130"/>
      <c r="L99" s="130"/>
      <c r="M99" s="130"/>
      <c r="N99" s="130"/>
    </row>
    <row r="100" spans="1:15" hidden="1" x14ac:dyDescent="0.2">
      <c r="A100" s="125">
        <v>8</v>
      </c>
      <c r="E100" s="104" t="s">
        <v>12</v>
      </c>
      <c r="I100" s="109">
        <v>1.0407675713826265</v>
      </c>
      <c r="J100" s="109"/>
      <c r="K100" s="109">
        <v>1.113</v>
      </c>
      <c r="L100" s="109"/>
      <c r="M100" s="138">
        <v>1.0407675713826265E-2</v>
      </c>
      <c r="N100" s="139"/>
      <c r="O100" s="138">
        <v>1.1129999999999999E-2</v>
      </c>
    </row>
    <row r="101" spans="1:15" hidden="1" x14ac:dyDescent="0.2">
      <c r="A101" s="125">
        <v>9</v>
      </c>
      <c r="E101" s="104" t="s">
        <v>20</v>
      </c>
      <c r="I101" s="109">
        <v>1.4584837629917078</v>
      </c>
      <c r="J101" s="109"/>
      <c r="K101" s="109">
        <v>1.56</v>
      </c>
      <c r="L101" s="109"/>
      <c r="M101" s="138">
        <v>1.4584837629917078E-2</v>
      </c>
      <c r="N101" s="139"/>
      <c r="O101" s="138">
        <v>1.5599999999999999E-2</v>
      </c>
    </row>
    <row r="102" spans="1:15" hidden="1" x14ac:dyDescent="0.2">
      <c r="A102" s="125">
        <v>10</v>
      </c>
      <c r="E102" s="104" t="s">
        <v>21</v>
      </c>
      <c r="I102" s="109">
        <v>0.85053055881849071</v>
      </c>
      <c r="J102" s="109"/>
      <c r="K102" s="109">
        <v>0.90900000000000003</v>
      </c>
      <c r="L102" s="109"/>
      <c r="M102" s="138">
        <v>8.5053055881849065E-3</v>
      </c>
      <c r="N102" s="139"/>
      <c r="O102" s="138">
        <v>9.0900000000000009E-3</v>
      </c>
    </row>
    <row r="103" spans="1:15" hidden="1" x14ac:dyDescent="0.2">
      <c r="A103" s="125">
        <v>11</v>
      </c>
      <c r="I103" s="132"/>
      <c r="J103" s="130"/>
    </row>
    <row r="104" spans="1:15" hidden="1" x14ac:dyDescent="0.2">
      <c r="A104" s="125">
        <v>12</v>
      </c>
      <c r="I104" s="132"/>
      <c r="J104" s="130"/>
    </row>
    <row r="105" spans="1:15" hidden="1" x14ac:dyDescent="0.2">
      <c r="A105" s="125">
        <v>13</v>
      </c>
      <c r="I105" s="132"/>
      <c r="J105" s="130"/>
    </row>
    <row r="106" spans="1:15" hidden="1" x14ac:dyDescent="0.2">
      <c r="A106" s="125">
        <v>14</v>
      </c>
      <c r="I106" s="132"/>
      <c r="J106" s="130"/>
    </row>
    <row r="107" spans="1:15" hidden="1" x14ac:dyDescent="0.2">
      <c r="A107" s="125">
        <v>15</v>
      </c>
      <c r="I107" s="132"/>
      <c r="J107" s="130"/>
    </row>
    <row r="108" spans="1:15" hidden="1" x14ac:dyDescent="0.2">
      <c r="A108" s="125">
        <v>16</v>
      </c>
      <c r="I108" s="132"/>
      <c r="J108" s="130"/>
    </row>
    <row r="109" spans="1:15" hidden="1" x14ac:dyDescent="0.2">
      <c r="A109" s="125">
        <v>17</v>
      </c>
      <c r="I109" s="132"/>
      <c r="J109" s="130"/>
    </row>
    <row r="110" spans="1:15" hidden="1" x14ac:dyDescent="0.2">
      <c r="A110" s="125">
        <v>18</v>
      </c>
      <c r="I110" s="132"/>
      <c r="J110" s="130"/>
    </row>
    <row r="111" spans="1:15" hidden="1" x14ac:dyDescent="0.2">
      <c r="A111" s="125">
        <v>19</v>
      </c>
      <c r="I111" s="132"/>
      <c r="J111" s="130"/>
    </row>
    <row r="112" spans="1:15" hidden="1" x14ac:dyDescent="0.2">
      <c r="A112" s="125">
        <v>20</v>
      </c>
      <c r="I112" s="130"/>
      <c r="J112" s="130"/>
    </row>
    <row r="113" spans="1:10" hidden="1" x14ac:dyDescent="0.2">
      <c r="A113" s="125">
        <v>21</v>
      </c>
      <c r="B113" s="128" t="s">
        <v>79</v>
      </c>
      <c r="D113" s="104" t="s">
        <v>22</v>
      </c>
      <c r="I113" s="130"/>
      <c r="J113" s="130"/>
    </row>
    <row r="114" spans="1:10" hidden="1" x14ac:dyDescent="0.2">
      <c r="A114" s="125">
        <v>22</v>
      </c>
      <c r="B114" s="128" t="s">
        <v>80</v>
      </c>
      <c r="E114" s="104" t="s">
        <v>0</v>
      </c>
      <c r="I114" s="130">
        <v>76.457161240062192</v>
      </c>
      <c r="J114" s="130"/>
    </row>
    <row r="115" spans="1:10" hidden="1" x14ac:dyDescent="0.2">
      <c r="A115" s="125">
        <v>23</v>
      </c>
      <c r="B115" s="128" t="s">
        <v>66</v>
      </c>
      <c r="E115" s="104" t="s">
        <v>3</v>
      </c>
      <c r="I115" s="130">
        <v>212.31054529181569</v>
      </c>
      <c r="J115" s="130"/>
    </row>
    <row r="116" spans="1:10" hidden="1" x14ac:dyDescent="0.2">
      <c r="A116" s="125">
        <v>24</v>
      </c>
      <c r="B116" s="128" t="s">
        <v>193</v>
      </c>
      <c r="E116" s="104" t="s">
        <v>2</v>
      </c>
      <c r="I116" s="130">
        <v>792.41264820762717</v>
      </c>
      <c r="J116" s="130"/>
    </row>
    <row r="117" spans="1:10" hidden="1" x14ac:dyDescent="0.2">
      <c r="A117" s="125">
        <v>25</v>
      </c>
      <c r="B117" s="128"/>
      <c r="I117" s="130"/>
      <c r="J117" s="130"/>
    </row>
    <row r="118" spans="1:10" hidden="1" x14ac:dyDescent="0.2">
      <c r="A118" s="125">
        <v>26</v>
      </c>
      <c r="D118" s="104" t="s">
        <v>27</v>
      </c>
      <c r="I118" s="130"/>
      <c r="J118" s="130"/>
    </row>
    <row r="119" spans="1:10" hidden="1" x14ac:dyDescent="0.2">
      <c r="A119" s="125">
        <v>27</v>
      </c>
      <c r="E119" s="104" t="s">
        <v>12</v>
      </c>
      <c r="I119" s="130">
        <v>8.51</v>
      </c>
      <c r="J119" s="130"/>
    </row>
    <row r="120" spans="1:10" hidden="1" x14ac:dyDescent="0.2">
      <c r="A120" s="125">
        <v>28</v>
      </c>
      <c r="I120" s="130"/>
      <c r="J120" s="130"/>
    </row>
    <row r="121" spans="1:10" hidden="1" x14ac:dyDescent="0.2">
      <c r="A121" s="125">
        <v>29</v>
      </c>
      <c r="E121" s="104" t="s">
        <v>13</v>
      </c>
      <c r="I121" s="130"/>
      <c r="J121" s="130"/>
    </row>
    <row r="122" spans="1:10" hidden="1" x14ac:dyDescent="0.2">
      <c r="A122" s="125">
        <v>30</v>
      </c>
      <c r="F122" s="104" t="s">
        <v>24</v>
      </c>
      <c r="I122" s="130">
        <v>1.26</v>
      </c>
      <c r="J122" s="130"/>
    </row>
    <row r="123" spans="1:10" hidden="1" x14ac:dyDescent="0.2">
      <c r="A123" s="125">
        <v>31</v>
      </c>
      <c r="F123" s="104" t="s">
        <v>33</v>
      </c>
      <c r="I123" s="130">
        <v>7.18</v>
      </c>
      <c r="J123" s="130"/>
    </row>
    <row r="124" spans="1:10" hidden="1" x14ac:dyDescent="0.2">
      <c r="A124" s="125">
        <v>32</v>
      </c>
    </row>
    <row r="125" spans="1:10" hidden="1" x14ac:dyDescent="0.2">
      <c r="A125" s="125">
        <v>33</v>
      </c>
      <c r="E125" s="104" t="s">
        <v>40</v>
      </c>
      <c r="I125" s="130"/>
      <c r="J125" s="130"/>
    </row>
    <row r="126" spans="1:10" hidden="1" x14ac:dyDescent="0.2">
      <c r="A126" s="125">
        <v>34</v>
      </c>
      <c r="F126" s="104" t="s">
        <v>184</v>
      </c>
      <c r="I126" s="130">
        <v>5.03</v>
      </c>
      <c r="J126" s="130"/>
    </row>
    <row r="127" spans="1:10" hidden="1" x14ac:dyDescent="0.2">
      <c r="A127" s="125">
        <v>35</v>
      </c>
      <c r="F127" s="104" t="s">
        <v>41</v>
      </c>
      <c r="I127" s="130">
        <v>8.77</v>
      </c>
      <c r="J127" s="130"/>
    </row>
    <row r="128" spans="1:10" hidden="1" x14ac:dyDescent="0.2">
      <c r="A128" s="125">
        <v>36</v>
      </c>
      <c r="F128" s="104" t="s">
        <v>67</v>
      </c>
      <c r="I128" s="130">
        <v>8.77</v>
      </c>
      <c r="J128" s="130"/>
    </row>
    <row r="129" spans="1:15" hidden="1" x14ac:dyDescent="0.2">
      <c r="A129" s="125">
        <v>37</v>
      </c>
      <c r="I129" s="130"/>
      <c r="J129" s="130"/>
    </row>
    <row r="130" spans="1:15" hidden="1" x14ac:dyDescent="0.2">
      <c r="A130" s="125">
        <v>38</v>
      </c>
      <c r="E130" s="104" t="s">
        <v>34</v>
      </c>
    </row>
    <row r="131" spans="1:15" hidden="1" x14ac:dyDescent="0.2">
      <c r="A131" s="125">
        <v>39</v>
      </c>
      <c r="F131" s="104" t="s">
        <v>3</v>
      </c>
      <c r="I131" s="142">
        <v>1.19</v>
      </c>
      <c r="J131" s="143"/>
    </row>
    <row r="132" spans="1:15" hidden="1" x14ac:dyDescent="0.2">
      <c r="A132" s="125">
        <v>40</v>
      </c>
      <c r="F132" s="104" t="s">
        <v>2</v>
      </c>
      <c r="I132" s="130">
        <v>5.95</v>
      </c>
      <c r="J132" s="130"/>
    </row>
    <row r="133" spans="1:15" x14ac:dyDescent="0.2">
      <c r="A133" s="125">
        <v>65</v>
      </c>
      <c r="I133" s="132"/>
      <c r="J133" s="130"/>
      <c r="K133" s="130"/>
    </row>
    <row r="134" spans="1:15" x14ac:dyDescent="0.2">
      <c r="A134" s="125">
        <v>66</v>
      </c>
      <c r="D134" s="104" t="s">
        <v>39</v>
      </c>
      <c r="I134" s="130"/>
      <c r="J134" s="130"/>
      <c r="K134" s="109"/>
      <c r="L134" s="130"/>
      <c r="M134" s="130"/>
      <c r="N134" s="130"/>
      <c r="O134" s="130"/>
    </row>
    <row r="135" spans="1:15" x14ac:dyDescent="0.2">
      <c r="A135" s="125">
        <v>67</v>
      </c>
      <c r="E135" s="104" t="s">
        <v>12</v>
      </c>
      <c r="I135" s="109">
        <f>'Base Rates'!I224</f>
        <v>1.2319999999999995</v>
      </c>
      <c r="J135" s="109"/>
      <c r="K135" s="109">
        <f>'Base Rates'!L224</f>
        <v>1.2319999999999995</v>
      </c>
      <c r="L135" s="109"/>
      <c r="M135" s="136">
        <f>'Base Rates'!N224</f>
        <v>1.2319999999999996E-2</v>
      </c>
      <c r="N135" s="136"/>
      <c r="O135" s="136">
        <f>'Base Rates'!P224</f>
        <v>1.2319999999999999E-2</v>
      </c>
    </row>
    <row r="136" spans="1:15" x14ac:dyDescent="0.2">
      <c r="A136" s="125">
        <v>68</v>
      </c>
      <c r="E136" s="104" t="s">
        <v>20</v>
      </c>
      <c r="I136" s="109">
        <f>'Base Rates'!I225</f>
        <v>1.7249999999999999</v>
      </c>
      <c r="J136" s="109"/>
      <c r="K136" s="109">
        <f>'Base Rates'!L225</f>
        <v>1.7249999999999999</v>
      </c>
      <c r="L136" s="109"/>
      <c r="M136" s="136">
        <f>'Base Rates'!N225</f>
        <v>1.7249999999999998E-2</v>
      </c>
      <c r="N136" s="136"/>
      <c r="O136" s="136">
        <f>'Base Rates'!P225</f>
        <v>1.7250000000000001E-2</v>
      </c>
    </row>
    <row r="137" spans="1:15" x14ac:dyDescent="0.2">
      <c r="A137" s="125">
        <v>69</v>
      </c>
      <c r="E137" s="104" t="s">
        <v>21</v>
      </c>
      <c r="I137" s="109">
        <f>'Base Rates'!I226</f>
        <v>1.006</v>
      </c>
      <c r="J137" s="109"/>
      <c r="K137" s="109">
        <f>'Base Rates'!L226</f>
        <v>1.006</v>
      </c>
      <c r="L137" s="109"/>
      <c r="M137" s="136">
        <f>'Base Rates'!N226</f>
        <v>1.0059999999999999E-2</v>
      </c>
      <c r="N137" s="136"/>
      <c r="O137" s="136">
        <f>'Base Rates'!P226</f>
        <v>1.0059999999999999E-2</v>
      </c>
    </row>
    <row r="138" spans="1:15" x14ac:dyDescent="0.2">
      <c r="A138" s="125">
        <v>70</v>
      </c>
      <c r="I138" s="109"/>
      <c r="J138" s="109"/>
      <c r="K138" s="130"/>
      <c r="L138" s="109"/>
      <c r="M138" s="138"/>
      <c r="N138" s="139"/>
      <c r="O138" s="138"/>
    </row>
    <row r="139" spans="1:15" x14ac:dyDescent="0.2">
      <c r="A139" s="125">
        <v>71</v>
      </c>
      <c r="D139" s="104" t="s">
        <v>37</v>
      </c>
      <c r="I139" s="130">
        <f>'Base Rates'!I233</f>
        <v>0.35000000000000003</v>
      </c>
      <c r="J139" s="130"/>
      <c r="K139" s="130">
        <f>'Base Rates'!L233</f>
        <v>0.35000000000000003</v>
      </c>
      <c r="L139" s="130"/>
      <c r="M139" s="130">
        <f>'Base Rates'!N233</f>
        <v>0.35000000000000003</v>
      </c>
      <c r="N139" s="130"/>
      <c r="O139" s="130">
        <f>'Base Rates'!P233</f>
        <v>0.35</v>
      </c>
    </row>
    <row r="140" spans="1:15" x14ac:dyDescent="0.2">
      <c r="A140" s="125"/>
      <c r="I140" s="132"/>
      <c r="J140" s="130"/>
    </row>
    <row r="141" spans="1:15" x14ac:dyDescent="0.2">
      <c r="A141" s="125"/>
      <c r="I141" s="132"/>
      <c r="J141" s="130"/>
    </row>
    <row r="142" spans="1:15" x14ac:dyDescent="0.2">
      <c r="A142" s="125">
        <v>1</v>
      </c>
      <c r="B142" s="128" t="s">
        <v>28</v>
      </c>
      <c r="D142" s="104" t="s">
        <v>32</v>
      </c>
      <c r="I142" s="130"/>
      <c r="J142" s="130"/>
      <c r="K142" s="130"/>
      <c r="L142" s="130"/>
      <c r="M142" s="130"/>
      <c r="N142" s="130"/>
    </row>
    <row r="143" spans="1:15" x14ac:dyDescent="0.2">
      <c r="A143" s="125">
        <v>2</v>
      </c>
      <c r="E143" s="104" t="s">
        <v>12</v>
      </c>
      <c r="I143" s="109">
        <f>'Base Rates'!I243</f>
        <v>2.6419999999999995</v>
      </c>
      <c r="J143" s="109"/>
      <c r="K143" s="109">
        <f>'Base Rates'!L243</f>
        <v>2.6419999999999995</v>
      </c>
      <c r="L143" s="109"/>
      <c r="M143" s="136">
        <f>'Base Rates'!N243</f>
        <v>2.6419999999999996E-2</v>
      </c>
      <c r="N143" s="136"/>
      <c r="O143" s="136">
        <f>'Base Rates'!P243</f>
        <v>2.6419999999999999E-2</v>
      </c>
    </row>
    <row r="144" spans="1:15" x14ac:dyDescent="0.2">
      <c r="A144" s="125">
        <v>3</v>
      </c>
      <c r="I144" s="132"/>
      <c r="J144" s="130"/>
    </row>
    <row r="145" spans="1:15" x14ac:dyDescent="0.2">
      <c r="A145" s="125">
        <v>9</v>
      </c>
      <c r="I145" s="132"/>
      <c r="J145" s="130"/>
    </row>
    <row r="146" spans="1:15" x14ac:dyDescent="0.2">
      <c r="A146" s="125">
        <v>10</v>
      </c>
      <c r="B146" s="128" t="s">
        <v>4</v>
      </c>
      <c r="D146" s="144" t="s">
        <v>45</v>
      </c>
      <c r="E146" s="145"/>
      <c r="F146" s="145"/>
      <c r="I146" s="109">
        <f>'Base Rates'!I262</f>
        <v>1.2179999999999997</v>
      </c>
      <c r="J146" s="130"/>
      <c r="K146" s="109">
        <f>'Base Rates'!L262</f>
        <v>1.2179999999999997</v>
      </c>
      <c r="L146" s="146"/>
      <c r="M146" s="136">
        <f>'Base Rates'!N262</f>
        <v>1.2179999999999998E-2</v>
      </c>
      <c r="N146" s="136"/>
      <c r="O146" s="136">
        <f>'Base Rates'!P262</f>
        <v>1.218E-2</v>
      </c>
    </row>
    <row r="147" spans="1:15" x14ac:dyDescent="0.2">
      <c r="A147" s="125">
        <v>11</v>
      </c>
      <c r="D147" s="147"/>
      <c r="E147" s="145"/>
      <c r="F147" s="145"/>
      <c r="I147" s="130"/>
      <c r="J147" s="130"/>
      <c r="K147" s="148"/>
      <c r="L147" s="148"/>
      <c r="M147" s="148"/>
      <c r="N147" s="148"/>
    </row>
    <row r="148" spans="1:15" x14ac:dyDescent="0.2">
      <c r="A148" s="125">
        <v>12</v>
      </c>
      <c r="D148" s="144" t="s">
        <v>46</v>
      </c>
      <c r="E148" s="145"/>
      <c r="F148" s="145"/>
      <c r="I148" s="130"/>
      <c r="J148" s="130"/>
      <c r="K148" s="148"/>
      <c r="L148" s="148"/>
      <c r="M148" s="148"/>
      <c r="N148" s="148"/>
    </row>
    <row r="149" spans="1:15" x14ac:dyDescent="0.2">
      <c r="A149" s="125">
        <v>13</v>
      </c>
      <c r="E149" s="145" t="s">
        <v>1</v>
      </c>
      <c r="F149" s="145"/>
      <c r="I149" s="130">
        <f>'Base Rates'!I265</f>
        <v>2.4599999999999991</v>
      </c>
      <c r="J149" s="130"/>
      <c r="K149" s="130">
        <f>'Base Rates'!L265</f>
        <v>2.4599999999999991</v>
      </c>
      <c r="L149" s="148"/>
      <c r="M149" s="130">
        <f>'Base Rates'!N265</f>
        <v>2.4599999999999991</v>
      </c>
      <c r="N149" s="148"/>
      <c r="O149" s="130">
        <f>'Base Rates'!P265</f>
        <v>2.46</v>
      </c>
    </row>
    <row r="150" spans="1:15" x14ac:dyDescent="0.2">
      <c r="A150" s="125">
        <v>14</v>
      </c>
      <c r="D150" s="145"/>
      <c r="F150" s="145"/>
      <c r="I150" s="130"/>
      <c r="J150" s="130"/>
      <c r="K150" s="130"/>
      <c r="L150" s="130"/>
      <c r="M150" s="130"/>
      <c r="N150" s="130"/>
    </row>
    <row r="151" spans="1:15" x14ac:dyDescent="0.2">
      <c r="A151" s="125">
        <v>15</v>
      </c>
      <c r="D151" s="144" t="s">
        <v>47</v>
      </c>
      <c r="E151" s="145"/>
      <c r="F151" s="145"/>
      <c r="I151" s="130"/>
      <c r="J151" s="130"/>
      <c r="K151" s="130"/>
      <c r="L151" s="130"/>
      <c r="M151" s="130"/>
      <c r="N151" s="130"/>
    </row>
    <row r="152" spans="1:15" x14ac:dyDescent="0.2">
      <c r="A152" s="125">
        <v>16</v>
      </c>
      <c r="D152" s="145"/>
      <c r="E152" s="145" t="s">
        <v>48</v>
      </c>
      <c r="F152" s="145"/>
      <c r="I152" s="130"/>
      <c r="J152" s="130"/>
      <c r="K152" s="130"/>
      <c r="L152" s="130"/>
      <c r="M152" s="130"/>
      <c r="N152" s="130"/>
    </row>
    <row r="153" spans="1:15" x14ac:dyDescent="0.2">
      <c r="A153" s="125">
        <v>17</v>
      </c>
      <c r="D153" s="145"/>
      <c r="E153" s="145" t="s">
        <v>43</v>
      </c>
      <c r="F153" s="145"/>
      <c r="I153" s="130"/>
      <c r="J153" s="130"/>
      <c r="K153" s="130"/>
      <c r="L153" s="130"/>
      <c r="M153" s="130"/>
      <c r="N153" s="130"/>
    </row>
    <row r="154" spans="1:15" x14ac:dyDescent="0.2">
      <c r="A154" s="125">
        <v>18</v>
      </c>
      <c r="D154" s="145"/>
      <c r="E154" s="145"/>
      <c r="F154" s="145" t="s">
        <v>1</v>
      </c>
      <c r="I154" s="109">
        <f>'Base Rates'!I270</f>
        <v>1.375</v>
      </c>
      <c r="J154" s="130"/>
      <c r="K154" s="109">
        <f>'Base Rates'!L270</f>
        <v>1.375</v>
      </c>
      <c r="L154" s="130"/>
      <c r="M154" s="109">
        <f>'Base Rates'!N270</f>
        <v>1.375</v>
      </c>
      <c r="N154" s="149"/>
      <c r="O154" s="109">
        <f>'Base Rates'!P270</f>
        <v>1.375</v>
      </c>
    </row>
    <row r="155" spans="1:15" x14ac:dyDescent="0.2">
      <c r="A155" s="125">
        <v>19</v>
      </c>
      <c r="E155" s="145" t="s">
        <v>44</v>
      </c>
      <c r="I155" s="109">
        <f>'Base Rates'!I271</f>
        <v>0.65500000000000003</v>
      </c>
      <c r="J155" s="130"/>
      <c r="K155" s="109">
        <f>'Base Rates'!L271</f>
        <v>0.65500000000000003</v>
      </c>
      <c r="L155" s="130"/>
      <c r="M155" s="109">
        <f>'Base Rates'!N271</f>
        <v>0.65500000000000003</v>
      </c>
      <c r="N155" s="149"/>
      <c r="O155" s="109">
        <f>'Base Rates'!P271</f>
        <v>0.65500000000000003</v>
      </c>
    </row>
    <row r="156" spans="1:15" x14ac:dyDescent="0.2">
      <c r="A156" s="125">
        <v>20</v>
      </c>
      <c r="I156" s="130"/>
      <c r="J156" s="130"/>
      <c r="K156" s="130"/>
      <c r="L156" s="130"/>
      <c r="M156" s="130"/>
      <c r="N156" s="130"/>
    </row>
    <row r="157" spans="1:15" x14ac:dyDescent="0.2">
      <c r="A157" s="125">
        <v>21</v>
      </c>
      <c r="E157" s="104" t="s">
        <v>35</v>
      </c>
      <c r="I157" s="130">
        <f>'Base Rates'!I276</f>
        <v>1.26</v>
      </c>
      <c r="J157" s="130"/>
      <c r="K157" s="130">
        <f>'Base Rates'!L276</f>
        <v>1.26</v>
      </c>
      <c r="L157" s="130"/>
      <c r="M157" s="130">
        <f>'Base Rates'!N276</f>
        <v>1.26</v>
      </c>
      <c r="N157" s="130"/>
      <c r="O157" s="130">
        <f>'Base Rates'!P276</f>
        <v>1.26</v>
      </c>
    </row>
    <row r="158" spans="1:15" x14ac:dyDescent="0.2">
      <c r="A158" s="125">
        <v>22</v>
      </c>
      <c r="I158" s="132"/>
      <c r="J158" s="130"/>
    </row>
    <row r="159" spans="1:15" x14ac:dyDescent="0.2">
      <c r="A159" s="125">
        <v>23</v>
      </c>
      <c r="I159" s="132"/>
      <c r="J159" s="130"/>
    </row>
    <row r="160" spans="1:15" x14ac:dyDescent="0.2">
      <c r="A160" s="125">
        <v>24</v>
      </c>
      <c r="B160" s="128" t="s">
        <v>49</v>
      </c>
      <c r="D160" s="144" t="s">
        <v>45</v>
      </c>
      <c r="E160" s="145"/>
      <c r="F160" s="145"/>
      <c r="I160" s="109">
        <f>'Base Rates'!I284</f>
        <v>1.202</v>
      </c>
      <c r="J160" s="130"/>
      <c r="K160" s="109">
        <f>'Base Rates'!L284</f>
        <v>1.202</v>
      </c>
      <c r="L160" s="109"/>
      <c r="M160" s="136">
        <f>'Base Rates'!N284</f>
        <v>1.2019999999999999E-2</v>
      </c>
      <c r="N160" s="136"/>
      <c r="O160" s="136">
        <f>'Base Rates'!P284</f>
        <v>1.2019999999999999E-2</v>
      </c>
    </row>
    <row r="161" spans="1:15" x14ac:dyDescent="0.2">
      <c r="A161" s="125">
        <v>25</v>
      </c>
      <c r="D161" s="147"/>
      <c r="E161" s="145"/>
      <c r="F161" s="145"/>
      <c r="I161" s="130"/>
      <c r="J161" s="130"/>
      <c r="K161" s="130"/>
      <c r="L161" s="130"/>
      <c r="M161" s="130"/>
      <c r="N161" s="130"/>
    </row>
    <row r="162" spans="1:15" x14ac:dyDescent="0.2">
      <c r="A162" s="125">
        <v>26</v>
      </c>
      <c r="D162" s="144" t="s">
        <v>46</v>
      </c>
      <c r="E162" s="145"/>
      <c r="F162" s="145"/>
      <c r="I162" s="130"/>
      <c r="J162" s="130"/>
      <c r="K162" s="130"/>
      <c r="L162" s="130"/>
      <c r="M162" s="130"/>
      <c r="N162" s="130"/>
    </row>
    <row r="163" spans="1:15" x14ac:dyDescent="0.2">
      <c r="A163" s="125">
        <v>27</v>
      </c>
      <c r="E163" s="145" t="s">
        <v>1</v>
      </c>
      <c r="F163" s="145"/>
      <c r="I163" s="130">
        <f>'Base Rates'!I287</f>
        <v>2.4499999999999993</v>
      </c>
      <c r="J163" s="130"/>
      <c r="K163" s="130">
        <f>'Base Rates'!L287</f>
        <v>2.4499999999999993</v>
      </c>
      <c r="L163" s="130"/>
      <c r="M163" s="130">
        <f>'Base Rates'!N287</f>
        <v>2.4499999999999993</v>
      </c>
      <c r="N163" s="130"/>
      <c r="O163" s="130">
        <f>'Base Rates'!P287</f>
        <v>2.4500000000000002</v>
      </c>
    </row>
    <row r="164" spans="1:15" x14ac:dyDescent="0.2">
      <c r="A164" s="125">
        <v>28</v>
      </c>
      <c r="D164" s="145"/>
      <c r="F164" s="145"/>
      <c r="I164" s="130"/>
      <c r="J164" s="130"/>
      <c r="K164" s="130"/>
      <c r="L164" s="130"/>
      <c r="M164" s="130"/>
      <c r="N164" s="130"/>
    </row>
    <row r="165" spans="1:15" x14ac:dyDescent="0.2">
      <c r="A165" s="125">
        <v>29</v>
      </c>
      <c r="D165" s="144" t="s">
        <v>47</v>
      </c>
      <c r="E165" s="145"/>
      <c r="F165" s="145"/>
      <c r="I165" s="130"/>
      <c r="J165" s="130"/>
      <c r="K165" s="130"/>
      <c r="L165" s="130"/>
      <c r="M165" s="130"/>
      <c r="N165" s="130"/>
    </row>
    <row r="166" spans="1:15" x14ac:dyDescent="0.2">
      <c r="A166" s="125">
        <v>30</v>
      </c>
      <c r="D166" s="145"/>
      <c r="E166" s="145" t="s">
        <v>48</v>
      </c>
      <c r="F166" s="145"/>
      <c r="I166" s="130"/>
      <c r="J166" s="130"/>
      <c r="K166" s="130"/>
      <c r="L166" s="130"/>
      <c r="M166" s="130"/>
      <c r="N166" s="130"/>
    </row>
    <row r="167" spans="1:15" x14ac:dyDescent="0.2">
      <c r="A167" s="125">
        <v>31</v>
      </c>
      <c r="D167" s="145"/>
      <c r="E167" s="145" t="s">
        <v>43</v>
      </c>
      <c r="F167" s="145"/>
      <c r="I167" s="130"/>
      <c r="J167" s="130"/>
      <c r="K167" s="130"/>
      <c r="L167" s="130"/>
      <c r="M167" s="130"/>
      <c r="N167" s="130"/>
    </row>
    <row r="168" spans="1:15" x14ac:dyDescent="0.2">
      <c r="A168" s="125">
        <v>32</v>
      </c>
      <c r="D168" s="145"/>
      <c r="E168" s="145"/>
      <c r="F168" s="145" t="s">
        <v>1</v>
      </c>
      <c r="I168" s="109">
        <f>'Base Rates'!I292</f>
        <v>1.373</v>
      </c>
      <c r="J168" s="130"/>
      <c r="K168" s="109">
        <f>'Base Rates'!L292</f>
        <v>1.373</v>
      </c>
      <c r="L168" s="130"/>
      <c r="M168" s="109">
        <f>'Base Rates'!N292</f>
        <v>1.373</v>
      </c>
      <c r="N168" s="149"/>
      <c r="O168" s="109">
        <f>'Base Rates'!P292</f>
        <v>1.373</v>
      </c>
    </row>
    <row r="169" spans="1:15" x14ac:dyDescent="0.2">
      <c r="A169" s="125">
        <v>33</v>
      </c>
      <c r="E169" s="145" t="s">
        <v>44</v>
      </c>
      <c r="I169" s="109">
        <f>'Base Rates'!I293</f>
        <v>0.65400000000000003</v>
      </c>
      <c r="J169" s="130"/>
      <c r="K169" s="109">
        <f>'Base Rates'!L293</f>
        <v>0.65400000000000003</v>
      </c>
      <c r="L169" s="130"/>
      <c r="M169" s="109">
        <f>'Base Rates'!N293</f>
        <v>0.65400000000000003</v>
      </c>
      <c r="N169" s="149"/>
      <c r="O169" s="109">
        <f>'Base Rates'!P293</f>
        <v>0.65400000000000003</v>
      </c>
    </row>
    <row r="170" spans="1:15" x14ac:dyDescent="0.2">
      <c r="A170" s="125">
        <v>34</v>
      </c>
      <c r="I170" s="132"/>
      <c r="J170" s="130"/>
    </row>
    <row r="171" spans="1:15" x14ac:dyDescent="0.2">
      <c r="A171" s="125">
        <v>35</v>
      </c>
      <c r="E171" s="104" t="s">
        <v>35</v>
      </c>
      <c r="I171" s="130">
        <f>'Base Rates'!I307</f>
        <v>1.2500000000000002</v>
      </c>
      <c r="K171" s="130">
        <f>'Base Rates'!L307</f>
        <v>1.2500000000000002</v>
      </c>
      <c r="M171" s="130">
        <f>'Base Rates'!N307</f>
        <v>1.2500000000000002</v>
      </c>
      <c r="O171" s="130">
        <f>'Base Rates'!P307</f>
        <v>1.25</v>
      </c>
    </row>
    <row r="172" spans="1:15" x14ac:dyDescent="0.2">
      <c r="A172" s="125">
        <v>36</v>
      </c>
      <c r="I172" s="132"/>
      <c r="J172" s="130"/>
    </row>
    <row r="173" spans="1:15" x14ac:dyDescent="0.2">
      <c r="A173" s="125">
        <v>37</v>
      </c>
      <c r="I173" s="132"/>
      <c r="J173" s="130"/>
    </row>
    <row r="174" spans="1:15" x14ac:dyDescent="0.2">
      <c r="A174" s="125">
        <v>38</v>
      </c>
      <c r="B174" s="128" t="s">
        <v>53</v>
      </c>
      <c r="D174" s="144" t="s">
        <v>45</v>
      </c>
      <c r="E174" s="145"/>
      <c r="F174" s="145"/>
      <c r="I174" s="109">
        <f>'Base Rates'!I315</f>
        <v>1.2079999999999997</v>
      </c>
      <c r="J174" s="130"/>
      <c r="K174" s="109">
        <f>'Base Rates'!L315</f>
        <v>1.2079999999999997</v>
      </c>
      <c r="L174" s="109"/>
      <c r="M174" s="136">
        <f>'Base Rates'!N315</f>
        <v>1.2079999999999997E-2</v>
      </c>
      <c r="N174" s="136"/>
      <c r="O174" s="136">
        <f>'Base Rates'!P315</f>
        <v>1.208E-2</v>
      </c>
    </row>
    <row r="175" spans="1:15" x14ac:dyDescent="0.2">
      <c r="A175" s="125">
        <v>39</v>
      </c>
      <c r="D175" s="147"/>
      <c r="E175" s="145"/>
      <c r="F175" s="145"/>
      <c r="I175" s="130"/>
      <c r="J175" s="130"/>
      <c r="K175" s="130"/>
      <c r="L175" s="130"/>
      <c r="M175" s="130"/>
      <c r="N175" s="130"/>
    </row>
    <row r="176" spans="1:15" x14ac:dyDescent="0.2">
      <c r="A176" s="125">
        <v>40</v>
      </c>
      <c r="D176" s="144" t="s">
        <v>46</v>
      </c>
      <c r="E176" s="145"/>
      <c r="F176" s="145"/>
      <c r="I176" s="130"/>
      <c r="J176" s="130"/>
      <c r="K176" s="130"/>
      <c r="L176" s="130"/>
      <c r="M176" s="130"/>
      <c r="N176" s="130"/>
    </row>
    <row r="177" spans="1:15" x14ac:dyDescent="0.2">
      <c r="A177" s="125">
        <v>41</v>
      </c>
      <c r="E177" s="145" t="s">
        <v>1</v>
      </c>
      <c r="F177" s="145"/>
      <c r="I177" s="130">
        <f>'Base Rates'!I318</f>
        <v>2.4499999999999993</v>
      </c>
      <c r="J177" s="130"/>
      <c r="K177" s="130">
        <f>'Base Rates'!L318</f>
        <v>2.4499999999999993</v>
      </c>
      <c r="L177" s="130"/>
      <c r="M177" s="130">
        <f>'Base Rates'!N318</f>
        <v>2.4499999999999993</v>
      </c>
      <c r="N177" s="130"/>
      <c r="O177" s="130">
        <f>'Base Rates'!P318</f>
        <v>2.4500000000000002</v>
      </c>
    </row>
    <row r="178" spans="1:15" x14ac:dyDescent="0.2">
      <c r="A178" s="125">
        <v>42</v>
      </c>
      <c r="D178" s="145"/>
      <c r="F178" s="145"/>
      <c r="I178" s="130"/>
      <c r="J178" s="130"/>
      <c r="K178" s="130"/>
      <c r="L178" s="130"/>
      <c r="M178" s="130"/>
      <c r="N178" s="130"/>
    </row>
    <row r="179" spans="1:15" x14ac:dyDescent="0.2">
      <c r="A179" s="125">
        <v>43</v>
      </c>
      <c r="D179" s="144" t="s">
        <v>47</v>
      </c>
      <c r="E179" s="145"/>
      <c r="F179" s="145"/>
      <c r="I179" s="130"/>
      <c r="J179" s="130"/>
      <c r="K179" s="130"/>
      <c r="L179" s="130"/>
      <c r="M179" s="130"/>
      <c r="N179" s="130"/>
    </row>
    <row r="180" spans="1:15" x14ac:dyDescent="0.2">
      <c r="A180" s="125">
        <v>44</v>
      </c>
      <c r="D180" s="145"/>
      <c r="E180" s="145" t="s">
        <v>48</v>
      </c>
      <c r="F180" s="145"/>
      <c r="I180" s="130"/>
      <c r="J180" s="130"/>
      <c r="K180" s="130"/>
      <c r="L180" s="130"/>
      <c r="M180" s="130"/>
      <c r="N180" s="130"/>
    </row>
    <row r="181" spans="1:15" x14ac:dyDescent="0.2">
      <c r="A181" s="125">
        <v>45</v>
      </c>
      <c r="D181" s="145"/>
      <c r="E181" s="145" t="s">
        <v>43</v>
      </c>
      <c r="F181" s="145"/>
      <c r="I181" s="130"/>
      <c r="J181" s="130"/>
      <c r="K181" s="130"/>
      <c r="L181" s="130"/>
      <c r="M181" s="130"/>
      <c r="N181" s="130"/>
    </row>
    <row r="182" spans="1:15" x14ac:dyDescent="0.2">
      <c r="A182" s="125">
        <v>46</v>
      </c>
      <c r="D182" s="145"/>
      <c r="E182" s="145"/>
      <c r="F182" s="145" t="s">
        <v>1</v>
      </c>
      <c r="I182" s="109">
        <f>'Base Rates'!I323</f>
        <v>1.373</v>
      </c>
      <c r="J182" s="130"/>
      <c r="K182" s="109">
        <f>'Base Rates'!L323</f>
        <v>1.373</v>
      </c>
      <c r="L182" s="130"/>
      <c r="M182" s="109">
        <f>'Base Rates'!N323</f>
        <v>1.373</v>
      </c>
      <c r="N182" s="149"/>
      <c r="O182" s="109">
        <f>'Base Rates'!P323</f>
        <v>1.373</v>
      </c>
    </row>
    <row r="183" spans="1:15" x14ac:dyDescent="0.2">
      <c r="A183" s="125">
        <v>47</v>
      </c>
      <c r="E183" s="145" t="s">
        <v>44</v>
      </c>
      <c r="I183" s="109">
        <f>'Base Rates'!I324</f>
        <v>0.65400000000000003</v>
      </c>
      <c r="J183" s="130"/>
      <c r="K183" s="109">
        <f>'Base Rates'!L324</f>
        <v>0.65400000000000003</v>
      </c>
      <c r="L183" s="130"/>
      <c r="M183" s="109">
        <f>'Base Rates'!N324</f>
        <v>0.65400000000000003</v>
      </c>
      <c r="N183" s="149"/>
      <c r="O183" s="109">
        <f>'Base Rates'!P324</f>
        <v>0.65400000000000003</v>
      </c>
    </row>
    <row r="184" spans="1:15" x14ac:dyDescent="0.2">
      <c r="A184" s="125">
        <v>48</v>
      </c>
      <c r="I184" s="132"/>
      <c r="J184" s="130"/>
    </row>
    <row r="185" spans="1:15" x14ac:dyDescent="0.2">
      <c r="A185" s="125">
        <v>49</v>
      </c>
      <c r="E185" s="104" t="s">
        <v>35</v>
      </c>
      <c r="I185" s="130">
        <f>'Base Rates'!I338</f>
        <v>1.2500000000000002</v>
      </c>
      <c r="K185" s="130">
        <f>'Base Rates'!L338</f>
        <v>1.2500000000000002</v>
      </c>
      <c r="M185" s="130">
        <f>'Base Rates'!N338</f>
        <v>1.2500000000000002</v>
      </c>
      <c r="O185" s="130">
        <f>'Base Rates'!P338</f>
        <v>1.25</v>
      </c>
    </row>
    <row r="186" spans="1:15" x14ac:dyDescent="0.2">
      <c r="A186" s="125"/>
      <c r="I186" s="132"/>
      <c r="J186" s="130"/>
    </row>
    <row r="187" spans="1:15" x14ac:dyDescent="0.2">
      <c r="A187" s="125"/>
      <c r="I187" s="132"/>
      <c r="J187" s="130"/>
    </row>
    <row r="188" spans="1:15" x14ac:dyDescent="0.2">
      <c r="A188" s="125"/>
      <c r="I188" s="132"/>
      <c r="J188" s="130"/>
    </row>
    <row r="189" spans="1:15" x14ac:dyDescent="0.2">
      <c r="I189" s="132"/>
      <c r="J189" s="130"/>
    </row>
    <row r="190" spans="1:15" x14ac:dyDescent="0.2">
      <c r="I190" s="132"/>
      <c r="J190" s="130"/>
    </row>
    <row r="191" spans="1:15" x14ac:dyDescent="0.2">
      <c r="I191" s="132"/>
      <c r="J191" s="130"/>
    </row>
    <row r="192" spans="1:15" x14ac:dyDescent="0.2">
      <c r="I192" s="132"/>
      <c r="J192" s="130"/>
    </row>
    <row r="193" spans="9:10" x14ac:dyDescent="0.2">
      <c r="I193" s="132"/>
      <c r="J193" s="130"/>
    </row>
    <row r="194" spans="9:10" x14ac:dyDescent="0.2">
      <c r="I194" s="132"/>
      <c r="J194" s="130"/>
    </row>
    <row r="195" spans="9:10" x14ac:dyDescent="0.2">
      <c r="I195" s="132"/>
      <c r="J195" s="130"/>
    </row>
    <row r="196" spans="9:10" x14ac:dyDescent="0.2">
      <c r="I196" s="132"/>
      <c r="J196" s="130"/>
    </row>
    <row r="197" spans="9:10" x14ac:dyDescent="0.2">
      <c r="I197" s="132"/>
      <c r="J197" s="130"/>
    </row>
    <row r="198" spans="9:10" x14ac:dyDescent="0.2">
      <c r="I198" s="132"/>
      <c r="J198" s="130"/>
    </row>
    <row r="199" spans="9:10" x14ac:dyDescent="0.2">
      <c r="I199" s="132"/>
      <c r="J199" s="130"/>
    </row>
    <row r="200" spans="9:10" x14ac:dyDescent="0.2">
      <c r="I200" s="132"/>
      <c r="J200" s="130"/>
    </row>
    <row r="201" spans="9:10" x14ac:dyDescent="0.2">
      <c r="I201" s="132"/>
      <c r="J201" s="130"/>
    </row>
    <row r="202" spans="9:10" x14ac:dyDescent="0.2">
      <c r="I202" s="132"/>
      <c r="J202" s="130"/>
    </row>
    <row r="203" spans="9:10" x14ac:dyDescent="0.2">
      <c r="I203" s="132"/>
      <c r="J203" s="130"/>
    </row>
    <row r="204" spans="9:10" x14ac:dyDescent="0.2">
      <c r="I204" s="132"/>
      <c r="J204" s="130"/>
    </row>
    <row r="205" spans="9:10" x14ac:dyDescent="0.2">
      <c r="I205" s="132"/>
      <c r="J205" s="130"/>
    </row>
    <row r="206" spans="9:10" x14ac:dyDescent="0.2">
      <c r="I206" s="132"/>
      <c r="J206" s="130"/>
    </row>
    <row r="207" spans="9:10" x14ac:dyDescent="0.2">
      <c r="I207" s="132"/>
      <c r="J207" s="130"/>
    </row>
    <row r="208" spans="9:10" x14ac:dyDescent="0.2">
      <c r="I208" s="132"/>
      <c r="J208" s="130"/>
    </row>
    <row r="209" spans="9:10" x14ac:dyDescent="0.2">
      <c r="I209" s="132"/>
      <c r="J209" s="130"/>
    </row>
    <row r="210" spans="9:10" x14ac:dyDescent="0.2">
      <c r="I210" s="132"/>
      <c r="J210" s="130"/>
    </row>
    <row r="211" spans="9:10" x14ac:dyDescent="0.2">
      <c r="I211" s="132"/>
      <c r="J211" s="130"/>
    </row>
    <row r="212" spans="9:10" x14ac:dyDescent="0.2">
      <c r="I212" s="132"/>
      <c r="J212" s="130"/>
    </row>
    <row r="213" spans="9:10" x14ac:dyDescent="0.2">
      <c r="I213" s="132"/>
      <c r="J213" s="130"/>
    </row>
    <row r="214" spans="9:10" x14ac:dyDescent="0.2">
      <c r="I214" s="132"/>
      <c r="J214" s="130"/>
    </row>
    <row r="215" spans="9:10" x14ac:dyDescent="0.2">
      <c r="I215" s="132"/>
      <c r="J215" s="130"/>
    </row>
    <row r="216" spans="9:10" x14ac:dyDescent="0.2">
      <c r="I216" s="132"/>
      <c r="J216" s="130"/>
    </row>
    <row r="217" spans="9:10" x14ac:dyDescent="0.2">
      <c r="I217" s="132"/>
      <c r="J217" s="130"/>
    </row>
    <row r="218" spans="9:10" x14ac:dyDescent="0.2">
      <c r="I218" s="132"/>
      <c r="J218" s="130"/>
    </row>
    <row r="219" spans="9:10" x14ac:dyDescent="0.2">
      <c r="I219" s="132"/>
      <c r="J219" s="130"/>
    </row>
    <row r="220" spans="9:10" x14ac:dyDescent="0.2">
      <c r="I220" s="132"/>
      <c r="J220" s="130"/>
    </row>
    <row r="221" spans="9:10" x14ac:dyDescent="0.2">
      <c r="I221" s="132"/>
      <c r="J221" s="130"/>
    </row>
    <row r="222" spans="9:10" x14ac:dyDescent="0.2">
      <c r="I222" s="132"/>
      <c r="J222" s="130"/>
    </row>
    <row r="223" spans="9:10" x14ac:dyDescent="0.2">
      <c r="I223" s="132"/>
      <c r="J223" s="130"/>
    </row>
    <row r="224" spans="9:10" x14ac:dyDescent="0.2">
      <c r="I224" s="132"/>
      <c r="J224" s="130"/>
    </row>
    <row r="225" spans="9:10" x14ac:dyDescent="0.2">
      <c r="I225" s="132"/>
      <c r="J225" s="130"/>
    </row>
    <row r="226" spans="9:10" x14ac:dyDescent="0.2">
      <c r="I226" s="132"/>
      <c r="J226" s="130"/>
    </row>
    <row r="227" spans="9:10" x14ac:dyDescent="0.2">
      <c r="I227" s="132"/>
      <c r="J227" s="130"/>
    </row>
    <row r="228" spans="9:10" x14ac:dyDescent="0.2">
      <c r="I228" s="132"/>
      <c r="J228" s="130"/>
    </row>
    <row r="229" spans="9:10" x14ac:dyDescent="0.2">
      <c r="I229" s="132"/>
      <c r="J229" s="130"/>
    </row>
    <row r="230" spans="9:10" x14ac:dyDescent="0.2">
      <c r="I230" s="132"/>
      <c r="J230" s="130"/>
    </row>
    <row r="231" spans="9:10" x14ac:dyDescent="0.2">
      <c r="I231" s="132"/>
      <c r="J231" s="130"/>
    </row>
    <row r="232" spans="9:10" x14ac:dyDescent="0.2">
      <c r="I232" s="132"/>
      <c r="J232" s="130"/>
    </row>
    <row r="233" spans="9:10" x14ac:dyDescent="0.2">
      <c r="I233" s="132"/>
      <c r="J233" s="130"/>
    </row>
    <row r="234" spans="9:10" x14ac:dyDescent="0.2">
      <c r="I234" s="132"/>
      <c r="J234" s="130"/>
    </row>
    <row r="235" spans="9:10" x14ac:dyDescent="0.2">
      <c r="I235" s="132"/>
      <c r="J235" s="130"/>
    </row>
    <row r="236" spans="9:10" x14ac:dyDescent="0.2">
      <c r="I236" s="132"/>
      <c r="J236" s="130"/>
    </row>
    <row r="237" spans="9:10" x14ac:dyDescent="0.2">
      <c r="I237" s="132"/>
      <c r="J237" s="130"/>
    </row>
    <row r="238" spans="9:10" x14ac:dyDescent="0.2">
      <c r="I238" s="132"/>
      <c r="J238" s="130"/>
    </row>
    <row r="239" spans="9:10" x14ac:dyDescent="0.2">
      <c r="I239" s="132"/>
      <c r="J239" s="130"/>
    </row>
    <row r="240" spans="9:10" x14ac:dyDescent="0.2">
      <c r="I240" s="132"/>
      <c r="J240" s="130"/>
    </row>
    <row r="241" spans="9:10" x14ac:dyDescent="0.2">
      <c r="I241" s="132"/>
      <c r="J241" s="130"/>
    </row>
    <row r="242" spans="9:10" x14ac:dyDescent="0.2">
      <c r="I242" s="132"/>
      <c r="J242" s="130"/>
    </row>
    <row r="243" spans="9:10" x14ac:dyDescent="0.2">
      <c r="I243" s="132"/>
      <c r="J243" s="130"/>
    </row>
    <row r="244" spans="9:10" x14ac:dyDescent="0.2">
      <c r="I244" s="132"/>
      <c r="J244" s="130"/>
    </row>
    <row r="245" spans="9:10" x14ac:dyDescent="0.2">
      <c r="I245" s="132"/>
      <c r="J245" s="130"/>
    </row>
    <row r="246" spans="9:10" x14ac:dyDescent="0.2">
      <c r="I246" s="132"/>
      <c r="J246" s="130"/>
    </row>
    <row r="247" spans="9:10" x14ac:dyDescent="0.2">
      <c r="I247" s="132"/>
      <c r="J247" s="130"/>
    </row>
    <row r="248" spans="9:10" x14ac:dyDescent="0.2">
      <c r="I248" s="132"/>
      <c r="J248" s="130"/>
    </row>
    <row r="249" spans="9:10" x14ac:dyDescent="0.2">
      <c r="I249" s="132"/>
      <c r="J249" s="130"/>
    </row>
    <row r="250" spans="9:10" x14ac:dyDescent="0.2">
      <c r="I250" s="132"/>
      <c r="J250" s="130"/>
    </row>
    <row r="251" spans="9:10" x14ac:dyDescent="0.2">
      <c r="I251" s="132"/>
      <c r="J251" s="130"/>
    </row>
    <row r="252" spans="9:10" x14ac:dyDescent="0.2">
      <c r="I252" s="132"/>
      <c r="J252" s="130"/>
    </row>
    <row r="253" spans="9:10" x14ac:dyDescent="0.2">
      <c r="I253" s="132"/>
      <c r="J253" s="130"/>
    </row>
    <row r="254" spans="9:10" x14ac:dyDescent="0.2">
      <c r="I254" s="132"/>
      <c r="J254" s="130"/>
    </row>
    <row r="255" spans="9:10" x14ac:dyDescent="0.2">
      <c r="I255" s="132"/>
      <c r="J255" s="130"/>
    </row>
    <row r="256" spans="9:10" x14ac:dyDescent="0.2">
      <c r="I256" s="132"/>
      <c r="J256" s="130"/>
    </row>
    <row r="257" spans="9:10" x14ac:dyDescent="0.2">
      <c r="I257" s="132"/>
      <c r="J257" s="130"/>
    </row>
    <row r="258" spans="9:10" x14ac:dyDescent="0.2">
      <c r="I258" s="132"/>
      <c r="J258" s="130"/>
    </row>
    <row r="259" spans="9:10" x14ac:dyDescent="0.2">
      <c r="I259" s="132"/>
      <c r="J259" s="130"/>
    </row>
    <row r="260" spans="9:10" x14ac:dyDescent="0.2">
      <c r="I260" s="132"/>
      <c r="J260" s="130"/>
    </row>
    <row r="261" spans="9:10" x14ac:dyDescent="0.2">
      <c r="I261" s="132"/>
      <c r="J261" s="130"/>
    </row>
    <row r="262" spans="9:10" x14ac:dyDescent="0.2">
      <c r="I262" s="132"/>
      <c r="J262" s="130"/>
    </row>
    <row r="263" spans="9:10" x14ac:dyDescent="0.2">
      <c r="I263" s="132"/>
      <c r="J263" s="130"/>
    </row>
    <row r="264" spans="9:10" x14ac:dyDescent="0.2">
      <c r="I264" s="132"/>
      <c r="J264" s="130"/>
    </row>
    <row r="265" spans="9:10" x14ac:dyDescent="0.2">
      <c r="I265" s="132"/>
      <c r="J265" s="130"/>
    </row>
    <row r="266" spans="9:10" x14ac:dyDescent="0.2">
      <c r="I266" s="132"/>
      <c r="J266" s="130"/>
    </row>
    <row r="267" spans="9:10" x14ac:dyDescent="0.2">
      <c r="I267" s="132"/>
      <c r="J267" s="130"/>
    </row>
    <row r="268" spans="9:10" x14ac:dyDescent="0.2">
      <c r="I268" s="132"/>
      <c r="J268" s="130"/>
    </row>
    <row r="269" spans="9:10" x14ac:dyDescent="0.2">
      <c r="I269" s="132"/>
      <c r="J269" s="130"/>
    </row>
    <row r="270" spans="9:10" x14ac:dyDescent="0.2">
      <c r="I270" s="132"/>
      <c r="J270" s="130"/>
    </row>
    <row r="271" spans="9:10" x14ac:dyDescent="0.2">
      <c r="I271" s="132"/>
      <c r="J271" s="130"/>
    </row>
    <row r="272" spans="9:10" x14ac:dyDescent="0.2">
      <c r="I272" s="132"/>
      <c r="J272" s="130"/>
    </row>
    <row r="273" spans="9:10" x14ac:dyDescent="0.2">
      <c r="I273" s="132"/>
      <c r="J273" s="130"/>
    </row>
    <row r="274" spans="9:10" x14ac:dyDescent="0.2">
      <c r="I274" s="132"/>
      <c r="J274" s="130"/>
    </row>
    <row r="275" spans="9:10" x14ac:dyDescent="0.2">
      <c r="I275" s="132"/>
      <c r="J275" s="130"/>
    </row>
    <row r="276" spans="9:10" x14ac:dyDescent="0.2">
      <c r="I276" s="132"/>
      <c r="J276" s="130"/>
    </row>
    <row r="277" spans="9:10" x14ac:dyDescent="0.2">
      <c r="I277" s="132"/>
      <c r="J277" s="130"/>
    </row>
    <row r="278" spans="9:10" x14ac:dyDescent="0.2">
      <c r="I278" s="132"/>
      <c r="J278" s="130"/>
    </row>
    <row r="279" spans="9:10" x14ac:dyDescent="0.2">
      <c r="I279" s="132"/>
      <c r="J279" s="130"/>
    </row>
    <row r="280" spans="9:10" x14ac:dyDescent="0.2">
      <c r="I280" s="132"/>
      <c r="J280" s="130"/>
    </row>
    <row r="281" spans="9:10" x14ac:dyDescent="0.2">
      <c r="I281" s="132"/>
      <c r="J281" s="130"/>
    </row>
    <row r="282" spans="9:10" x14ac:dyDescent="0.2">
      <c r="I282" s="132"/>
      <c r="J282" s="130"/>
    </row>
    <row r="283" spans="9:10" x14ac:dyDescent="0.2">
      <c r="I283" s="132"/>
      <c r="J283" s="130"/>
    </row>
    <row r="284" spans="9:10" x14ac:dyDescent="0.2">
      <c r="I284" s="132"/>
      <c r="J284" s="130"/>
    </row>
    <row r="285" spans="9:10" x14ac:dyDescent="0.2">
      <c r="I285" s="132"/>
      <c r="J285" s="130"/>
    </row>
    <row r="286" spans="9:10" x14ac:dyDescent="0.2">
      <c r="I286" s="132"/>
      <c r="J286" s="130"/>
    </row>
    <row r="287" spans="9:10" x14ac:dyDescent="0.2">
      <c r="I287" s="132"/>
      <c r="J287" s="130"/>
    </row>
    <row r="288" spans="9:10" x14ac:dyDescent="0.2">
      <c r="I288" s="132"/>
      <c r="J288" s="130"/>
    </row>
    <row r="289" spans="9:10" x14ac:dyDescent="0.2">
      <c r="I289" s="132"/>
      <c r="J289" s="130"/>
    </row>
    <row r="290" spans="9:10" x14ac:dyDescent="0.2">
      <c r="I290" s="132"/>
      <c r="J290" s="130"/>
    </row>
    <row r="291" spans="9:10" x14ac:dyDescent="0.2">
      <c r="I291" s="132"/>
      <c r="J291" s="130"/>
    </row>
    <row r="292" spans="9:10" x14ac:dyDescent="0.2">
      <c r="I292" s="132"/>
      <c r="J292" s="130"/>
    </row>
    <row r="293" spans="9:10" x14ac:dyDescent="0.2">
      <c r="I293" s="132"/>
      <c r="J293" s="130"/>
    </row>
    <row r="294" spans="9:10" x14ac:dyDescent="0.2">
      <c r="I294" s="132"/>
      <c r="J294" s="130"/>
    </row>
    <row r="295" spans="9:10" x14ac:dyDescent="0.2">
      <c r="I295" s="132"/>
      <c r="J295" s="130"/>
    </row>
    <row r="296" spans="9:10" x14ac:dyDescent="0.2">
      <c r="I296" s="132"/>
      <c r="J296" s="130"/>
    </row>
    <row r="297" spans="9:10" x14ac:dyDescent="0.2">
      <c r="I297" s="132"/>
      <c r="J297" s="130"/>
    </row>
    <row r="298" spans="9:10" x14ac:dyDescent="0.2">
      <c r="I298" s="132"/>
      <c r="J298" s="130"/>
    </row>
    <row r="299" spans="9:10" x14ac:dyDescent="0.2">
      <c r="I299" s="132"/>
      <c r="J299" s="130"/>
    </row>
    <row r="300" spans="9:10" x14ac:dyDescent="0.2">
      <c r="I300" s="132"/>
      <c r="J300" s="130"/>
    </row>
    <row r="301" spans="9:10" x14ac:dyDescent="0.2">
      <c r="I301" s="132"/>
      <c r="J301" s="130"/>
    </row>
    <row r="302" spans="9:10" x14ac:dyDescent="0.2">
      <c r="I302" s="132"/>
      <c r="J302" s="130"/>
    </row>
    <row r="303" spans="9:10" x14ac:dyDescent="0.2">
      <c r="I303" s="132"/>
      <c r="J303" s="130"/>
    </row>
    <row r="304" spans="9:10" x14ac:dyDescent="0.2">
      <c r="I304" s="132"/>
      <c r="J304" s="130"/>
    </row>
    <row r="305" spans="9:10" x14ac:dyDescent="0.2">
      <c r="I305" s="132"/>
      <c r="J305" s="130"/>
    </row>
    <row r="306" spans="9:10" x14ac:dyDescent="0.2">
      <c r="I306" s="132"/>
      <c r="J306" s="130"/>
    </row>
    <row r="307" spans="9:10" x14ac:dyDescent="0.2">
      <c r="I307" s="132"/>
      <c r="J307" s="130"/>
    </row>
    <row r="308" spans="9:10" x14ac:dyDescent="0.2">
      <c r="I308" s="132"/>
      <c r="J308" s="130"/>
    </row>
  </sheetData>
  <sheetProtection algorithmName="SHA-512" hashValue="Adlj+2xEbZJE1MA3TPC3PfLd1iK/KNkdwkuXattPieRIXjezJ2qm9OY6+yWs9+p/SyImJ0NE/nmk9uIL2+hYGg==" saltValue="ZlNpusqNGIlZKZ0YJ2wOJg==" spinCount="100000" sheet="1" objects="1" scenarios="1" selectLockedCells="1" selectUnlockedCells="1"/>
  <printOptions horizontalCentered="1"/>
  <pageMargins left="0.75" right="0.5" top="0.5" bottom="0.5" header="0.9" footer="0.5"/>
  <pageSetup scale="83" fitToHeight="2" orientation="portrait" r:id="rId1"/>
  <headerFooter alignWithMargins="0">
    <oddHeader>&amp;R&amp;"Arial,Regular"&amp;8Page &amp;P of &amp;N</oddHeader>
  </headerFooter>
  <rowBreaks count="1" manualBreakCount="1">
    <brk id="8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149"/>
  <sheetViews>
    <sheetView zoomScale="130" zoomScaleNormal="130" workbookViewId="0">
      <selection activeCell="A2" sqref="A2"/>
    </sheetView>
  </sheetViews>
  <sheetFormatPr defaultColWidth="9" defaultRowHeight="10.199999999999999" x14ac:dyDescent="0.2"/>
  <cols>
    <col min="1" max="1" width="12.44140625" style="1" customWidth="1"/>
    <col min="2" max="4" width="7.44140625" style="1" customWidth="1"/>
    <col min="5" max="12" width="6.44140625" style="1" customWidth="1"/>
    <col min="13" max="13" width="2.6640625" style="1" customWidth="1"/>
    <col min="14" max="14" width="13.6640625" style="1" customWidth="1"/>
    <col min="15" max="17" width="7.44140625" style="1" customWidth="1"/>
    <col min="18" max="25" width="6.44140625" style="1" customWidth="1"/>
    <col min="26" max="16384" width="9" style="1"/>
  </cols>
  <sheetData>
    <row r="1" spans="1:25" ht="11.25" customHeight="1" x14ac:dyDescent="0.2">
      <c r="A1" s="6" t="s">
        <v>235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tr">
        <f>+A1</f>
        <v>COST RECOVERY FACTORS - As of 1/1/2021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6" t="s">
        <v>107</v>
      </c>
      <c r="B2" s="6"/>
      <c r="C2" s="6"/>
      <c r="D2" s="6"/>
      <c r="E2" s="6"/>
      <c r="F2" s="6" t="s">
        <v>215</v>
      </c>
      <c r="G2" s="6"/>
      <c r="H2" s="6"/>
      <c r="I2" s="6"/>
      <c r="J2" s="6"/>
      <c r="K2" s="6"/>
      <c r="L2" s="6"/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44"/>
      <c r="B3" s="44"/>
      <c r="C3" s="44"/>
      <c r="D3" s="44"/>
      <c r="E3" s="22"/>
      <c r="F3" s="22"/>
      <c r="G3" s="12"/>
      <c r="H3" s="12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 t="s">
        <v>92</v>
      </c>
      <c r="X3" s="44" t="s">
        <v>92</v>
      </c>
      <c r="Y3" s="46" t="s">
        <v>92</v>
      </c>
    </row>
    <row r="4" spans="1:25" ht="11.25" customHeight="1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182</v>
      </c>
      <c r="S4" s="6" t="s">
        <v>169</v>
      </c>
      <c r="T4" s="6" t="s">
        <v>182</v>
      </c>
      <c r="U4" s="6" t="s">
        <v>169</v>
      </c>
      <c r="V4" s="6" t="s">
        <v>182</v>
      </c>
      <c r="W4" s="6" t="s">
        <v>182</v>
      </c>
      <c r="X4" s="6" t="s">
        <v>182</v>
      </c>
      <c r="Y4" s="6" t="s">
        <v>182</v>
      </c>
    </row>
    <row r="5" spans="1:25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</row>
    <row r="6" spans="1:25" ht="35.25" customHeight="1" x14ac:dyDescent="0.2">
      <c r="A6" s="9" t="s">
        <v>97</v>
      </c>
      <c r="B6" s="10"/>
      <c r="C6" s="12">
        <v>4.3079999999999998</v>
      </c>
      <c r="D6" s="12">
        <v>2.9209999999999998</v>
      </c>
      <c r="E6" s="12">
        <v>0.33900000000000002</v>
      </c>
      <c r="F6" s="12"/>
      <c r="G6" s="12">
        <v>1.2</v>
      </c>
      <c r="H6" s="12"/>
      <c r="I6" s="12">
        <v>7.9000000000000001E-2</v>
      </c>
      <c r="J6" s="12">
        <v>0.23499999999999999</v>
      </c>
      <c r="K6" s="12">
        <v>0.53400000000000003</v>
      </c>
      <c r="L6" s="12">
        <v>0</v>
      </c>
      <c r="N6" s="9" t="s">
        <v>97</v>
      </c>
      <c r="O6" s="13" t="s">
        <v>92</v>
      </c>
      <c r="P6" s="13">
        <f>ROUND(C6/100,5)</f>
        <v>4.308E-2</v>
      </c>
      <c r="Q6" s="13">
        <f>ROUND(D6/100,5)</f>
        <v>2.921E-2</v>
      </c>
      <c r="R6" s="13">
        <f>ROUND(E6/100,5)</f>
        <v>3.3899999999999998E-3</v>
      </c>
      <c r="S6" s="13"/>
      <c r="T6" s="13">
        <f>ROUND(G6/100,5)</f>
        <v>1.2E-2</v>
      </c>
      <c r="U6" s="13"/>
      <c r="V6" s="13">
        <f>ROUND(I6/100,5)</f>
        <v>7.9000000000000001E-4</v>
      </c>
      <c r="W6" s="13">
        <f>ROUND(J6/100,5)</f>
        <v>2.3500000000000001E-3</v>
      </c>
      <c r="X6" s="13">
        <f>ROUND(K6/100,5)</f>
        <v>5.3400000000000001E-3</v>
      </c>
      <c r="Y6" s="13">
        <f>ROUND(L6/100,5)</f>
        <v>0</v>
      </c>
    </row>
    <row r="7" spans="1:25" x14ac:dyDescent="0.2">
      <c r="A7" s="14" t="s">
        <v>98</v>
      </c>
      <c r="B7" s="42">
        <v>3.0670000000000002</v>
      </c>
      <c r="C7" s="16"/>
      <c r="D7" s="10"/>
      <c r="E7" s="16"/>
      <c r="F7" s="16"/>
      <c r="G7" s="10"/>
      <c r="H7" s="26"/>
      <c r="I7" s="16"/>
      <c r="J7" s="16"/>
      <c r="K7" s="16"/>
      <c r="L7" s="16"/>
      <c r="N7" s="14" t="s">
        <v>98</v>
      </c>
      <c r="O7" s="13">
        <f>ROUND(B7/100,5)</f>
        <v>3.0669999999999999E-2</v>
      </c>
      <c r="P7" s="5"/>
      <c r="Q7" s="5"/>
      <c r="R7" s="5"/>
      <c r="S7" s="5"/>
      <c r="T7" s="5" t="s">
        <v>92</v>
      </c>
      <c r="U7" s="5"/>
      <c r="V7" s="5"/>
      <c r="W7" s="5"/>
      <c r="X7" s="5"/>
      <c r="Y7" s="5"/>
    </row>
    <row r="8" spans="1:25" x14ac:dyDescent="0.2">
      <c r="A8" s="14" t="s">
        <v>99</v>
      </c>
      <c r="B8" s="42">
        <v>4.0670000000000002</v>
      </c>
      <c r="C8" s="16"/>
      <c r="D8" s="16"/>
      <c r="E8" s="16"/>
      <c r="F8" s="16"/>
      <c r="G8" s="16"/>
      <c r="H8" s="28"/>
      <c r="I8" s="16"/>
      <c r="J8" s="16"/>
      <c r="K8" s="16"/>
      <c r="L8" s="16"/>
      <c r="N8" s="14" t="s">
        <v>99</v>
      </c>
      <c r="O8" s="13">
        <f>ROUND(B8/100,5)</f>
        <v>4.0669999999999998E-2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A9" s="9"/>
      <c r="B9" s="17"/>
      <c r="C9" s="16"/>
      <c r="D9" s="16"/>
      <c r="E9" s="16"/>
      <c r="F9" s="16"/>
      <c r="G9" s="16"/>
      <c r="H9" s="28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9" t="s">
        <v>100</v>
      </c>
      <c r="B10" s="10"/>
      <c r="C10" s="10"/>
      <c r="D10" s="10"/>
      <c r="E10" s="10"/>
      <c r="F10" s="10"/>
      <c r="G10" s="10"/>
      <c r="H10" s="26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9" t="s">
        <v>0</v>
      </c>
      <c r="B11" s="15">
        <v>3.35</v>
      </c>
      <c r="C11" s="12">
        <v>4.3079999999999998</v>
      </c>
      <c r="D11" s="12">
        <v>2.9209999999999998</v>
      </c>
      <c r="E11" s="12">
        <v>0.32700000000000001</v>
      </c>
      <c r="F11" s="35"/>
      <c r="G11" s="15">
        <v>1.147</v>
      </c>
      <c r="H11" s="25"/>
      <c r="I11" s="15">
        <v>7.9000000000000001E-2</v>
      </c>
      <c r="J11" s="15">
        <v>0.222</v>
      </c>
      <c r="K11" s="15">
        <v>0.44400000000000001</v>
      </c>
      <c r="L11" s="15">
        <v>0</v>
      </c>
      <c r="N11" s="9" t="s">
        <v>0</v>
      </c>
      <c r="O11" s="13">
        <f t="shared" ref="O11:R13" si="0">ROUND(B11/100,5)</f>
        <v>3.3500000000000002E-2</v>
      </c>
      <c r="P11" s="13">
        <f t="shared" si="0"/>
        <v>4.308E-2</v>
      </c>
      <c r="Q11" s="13">
        <f t="shared" si="0"/>
        <v>2.921E-2</v>
      </c>
      <c r="R11" s="13">
        <f t="shared" si="0"/>
        <v>3.2699999999999999E-3</v>
      </c>
      <c r="S11" s="13"/>
      <c r="T11" s="13">
        <f>ROUND(G11/100,5)</f>
        <v>1.1469999999999999E-2</v>
      </c>
      <c r="U11" s="27"/>
      <c r="V11" s="13">
        <f t="shared" ref="V11:Y13" si="1">ROUND(I11/100,5)</f>
        <v>7.9000000000000001E-4</v>
      </c>
      <c r="W11" s="13">
        <f t="shared" si="1"/>
        <v>2.2200000000000002E-3</v>
      </c>
      <c r="X11" s="13">
        <f t="shared" si="1"/>
        <v>4.4400000000000004E-3</v>
      </c>
      <c r="Y11" s="13">
        <f t="shared" si="1"/>
        <v>0</v>
      </c>
    </row>
    <row r="12" spans="1:25" x14ac:dyDescent="0.2">
      <c r="A12" s="9" t="s">
        <v>3</v>
      </c>
      <c r="B12" s="10">
        <v>3.3170000000000002</v>
      </c>
      <c r="C12" s="10">
        <v>4.266</v>
      </c>
      <c r="D12" s="10">
        <v>2.8919999999999999</v>
      </c>
      <c r="E12" s="10">
        <v>0.32400000000000001</v>
      </c>
      <c r="F12" s="36"/>
      <c r="G12" s="10">
        <v>1.1359999999999999</v>
      </c>
      <c r="H12" s="26"/>
      <c r="I12" s="10">
        <v>7.8E-2</v>
      </c>
      <c r="J12" s="15">
        <v>0.22</v>
      </c>
      <c r="K12" s="15">
        <v>0.44</v>
      </c>
      <c r="L12" s="15">
        <v>0</v>
      </c>
      <c r="N12" s="9" t="s">
        <v>3</v>
      </c>
      <c r="O12" s="13">
        <f t="shared" si="0"/>
        <v>3.3169999999999998E-2</v>
      </c>
      <c r="P12" s="13">
        <f t="shared" si="0"/>
        <v>4.2659999999999997E-2</v>
      </c>
      <c r="Q12" s="13">
        <f t="shared" si="0"/>
        <v>2.8920000000000001E-2</v>
      </c>
      <c r="R12" s="13">
        <f t="shared" si="0"/>
        <v>3.2399999999999998E-3</v>
      </c>
      <c r="S12" s="13"/>
      <c r="T12" s="13">
        <f>ROUND(G12/100,5)</f>
        <v>1.136E-2</v>
      </c>
      <c r="U12" s="27"/>
      <c r="V12" s="13">
        <f t="shared" si="1"/>
        <v>7.7999999999999999E-4</v>
      </c>
      <c r="W12" s="13">
        <f t="shared" si="1"/>
        <v>2.2000000000000001E-3</v>
      </c>
      <c r="X12" s="13">
        <f t="shared" si="1"/>
        <v>4.4000000000000003E-3</v>
      </c>
      <c r="Y12" s="13">
        <f t="shared" si="1"/>
        <v>0</v>
      </c>
    </row>
    <row r="13" spans="1:25" x14ac:dyDescent="0.2">
      <c r="A13" s="9" t="s">
        <v>2</v>
      </c>
      <c r="B13" s="10">
        <v>3.2829999999999999</v>
      </c>
      <c r="C13" s="10">
        <v>4.2220000000000004</v>
      </c>
      <c r="D13" s="10">
        <v>2.863</v>
      </c>
      <c r="E13" s="10">
        <v>0.32</v>
      </c>
      <c r="F13" s="36"/>
      <c r="G13" s="10">
        <v>1.1240000000000001</v>
      </c>
      <c r="H13" s="26"/>
      <c r="I13" s="10">
        <v>7.6999999999999999E-2</v>
      </c>
      <c r="J13" s="15">
        <v>0.218</v>
      </c>
      <c r="K13" s="15">
        <v>0.435</v>
      </c>
      <c r="L13" s="15">
        <v>0</v>
      </c>
      <c r="N13" s="9" t="s">
        <v>2</v>
      </c>
      <c r="O13" s="13">
        <f t="shared" si="0"/>
        <v>3.2829999999999998E-2</v>
      </c>
      <c r="P13" s="13">
        <f t="shared" si="0"/>
        <v>4.2220000000000001E-2</v>
      </c>
      <c r="Q13" s="13">
        <f t="shared" si="0"/>
        <v>2.8629999999999999E-2</v>
      </c>
      <c r="R13" s="13">
        <f t="shared" si="0"/>
        <v>3.2000000000000002E-3</v>
      </c>
      <c r="S13" s="13"/>
      <c r="T13" s="13">
        <f>ROUND(G13/100,5)</f>
        <v>1.124E-2</v>
      </c>
      <c r="U13" s="27"/>
      <c r="V13" s="13">
        <f t="shared" si="1"/>
        <v>7.6999999999999996E-4</v>
      </c>
      <c r="W13" s="13">
        <f t="shared" si="1"/>
        <v>2.1800000000000001E-3</v>
      </c>
      <c r="X13" s="13">
        <f t="shared" si="1"/>
        <v>4.3499999999999997E-3</v>
      </c>
      <c r="Y13" s="13">
        <f t="shared" si="1"/>
        <v>0</v>
      </c>
    </row>
    <row r="14" spans="1:25" x14ac:dyDescent="0.2">
      <c r="A14" s="9"/>
      <c r="B14" s="17"/>
      <c r="C14" s="17"/>
      <c r="D14" s="17" t="s">
        <v>92</v>
      </c>
      <c r="E14" s="17"/>
      <c r="F14" s="17"/>
      <c r="G14" s="17"/>
      <c r="H14" s="21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21"/>
      <c r="V14" s="5"/>
      <c r="W14" s="5"/>
      <c r="X14" s="5"/>
      <c r="Y14" s="5"/>
    </row>
    <row r="15" spans="1:25" x14ac:dyDescent="0.2">
      <c r="A15" s="9" t="s">
        <v>101</v>
      </c>
      <c r="B15" s="15">
        <v>3.35</v>
      </c>
      <c r="C15" s="10" t="s">
        <v>102</v>
      </c>
      <c r="D15" s="10" t="s">
        <v>102</v>
      </c>
      <c r="E15" s="12">
        <v>0.22600000000000001</v>
      </c>
      <c r="F15" s="12"/>
      <c r="G15" s="15">
        <v>0.69</v>
      </c>
      <c r="H15" s="25"/>
      <c r="I15" s="15">
        <v>7.4999999999999997E-2</v>
      </c>
      <c r="J15" s="15">
        <v>0.13500000000000001</v>
      </c>
      <c r="K15" s="15">
        <v>0.20699999999999999</v>
      </c>
      <c r="L15" s="15">
        <v>0</v>
      </c>
      <c r="N15" s="9" t="s">
        <v>101</v>
      </c>
      <c r="O15" s="13">
        <f>ROUND(B15/100,5)</f>
        <v>3.3500000000000002E-2</v>
      </c>
      <c r="P15" s="23" t="s">
        <v>102</v>
      </c>
      <c r="Q15" s="23" t="s">
        <v>102</v>
      </c>
      <c r="R15" s="13">
        <f>ROUND(E15/100,5)</f>
        <v>2.2599999999999999E-3</v>
      </c>
      <c r="S15" s="13"/>
      <c r="T15" s="13">
        <f>ROUND(G15/100,5)</f>
        <v>6.8999999999999999E-3</v>
      </c>
      <c r="U15" s="27"/>
      <c r="V15" s="13">
        <f>ROUND(I15/100,5)</f>
        <v>7.5000000000000002E-4</v>
      </c>
      <c r="W15" s="13">
        <f>ROUND(J15/100,5)</f>
        <v>1.3500000000000001E-3</v>
      </c>
      <c r="X15" s="13">
        <f>ROUND(K15/100,5)</f>
        <v>2.0699999999999998E-3</v>
      </c>
      <c r="Y15" s="13">
        <f>ROUND(L15/100,5)</f>
        <v>0</v>
      </c>
    </row>
    <row r="16" spans="1:25" x14ac:dyDescent="0.2">
      <c r="A16" s="9"/>
      <c r="B16" s="10"/>
      <c r="C16" s="10"/>
      <c r="D16" s="10"/>
      <c r="E16" s="10"/>
      <c r="F16" s="10"/>
      <c r="G16" s="10" t="s">
        <v>92</v>
      </c>
      <c r="H16" s="26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21"/>
      <c r="V16" s="5"/>
      <c r="W16" s="5"/>
      <c r="X16" s="5"/>
      <c r="Y16" s="5"/>
    </row>
    <row r="17" spans="1:25" ht="22.5" customHeight="1" x14ac:dyDescent="0.2">
      <c r="A17" s="9" t="s">
        <v>179</v>
      </c>
      <c r="B17" s="10"/>
      <c r="C17" s="10"/>
      <c r="D17" s="10"/>
      <c r="E17" s="10" t="s">
        <v>92</v>
      </c>
      <c r="F17" s="10" t="s">
        <v>92</v>
      </c>
      <c r="G17" s="10" t="s">
        <v>92</v>
      </c>
      <c r="H17" s="26"/>
      <c r="I17" s="10" t="s">
        <v>92</v>
      </c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26"/>
      <c r="V17" s="5"/>
      <c r="W17" s="5"/>
      <c r="X17" s="5"/>
      <c r="Y17" s="5"/>
    </row>
    <row r="18" spans="1:25" x14ac:dyDescent="0.2">
      <c r="A18" s="9" t="s">
        <v>0</v>
      </c>
      <c r="B18" s="15">
        <v>3.35</v>
      </c>
      <c r="C18" s="12">
        <v>4.3079999999999998</v>
      </c>
      <c r="D18" s="12">
        <v>2.9209999999999998</v>
      </c>
      <c r="E18" s="12"/>
      <c r="F18" s="35">
        <v>1.0900000000000001</v>
      </c>
      <c r="G18" s="15"/>
      <c r="H18" s="35">
        <v>3.6</v>
      </c>
      <c r="I18" s="15">
        <v>7.5999999999999998E-2</v>
      </c>
      <c r="J18" s="15">
        <v>0.17499999999999999</v>
      </c>
      <c r="K18" s="15">
        <v>0.32</v>
      </c>
      <c r="L18" s="15">
        <v>0</v>
      </c>
      <c r="N18" s="9" t="s">
        <v>0</v>
      </c>
      <c r="O18" s="13">
        <f t="shared" ref="O18:Q20" si="2">ROUND(B18/100,5)</f>
        <v>3.3500000000000002E-2</v>
      </c>
      <c r="P18" s="13">
        <f t="shared" si="2"/>
        <v>4.308E-2</v>
      </c>
      <c r="Q18" s="13">
        <f t="shared" si="2"/>
        <v>2.921E-2</v>
      </c>
      <c r="R18" s="13"/>
      <c r="S18" s="24">
        <f>F18</f>
        <v>1.0900000000000001</v>
      </c>
      <c r="T18" s="13"/>
      <c r="U18" s="30">
        <f>+H18</f>
        <v>3.6</v>
      </c>
      <c r="V18" s="13">
        <f t="shared" ref="V18:Y20" si="3">ROUND(I18/100,5)</f>
        <v>7.6000000000000004E-4</v>
      </c>
      <c r="W18" s="13">
        <f t="shared" si="3"/>
        <v>1.75E-3</v>
      </c>
      <c r="X18" s="13">
        <f t="shared" si="3"/>
        <v>3.2000000000000002E-3</v>
      </c>
      <c r="Y18" s="13">
        <f t="shared" si="3"/>
        <v>0</v>
      </c>
    </row>
    <row r="19" spans="1:25" x14ac:dyDescent="0.2">
      <c r="A19" s="9" t="s">
        <v>3</v>
      </c>
      <c r="B19" s="10">
        <v>3.3170000000000002</v>
      </c>
      <c r="C19" s="10">
        <v>4.266</v>
      </c>
      <c r="D19" s="10">
        <v>2.8919999999999999</v>
      </c>
      <c r="E19" s="10"/>
      <c r="F19" s="36">
        <v>1.08</v>
      </c>
      <c r="G19" s="10"/>
      <c r="H19" s="36">
        <v>3.56</v>
      </c>
      <c r="I19" s="10">
        <v>7.4999999999999997E-2</v>
      </c>
      <c r="J19" s="15">
        <v>0.17299999999999999</v>
      </c>
      <c r="K19" s="15">
        <v>0.317</v>
      </c>
      <c r="L19" s="15">
        <v>0</v>
      </c>
      <c r="N19" s="9" t="s">
        <v>3</v>
      </c>
      <c r="O19" s="13">
        <f t="shared" si="2"/>
        <v>3.3169999999999998E-2</v>
      </c>
      <c r="P19" s="13">
        <f t="shared" si="2"/>
        <v>4.2659999999999997E-2</v>
      </c>
      <c r="Q19" s="13">
        <f t="shared" si="2"/>
        <v>2.8920000000000001E-2</v>
      </c>
      <c r="R19" s="13"/>
      <c r="S19" s="24">
        <f>F19</f>
        <v>1.08</v>
      </c>
      <c r="T19" s="13"/>
      <c r="U19" s="30">
        <f>+H19</f>
        <v>3.56</v>
      </c>
      <c r="V19" s="13">
        <f t="shared" si="3"/>
        <v>7.5000000000000002E-4</v>
      </c>
      <c r="W19" s="13">
        <f t="shared" si="3"/>
        <v>1.73E-3</v>
      </c>
      <c r="X19" s="13">
        <f t="shared" si="3"/>
        <v>3.1700000000000001E-3</v>
      </c>
      <c r="Y19" s="13">
        <f t="shared" si="3"/>
        <v>0</v>
      </c>
    </row>
    <row r="20" spans="1:25" x14ac:dyDescent="0.2">
      <c r="A20" s="9" t="s">
        <v>2</v>
      </c>
      <c r="B20" s="10">
        <v>3.2829999999999999</v>
      </c>
      <c r="C20" s="10">
        <v>4.2220000000000004</v>
      </c>
      <c r="D20" s="10">
        <v>2.863</v>
      </c>
      <c r="E20" s="10"/>
      <c r="F20" s="36">
        <v>1.07</v>
      </c>
      <c r="G20" s="10"/>
      <c r="H20" s="37">
        <v>3.53</v>
      </c>
      <c r="I20" s="10">
        <v>7.3999999999999996E-2</v>
      </c>
      <c r="J20" s="15">
        <v>0.17199999999999999</v>
      </c>
      <c r="K20" s="15">
        <v>0.314</v>
      </c>
      <c r="L20" s="15">
        <v>0</v>
      </c>
      <c r="N20" s="9" t="s">
        <v>2</v>
      </c>
      <c r="O20" s="13">
        <f t="shared" si="2"/>
        <v>3.2829999999999998E-2</v>
      </c>
      <c r="P20" s="13">
        <f t="shared" si="2"/>
        <v>4.2220000000000001E-2</v>
      </c>
      <c r="Q20" s="13">
        <f t="shared" si="2"/>
        <v>2.8629999999999999E-2</v>
      </c>
      <c r="R20" s="13"/>
      <c r="S20" s="24">
        <f>F20</f>
        <v>1.07</v>
      </c>
      <c r="T20" s="13"/>
      <c r="U20" s="30">
        <f>+H20</f>
        <v>3.53</v>
      </c>
      <c r="V20" s="13">
        <f t="shared" si="3"/>
        <v>7.3999999999999999E-4</v>
      </c>
      <c r="W20" s="13">
        <f t="shared" si="3"/>
        <v>1.72E-3</v>
      </c>
      <c r="X20" s="13">
        <f t="shared" si="3"/>
        <v>3.14E-3</v>
      </c>
      <c r="Y20" s="13">
        <f t="shared" si="3"/>
        <v>0</v>
      </c>
    </row>
    <row r="21" spans="1:25" x14ac:dyDescent="0.2">
      <c r="A21" s="9"/>
      <c r="B21" s="17"/>
      <c r="C21" s="17"/>
      <c r="D21" s="17"/>
      <c r="E21" s="17"/>
      <c r="F21" s="17"/>
      <c r="G21" s="17"/>
      <c r="H21" s="21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30"/>
      <c r="V21" s="5"/>
      <c r="W21" s="5"/>
      <c r="X21" s="5"/>
      <c r="Y21" s="5"/>
    </row>
    <row r="22" spans="1:25" ht="34.5" customHeight="1" x14ac:dyDescent="0.2">
      <c r="A22" s="19" t="s">
        <v>180</v>
      </c>
      <c r="B22" s="10"/>
      <c r="C22" s="10"/>
      <c r="D22" s="10"/>
      <c r="E22" s="10"/>
      <c r="F22" s="10"/>
      <c r="G22" s="10"/>
      <c r="H22" s="26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30"/>
      <c r="V22" s="5"/>
      <c r="W22" s="5"/>
      <c r="X22" s="5"/>
      <c r="Y22" s="5"/>
    </row>
    <row r="23" spans="1:25" x14ac:dyDescent="0.2">
      <c r="A23" s="9" t="s">
        <v>0</v>
      </c>
      <c r="B23" s="15">
        <v>3.35</v>
      </c>
      <c r="C23" s="12">
        <v>4.3079999999999998</v>
      </c>
      <c r="D23" s="12">
        <v>2.9209999999999998</v>
      </c>
      <c r="E23" s="12"/>
      <c r="F23" s="35">
        <v>0.46</v>
      </c>
      <c r="G23" s="15"/>
      <c r="H23" s="35">
        <v>1.38</v>
      </c>
      <c r="I23" s="15">
        <v>7.1999999999999995E-2</v>
      </c>
      <c r="J23" s="15">
        <v>0.12</v>
      </c>
      <c r="K23" s="15">
        <v>0.51800000000000002</v>
      </c>
      <c r="L23" s="15">
        <v>0</v>
      </c>
      <c r="N23" s="9" t="s">
        <v>0</v>
      </c>
      <c r="O23" s="13">
        <f t="shared" ref="O23:Q25" si="4">ROUND(B23/100,5)</f>
        <v>3.3500000000000002E-2</v>
      </c>
      <c r="P23" s="13">
        <f t="shared" si="4"/>
        <v>4.308E-2</v>
      </c>
      <c r="Q23" s="13">
        <f t="shared" si="4"/>
        <v>2.921E-2</v>
      </c>
      <c r="R23" s="13"/>
      <c r="S23" s="24">
        <f>F23</f>
        <v>0.46</v>
      </c>
      <c r="T23" s="13"/>
      <c r="U23" s="30">
        <f>+H23</f>
        <v>1.38</v>
      </c>
      <c r="V23" s="13">
        <f t="shared" ref="V23:Y25" si="5">ROUND(I23/100,5)</f>
        <v>7.2000000000000005E-4</v>
      </c>
      <c r="W23" s="13">
        <f t="shared" si="5"/>
        <v>1.1999999999999999E-3</v>
      </c>
      <c r="X23" s="13">
        <f t="shared" si="5"/>
        <v>5.1799999999999997E-3</v>
      </c>
      <c r="Y23" s="13">
        <f t="shared" si="5"/>
        <v>0</v>
      </c>
    </row>
    <row r="24" spans="1:25" x14ac:dyDescent="0.2">
      <c r="A24" s="9" t="s">
        <v>3</v>
      </c>
      <c r="B24" s="10">
        <v>3.3170000000000002</v>
      </c>
      <c r="C24" s="10">
        <v>4.266</v>
      </c>
      <c r="D24" s="10">
        <v>2.8919999999999999</v>
      </c>
      <c r="E24" s="10"/>
      <c r="F24" s="36">
        <v>0.46</v>
      </c>
      <c r="G24" s="10"/>
      <c r="H24" s="36">
        <v>1.37</v>
      </c>
      <c r="I24" s="10">
        <v>7.0999999999999994E-2</v>
      </c>
      <c r="J24" s="15">
        <v>0.11899999999999999</v>
      </c>
      <c r="K24" s="15">
        <v>0.51300000000000001</v>
      </c>
      <c r="L24" s="15">
        <v>0</v>
      </c>
      <c r="N24" s="9" t="s">
        <v>3</v>
      </c>
      <c r="O24" s="13">
        <f t="shared" si="4"/>
        <v>3.3169999999999998E-2</v>
      </c>
      <c r="P24" s="13">
        <f t="shared" si="4"/>
        <v>4.2659999999999997E-2</v>
      </c>
      <c r="Q24" s="13">
        <f t="shared" si="4"/>
        <v>2.8920000000000001E-2</v>
      </c>
      <c r="R24" s="13"/>
      <c r="S24" s="24">
        <f>F24</f>
        <v>0.46</v>
      </c>
      <c r="T24" s="13"/>
      <c r="U24" s="30">
        <f>+H24</f>
        <v>1.37</v>
      </c>
      <c r="V24" s="13">
        <f t="shared" si="5"/>
        <v>7.1000000000000002E-4</v>
      </c>
      <c r="W24" s="13">
        <f t="shared" si="5"/>
        <v>1.1900000000000001E-3</v>
      </c>
      <c r="X24" s="13">
        <f t="shared" si="5"/>
        <v>5.13E-3</v>
      </c>
      <c r="Y24" s="13">
        <f t="shared" si="5"/>
        <v>0</v>
      </c>
    </row>
    <row r="25" spans="1:25" x14ac:dyDescent="0.2">
      <c r="A25" s="9" t="s">
        <v>2</v>
      </c>
      <c r="B25" s="10">
        <v>3.2829999999999999</v>
      </c>
      <c r="C25" s="10">
        <v>4.2220000000000004</v>
      </c>
      <c r="D25" s="10">
        <v>2.863</v>
      </c>
      <c r="E25" s="10"/>
      <c r="F25" s="36">
        <v>0.45</v>
      </c>
      <c r="G25" s="10"/>
      <c r="H25" s="36">
        <v>1.35</v>
      </c>
      <c r="I25" s="10">
        <v>7.0999999999999994E-2</v>
      </c>
      <c r="J25" s="15">
        <v>0.11799999999999999</v>
      </c>
      <c r="K25" s="15">
        <v>0.50800000000000001</v>
      </c>
      <c r="L25" s="15">
        <v>0</v>
      </c>
      <c r="N25" s="9" t="s">
        <v>2</v>
      </c>
      <c r="O25" s="13">
        <f t="shared" si="4"/>
        <v>3.2829999999999998E-2</v>
      </c>
      <c r="P25" s="13">
        <f t="shared" si="4"/>
        <v>4.2220000000000001E-2</v>
      </c>
      <c r="Q25" s="13">
        <f t="shared" si="4"/>
        <v>2.8629999999999999E-2</v>
      </c>
      <c r="R25" s="13"/>
      <c r="S25" s="24">
        <f>F25</f>
        <v>0.45</v>
      </c>
      <c r="T25" s="13"/>
      <c r="U25" s="30">
        <f>+H25</f>
        <v>1.35</v>
      </c>
      <c r="V25" s="13">
        <f t="shared" si="5"/>
        <v>7.1000000000000002E-4</v>
      </c>
      <c r="W25" s="13">
        <f t="shared" si="5"/>
        <v>1.1800000000000001E-3</v>
      </c>
      <c r="X25" s="13">
        <f t="shared" si="5"/>
        <v>5.0800000000000003E-3</v>
      </c>
      <c r="Y25" s="13">
        <f t="shared" si="5"/>
        <v>0</v>
      </c>
    </row>
    <row r="26" spans="1:25" x14ac:dyDescent="0.2">
      <c r="A26" s="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30"/>
      <c r="V26" s="5"/>
      <c r="W26" s="5"/>
      <c r="X26" s="5"/>
      <c r="Y26" s="5"/>
    </row>
    <row r="27" spans="1:25" ht="20.399999999999999" x14ac:dyDescent="0.2">
      <c r="A27" s="9" t="s">
        <v>181</v>
      </c>
      <c r="B27" s="10"/>
      <c r="C27" s="10"/>
      <c r="D27" s="10"/>
      <c r="E27" s="10"/>
      <c r="F27" s="10"/>
      <c r="G27" s="10"/>
      <c r="H27" s="26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30"/>
      <c r="V27" s="5"/>
      <c r="W27" s="5"/>
      <c r="X27" s="5"/>
      <c r="Y27" s="5"/>
    </row>
    <row r="28" spans="1:25" x14ac:dyDescent="0.2">
      <c r="A28" s="9" t="s">
        <v>0</v>
      </c>
      <c r="B28" s="15">
        <v>3.35</v>
      </c>
      <c r="C28" s="12">
        <v>4.3079999999999998</v>
      </c>
      <c r="D28" s="12">
        <v>2.9209999999999998</v>
      </c>
      <c r="E28" s="12"/>
      <c r="F28" s="35">
        <v>0.95</v>
      </c>
      <c r="G28" s="15"/>
      <c r="H28" s="35">
        <v>3</v>
      </c>
      <c r="I28" s="15">
        <v>7.2999999999999995E-2</v>
      </c>
      <c r="J28" s="15">
        <v>0.14399999999999999</v>
      </c>
      <c r="K28" s="15">
        <v>0.19900000000000001</v>
      </c>
      <c r="L28" s="15">
        <v>0</v>
      </c>
      <c r="N28" s="9" t="s">
        <v>0</v>
      </c>
      <c r="O28" s="13">
        <f t="shared" ref="O28:Q30" si="6">ROUND(B28/100,5)</f>
        <v>3.3500000000000002E-2</v>
      </c>
      <c r="P28" s="13">
        <f t="shared" si="6"/>
        <v>4.308E-2</v>
      </c>
      <c r="Q28" s="13">
        <f t="shared" si="6"/>
        <v>2.921E-2</v>
      </c>
      <c r="R28" s="13"/>
      <c r="S28" s="24">
        <f>F28</f>
        <v>0.95</v>
      </c>
      <c r="T28" s="13"/>
      <c r="U28" s="30">
        <f>+H28</f>
        <v>3</v>
      </c>
      <c r="V28" s="13">
        <f t="shared" ref="V28:Y30" si="7">ROUND(I28/100,5)</f>
        <v>7.2999999999999996E-4</v>
      </c>
      <c r="W28" s="13">
        <f t="shared" si="7"/>
        <v>1.4400000000000001E-3</v>
      </c>
      <c r="X28" s="13">
        <f t="shared" si="7"/>
        <v>1.99E-3</v>
      </c>
      <c r="Y28" s="13">
        <f t="shared" si="7"/>
        <v>0</v>
      </c>
    </row>
    <row r="29" spans="1:25" x14ac:dyDescent="0.2">
      <c r="A29" s="9" t="s">
        <v>3</v>
      </c>
      <c r="B29" s="10">
        <v>3.3170000000000002</v>
      </c>
      <c r="C29" s="10">
        <v>4.266</v>
      </c>
      <c r="D29" s="10">
        <v>2.8919999999999999</v>
      </c>
      <c r="E29" s="10"/>
      <c r="F29" s="36">
        <v>0.94</v>
      </c>
      <c r="G29" s="10"/>
      <c r="H29" s="37">
        <v>2.97</v>
      </c>
      <c r="I29" s="10">
        <v>7.1999999999999995E-2</v>
      </c>
      <c r="J29" s="15">
        <v>0.14299999999999999</v>
      </c>
      <c r="K29" s="15">
        <v>0.19700000000000001</v>
      </c>
      <c r="L29" s="15">
        <v>0</v>
      </c>
      <c r="N29" s="9" t="s">
        <v>3</v>
      </c>
      <c r="O29" s="13">
        <f t="shared" si="6"/>
        <v>3.3169999999999998E-2</v>
      </c>
      <c r="P29" s="13">
        <f t="shared" si="6"/>
        <v>4.2659999999999997E-2</v>
      </c>
      <c r="Q29" s="13">
        <f t="shared" si="6"/>
        <v>2.8920000000000001E-2</v>
      </c>
      <c r="R29" s="13"/>
      <c r="S29" s="24">
        <f>F29</f>
        <v>0.94</v>
      </c>
      <c r="T29" s="13"/>
      <c r="U29" s="30">
        <f>+H29</f>
        <v>2.97</v>
      </c>
      <c r="V29" s="13">
        <f t="shared" si="7"/>
        <v>7.2000000000000005E-4</v>
      </c>
      <c r="W29" s="13">
        <f t="shared" si="7"/>
        <v>1.4300000000000001E-3</v>
      </c>
      <c r="X29" s="13">
        <f t="shared" si="7"/>
        <v>1.97E-3</v>
      </c>
      <c r="Y29" s="13">
        <f t="shared" si="7"/>
        <v>0</v>
      </c>
    </row>
    <row r="30" spans="1:25" x14ac:dyDescent="0.2">
      <c r="A30" s="9" t="s">
        <v>2</v>
      </c>
      <c r="B30" s="10">
        <v>3.2829999999999999</v>
      </c>
      <c r="C30" s="10">
        <v>4.2220000000000004</v>
      </c>
      <c r="D30" s="10">
        <v>2.863</v>
      </c>
      <c r="E30" s="10"/>
      <c r="F30" s="36">
        <v>0.93</v>
      </c>
      <c r="G30" s="10"/>
      <c r="H30" s="36">
        <v>2.94</v>
      </c>
      <c r="I30" s="10">
        <v>7.1999999999999995E-2</v>
      </c>
      <c r="J30" s="15">
        <v>0.14099999999999999</v>
      </c>
      <c r="K30" s="15">
        <v>0.19500000000000001</v>
      </c>
      <c r="L30" s="15">
        <v>0</v>
      </c>
      <c r="N30" s="9" t="s">
        <v>2</v>
      </c>
      <c r="O30" s="13">
        <f t="shared" si="6"/>
        <v>3.2829999999999998E-2</v>
      </c>
      <c r="P30" s="13">
        <f t="shared" si="6"/>
        <v>4.2220000000000001E-2</v>
      </c>
      <c r="Q30" s="13">
        <f t="shared" si="6"/>
        <v>2.8629999999999999E-2</v>
      </c>
      <c r="R30" s="13"/>
      <c r="S30" s="24">
        <f>F30</f>
        <v>0.93</v>
      </c>
      <c r="T30" s="13"/>
      <c r="U30" s="30">
        <f>+H30</f>
        <v>2.94</v>
      </c>
      <c r="V30" s="13">
        <f t="shared" si="7"/>
        <v>7.2000000000000005E-4</v>
      </c>
      <c r="W30" s="13">
        <f t="shared" si="7"/>
        <v>1.41E-3</v>
      </c>
      <c r="X30" s="13">
        <f t="shared" si="7"/>
        <v>1.9499999999999999E-3</v>
      </c>
      <c r="Y30" s="13">
        <f t="shared" si="7"/>
        <v>0</v>
      </c>
    </row>
    <row r="31" spans="1:25" x14ac:dyDescent="0.2">
      <c r="A31" s="9"/>
      <c r="B31" s="17"/>
      <c r="C31" s="17"/>
      <c r="D31" s="17"/>
      <c r="E31" s="17"/>
      <c r="F31" s="17"/>
      <c r="G31" s="17"/>
      <c r="H31" s="21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21"/>
      <c r="V31" s="5"/>
      <c r="W31" s="5"/>
      <c r="X31" s="5"/>
      <c r="Y31" s="5"/>
    </row>
    <row r="32" spans="1:25" x14ac:dyDescent="0.2">
      <c r="A32" s="9" t="s">
        <v>104</v>
      </c>
      <c r="B32" s="10">
        <v>3.181</v>
      </c>
      <c r="C32" s="10" t="s">
        <v>102</v>
      </c>
      <c r="D32" s="10" t="s">
        <v>102</v>
      </c>
      <c r="E32" s="12">
        <v>0.10299999999999999</v>
      </c>
      <c r="F32" s="12"/>
      <c r="G32" s="15">
        <v>0.14699999999999999</v>
      </c>
      <c r="H32" s="15"/>
      <c r="I32" s="15">
        <v>7.0000000000000007E-2</v>
      </c>
      <c r="J32" s="15">
        <v>2.7E-2</v>
      </c>
      <c r="K32" s="15">
        <v>0.379</v>
      </c>
      <c r="L32" s="15">
        <v>0</v>
      </c>
      <c r="N32" s="9" t="s">
        <v>104</v>
      </c>
      <c r="O32" s="13">
        <f>ROUND(B32/100,5)</f>
        <v>3.1809999999999998E-2</v>
      </c>
      <c r="P32" s="23" t="s">
        <v>102</v>
      </c>
      <c r="Q32" s="23" t="s">
        <v>102</v>
      </c>
      <c r="R32" s="13">
        <f>ROUND(E32/100,5)</f>
        <v>1.0300000000000001E-3</v>
      </c>
      <c r="S32" s="13"/>
      <c r="T32" s="13">
        <f>ROUND(G32/100,5)</f>
        <v>1.47E-3</v>
      </c>
      <c r="U32" s="27"/>
      <c r="V32" s="13">
        <f>ROUND(I32/100,5)</f>
        <v>6.9999999999999999E-4</v>
      </c>
      <c r="W32" s="13">
        <f>ROUND(J32/100,5)</f>
        <v>2.7E-4</v>
      </c>
      <c r="X32" s="13">
        <f>ROUND(K32/100,5)</f>
        <v>3.79E-3</v>
      </c>
      <c r="Y32" s="13">
        <f>ROUND(L32/100,5)</f>
        <v>0</v>
      </c>
    </row>
    <row r="33" spans="1:2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</row>
    <row r="34" spans="1:25" ht="22.5" customHeight="1" x14ac:dyDescent="0.2">
      <c r="A34" s="9" t="s">
        <v>173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x14ac:dyDescent="0.2">
      <c r="A35" s="9" t="s">
        <v>174</v>
      </c>
      <c r="B35" s="20"/>
      <c r="C35" s="20"/>
      <c r="D35" s="20"/>
      <c r="E35" s="20"/>
      <c r="G35" s="20"/>
      <c r="H35" s="20"/>
      <c r="I35" s="20"/>
      <c r="J35" s="20"/>
      <c r="K35" s="20"/>
      <c r="L35" s="20"/>
      <c r="N35" s="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x14ac:dyDescent="0.2">
      <c r="A36" s="9" t="s">
        <v>175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38">
        <v>0.106</v>
      </c>
      <c r="G36" s="10" t="s">
        <v>102</v>
      </c>
      <c r="H36" s="38">
        <v>0.34899999999999998</v>
      </c>
      <c r="I36" s="10" t="s">
        <v>102</v>
      </c>
      <c r="J36" s="10" t="s">
        <v>102</v>
      </c>
      <c r="K36" s="10" t="s">
        <v>102</v>
      </c>
      <c r="L36" s="10" t="s">
        <v>102</v>
      </c>
      <c r="N36" s="9" t="s">
        <v>174</v>
      </c>
      <c r="O36" s="13"/>
      <c r="P36" s="13"/>
      <c r="Q36" s="13"/>
      <c r="R36" s="13"/>
      <c r="S36" s="32">
        <f>F36</f>
        <v>0.106</v>
      </c>
      <c r="T36" s="20"/>
      <c r="U36" s="34">
        <f>+H36</f>
        <v>0.34899999999999998</v>
      </c>
      <c r="V36" s="20"/>
      <c r="W36" s="20"/>
      <c r="X36" s="20"/>
      <c r="Y36" s="20"/>
    </row>
    <row r="37" spans="1:25" x14ac:dyDescent="0.2">
      <c r="A37" s="9" t="s">
        <v>176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39">
        <v>0.105</v>
      </c>
      <c r="G37" s="10" t="s">
        <v>102</v>
      </c>
      <c r="H37" s="39">
        <v>0.34599999999999997</v>
      </c>
      <c r="I37" s="10" t="s">
        <v>102</v>
      </c>
      <c r="J37" s="10" t="s">
        <v>102</v>
      </c>
      <c r="K37" s="10" t="s">
        <v>102</v>
      </c>
      <c r="L37" s="10" t="s">
        <v>102</v>
      </c>
      <c r="N37" s="9" t="s">
        <v>175</v>
      </c>
      <c r="O37" s="13"/>
      <c r="P37" s="13"/>
      <c r="Q37" s="13"/>
      <c r="R37" s="13"/>
      <c r="S37" s="32">
        <f>F37</f>
        <v>0.105</v>
      </c>
      <c r="T37" s="20"/>
      <c r="U37" s="34">
        <f t="shared" ref="U37:U42" si="8">+H37</f>
        <v>0.34599999999999997</v>
      </c>
      <c r="V37" s="20"/>
      <c r="W37" s="20"/>
      <c r="X37" s="20"/>
      <c r="Y37" s="20"/>
    </row>
    <row r="38" spans="1:25" x14ac:dyDescent="0.2">
      <c r="A38" s="9" t="s">
        <v>177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39">
        <v>0.104</v>
      </c>
      <c r="G38" s="10" t="s">
        <v>102</v>
      </c>
      <c r="H38" s="39">
        <v>0.34200000000000003</v>
      </c>
      <c r="I38" s="10" t="s">
        <v>102</v>
      </c>
      <c r="J38" s="10" t="s">
        <v>102</v>
      </c>
      <c r="K38" s="10" t="s">
        <v>102</v>
      </c>
      <c r="L38" s="10" t="s">
        <v>102</v>
      </c>
      <c r="N38" s="9" t="s">
        <v>176</v>
      </c>
      <c r="O38" s="13"/>
      <c r="P38" s="13"/>
      <c r="Q38" s="13"/>
      <c r="R38" s="13"/>
      <c r="S38" s="32">
        <f>F38</f>
        <v>0.104</v>
      </c>
      <c r="T38" s="20"/>
      <c r="U38" s="34">
        <f t="shared" si="8"/>
        <v>0.34200000000000003</v>
      </c>
      <c r="V38" s="20"/>
      <c r="W38" s="20"/>
      <c r="X38" s="20"/>
      <c r="Y38" s="20"/>
    </row>
    <row r="39" spans="1:25" x14ac:dyDescent="0.2">
      <c r="A39" s="9" t="s">
        <v>178</v>
      </c>
      <c r="B39" s="20"/>
      <c r="C39" s="20"/>
      <c r="D39" s="20"/>
      <c r="E39" s="20"/>
      <c r="F39" s="31"/>
      <c r="G39" s="20"/>
      <c r="H39" s="20"/>
      <c r="I39" s="20"/>
      <c r="J39" s="20"/>
      <c r="K39" s="20"/>
      <c r="L39" s="20"/>
      <c r="N39" s="9" t="s">
        <v>177</v>
      </c>
      <c r="O39" s="20"/>
      <c r="P39" s="20"/>
      <c r="Q39" s="20"/>
      <c r="R39" s="20"/>
      <c r="S39" s="31"/>
      <c r="T39" s="20"/>
      <c r="U39" s="20"/>
      <c r="V39" s="20"/>
      <c r="W39" s="20"/>
      <c r="X39" s="20"/>
      <c r="Y39" s="20"/>
    </row>
    <row r="40" spans="1:25" x14ac:dyDescent="0.2">
      <c r="A40" s="9" t="s">
        <v>175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38">
        <v>0.05</v>
      </c>
      <c r="G40" s="10" t="s">
        <v>102</v>
      </c>
      <c r="H40" s="38">
        <v>0.16600000000000001</v>
      </c>
      <c r="I40" s="10" t="s">
        <v>102</v>
      </c>
      <c r="J40" s="10" t="s">
        <v>102</v>
      </c>
      <c r="K40" s="10" t="s">
        <v>102</v>
      </c>
      <c r="L40" s="10" t="s">
        <v>102</v>
      </c>
      <c r="N40" s="9" t="s">
        <v>178</v>
      </c>
      <c r="O40" s="20"/>
      <c r="P40" s="20"/>
      <c r="Q40" s="20"/>
      <c r="R40" s="20"/>
      <c r="S40" s="32">
        <f>F40</f>
        <v>0.05</v>
      </c>
      <c r="T40" s="20"/>
      <c r="U40" s="34">
        <f t="shared" si="8"/>
        <v>0.16600000000000001</v>
      </c>
      <c r="V40" s="20"/>
      <c r="W40" s="20"/>
      <c r="X40" s="20"/>
      <c r="Y40" s="20"/>
    </row>
    <row r="41" spans="1:25" x14ac:dyDescent="0.2">
      <c r="A41" s="9" t="s">
        <v>176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39">
        <v>0.05</v>
      </c>
      <c r="G41" s="10" t="s">
        <v>102</v>
      </c>
      <c r="H41" s="39">
        <v>0.16400000000000001</v>
      </c>
      <c r="I41" s="10" t="s">
        <v>102</v>
      </c>
      <c r="J41" s="10" t="s">
        <v>102</v>
      </c>
      <c r="K41" s="10" t="s">
        <v>102</v>
      </c>
      <c r="L41" s="10" t="s">
        <v>102</v>
      </c>
      <c r="N41" s="9" t="s">
        <v>175</v>
      </c>
      <c r="O41" s="20"/>
      <c r="P41" s="20"/>
      <c r="Q41" s="20"/>
      <c r="R41" s="20"/>
      <c r="S41" s="32">
        <f>F41</f>
        <v>0.05</v>
      </c>
      <c r="T41" s="20"/>
      <c r="U41" s="34">
        <f t="shared" si="8"/>
        <v>0.16400000000000001</v>
      </c>
      <c r="V41" s="20"/>
      <c r="W41" s="20"/>
      <c r="X41" s="20"/>
      <c r="Y41" s="20"/>
    </row>
    <row r="42" spans="1:25" x14ac:dyDescent="0.2">
      <c r="A42" s="9" t="s">
        <v>177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39">
        <v>4.9000000000000002E-2</v>
      </c>
      <c r="G42" s="10" t="s">
        <v>102</v>
      </c>
      <c r="H42" s="39">
        <v>0.16300000000000001</v>
      </c>
      <c r="I42" s="10" t="s">
        <v>102</v>
      </c>
      <c r="J42" s="10" t="s">
        <v>102</v>
      </c>
      <c r="K42" s="10" t="s">
        <v>102</v>
      </c>
      <c r="L42" s="10" t="s">
        <v>102</v>
      </c>
      <c r="N42" s="9" t="s">
        <v>176</v>
      </c>
      <c r="O42" s="20"/>
      <c r="P42" s="20"/>
      <c r="Q42" s="20"/>
      <c r="R42" s="20"/>
      <c r="S42" s="32">
        <f>F42</f>
        <v>4.9000000000000002E-2</v>
      </c>
      <c r="T42" s="20"/>
      <c r="U42" s="34">
        <f t="shared" si="8"/>
        <v>0.16300000000000001</v>
      </c>
      <c r="V42" s="20"/>
      <c r="W42" s="20"/>
      <c r="X42" s="20"/>
      <c r="Y42" s="20"/>
    </row>
    <row r="43" spans="1:25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9" t="s">
        <v>177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x14ac:dyDescent="0.2">
      <c r="A44" s="9" t="s">
        <v>105</v>
      </c>
      <c r="B44" s="20" t="s">
        <v>106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9" t="s">
        <v>105</v>
      </c>
      <c r="O44" s="20" t="s">
        <v>106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x14ac:dyDescent="0.2">
      <c r="A45" s="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x14ac:dyDescent="0.2">
      <c r="A46" s="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x14ac:dyDescent="0.2">
      <c r="A47" s="1" t="str">
        <f ca="1">CELL("filename",G67)</f>
        <v>S:\Regulatory Planning\Florida\Storm Protection Plan (SPP)\DISCOVERY\OPC\3rd Set PODs (31-53)\POD-3-36\[_Rates0121_SPP Support.xlsx]BA-1 Rates Current_Prior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x14ac:dyDescent="0.2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</sheetData>
  <mergeCells count="2">
    <mergeCell ref="B4:D4"/>
    <mergeCell ref="O4:Q4"/>
  </mergeCells>
  <phoneticPr fontId="4" type="noConversion"/>
  <pageMargins left="0.75" right="0.7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81"/>
  <sheetViews>
    <sheetView zoomScale="130" zoomScaleNormal="130" workbookViewId="0">
      <selection activeCell="L28" sqref="L28"/>
    </sheetView>
  </sheetViews>
  <sheetFormatPr defaultColWidth="9" defaultRowHeight="10.199999999999999" x14ac:dyDescent="0.2"/>
  <cols>
    <col min="1" max="1" width="14" style="1" customWidth="1"/>
    <col min="2" max="4" width="7.44140625" style="1" customWidth="1"/>
    <col min="5" max="12" width="6.44140625" style="1" customWidth="1"/>
    <col min="13" max="13" width="2.6640625" style="1" customWidth="1"/>
    <col min="14" max="14" width="13.6640625" style="1" customWidth="1"/>
    <col min="15" max="17" width="7.44140625" style="1" customWidth="1"/>
    <col min="18" max="25" width="6.44140625" style="1" customWidth="1"/>
    <col min="26" max="16384" width="9" style="1"/>
  </cols>
  <sheetData>
    <row r="1" spans="1:29" x14ac:dyDescent="0.2">
      <c r="A1" s="6" t="s">
        <v>233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6" t="str">
        <f>+A1</f>
        <v>PROPOSED COST RECOVERY FACTORS -  01/1/2021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1" customHeight="1" x14ac:dyDescent="0.2">
      <c r="A2" s="6"/>
      <c r="B2" s="6"/>
      <c r="C2" s="6"/>
      <c r="D2" s="6"/>
      <c r="G2" s="47">
        <v>43891</v>
      </c>
      <c r="H2" s="1" t="s">
        <v>199</v>
      </c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9" x14ac:dyDescent="0.2">
      <c r="A3" s="44"/>
      <c r="B3" s="6" t="s">
        <v>107</v>
      </c>
      <c r="C3" s="6"/>
      <c r="D3" s="6"/>
      <c r="E3" s="22"/>
      <c r="F3" s="22"/>
      <c r="G3" s="12"/>
      <c r="H3" s="12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 t="s">
        <v>92</v>
      </c>
      <c r="X3" s="44" t="s">
        <v>92</v>
      </c>
      <c r="Y3" s="46" t="s">
        <v>92</v>
      </c>
    </row>
    <row r="4" spans="1:29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182</v>
      </c>
      <c r="S4" s="6" t="s">
        <v>169</v>
      </c>
      <c r="T4" s="6" t="s">
        <v>182</v>
      </c>
      <c r="U4" s="6" t="s">
        <v>169</v>
      </c>
      <c r="V4" s="6" t="s">
        <v>182</v>
      </c>
      <c r="W4" s="6" t="s">
        <v>182</v>
      </c>
      <c r="X4" s="6" t="s">
        <v>182</v>
      </c>
      <c r="Y4" s="6" t="s">
        <v>182</v>
      </c>
    </row>
    <row r="5" spans="1:29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</row>
    <row r="6" spans="1:29" ht="35.25" customHeight="1" x14ac:dyDescent="0.2">
      <c r="A6" s="9" t="s">
        <v>97</v>
      </c>
      <c r="B6" s="10"/>
      <c r="C6" s="12">
        <v>4.3079999999999998</v>
      </c>
      <c r="D6" s="12">
        <v>2.9209999999999998</v>
      </c>
      <c r="E6" s="12">
        <v>0.33900000000000002</v>
      </c>
      <c r="F6" s="12"/>
      <c r="G6" s="12">
        <v>1.2</v>
      </c>
      <c r="H6" s="12"/>
      <c r="I6" s="12">
        <v>7.9000000000000001E-2</v>
      </c>
      <c r="J6" s="12">
        <v>0.23499999999999999</v>
      </c>
      <c r="K6" s="12">
        <v>0.53400000000000003</v>
      </c>
      <c r="L6" s="12">
        <v>2.7E-2</v>
      </c>
      <c r="N6" s="9" t="s">
        <v>97</v>
      </c>
      <c r="O6" s="13" t="s">
        <v>92</v>
      </c>
      <c r="P6" s="13">
        <f>ROUND(C6/100,5)</f>
        <v>4.308E-2</v>
      </c>
      <c r="Q6" s="13">
        <f>ROUND(D6/100,5)</f>
        <v>2.921E-2</v>
      </c>
      <c r="R6" s="13">
        <f>ROUND(E6/100,5)</f>
        <v>3.3899999999999998E-3</v>
      </c>
      <c r="S6" s="13"/>
      <c r="T6" s="13">
        <f>ROUND(G6/100,5)</f>
        <v>1.2E-2</v>
      </c>
      <c r="U6" s="13"/>
      <c r="V6" s="13">
        <f>ROUND(I6/100,5)</f>
        <v>7.9000000000000001E-4</v>
      </c>
      <c r="W6" s="13">
        <f>ROUND(J6/100,5)</f>
        <v>2.3500000000000001E-3</v>
      </c>
      <c r="X6" s="13">
        <f>ROUND(K6/100,5)</f>
        <v>5.3400000000000001E-3</v>
      </c>
      <c r="Y6" s="13">
        <f>ROUND(L6/100,5)</f>
        <v>2.7E-4</v>
      </c>
    </row>
    <row r="7" spans="1:29" x14ac:dyDescent="0.2">
      <c r="A7" s="14" t="s">
        <v>98</v>
      </c>
      <c r="B7" s="42">
        <v>3.0670000000000002</v>
      </c>
      <c r="C7" s="16"/>
      <c r="D7" s="10"/>
      <c r="E7" s="16"/>
      <c r="F7" s="16"/>
      <c r="G7" s="10"/>
      <c r="H7" s="26"/>
      <c r="I7" s="16"/>
      <c r="J7" s="16"/>
      <c r="K7" s="16"/>
      <c r="L7" s="16"/>
      <c r="N7" s="14" t="s">
        <v>98</v>
      </c>
      <c r="O7" s="13">
        <f>ROUND(B7/100,5)</f>
        <v>3.0669999999999999E-2</v>
      </c>
      <c r="P7" s="5"/>
      <c r="Q7" s="5"/>
      <c r="R7" s="5"/>
      <c r="S7" s="5"/>
      <c r="T7" s="5" t="s">
        <v>92</v>
      </c>
      <c r="U7" s="5"/>
      <c r="V7" s="5"/>
      <c r="W7" s="5"/>
      <c r="X7" s="5"/>
      <c r="Y7" s="5"/>
      <c r="AB7" s="40"/>
    </row>
    <row r="8" spans="1:29" x14ac:dyDescent="0.2">
      <c r="A8" s="14" t="s">
        <v>99</v>
      </c>
      <c r="B8" s="42">
        <v>4.0670000000000002</v>
      </c>
      <c r="C8" s="16"/>
      <c r="D8" s="16"/>
      <c r="E8" s="16"/>
      <c r="F8" s="16"/>
      <c r="G8" s="16"/>
      <c r="H8" s="28"/>
      <c r="I8" s="16"/>
      <c r="J8" s="16"/>
      <c r="K8" s="16"/>
      <c r="L8" s="16"/>
      <c r="N8" s="14" t="s">
        <v>99</v>
      </c>
      <c r="O8" s="13">
        <f>ROUND(B8/100,5)</f>
        <v>4.0669999999999998E-2</v>
      </c>
      <c r="P8" s="5"/>
      <c r="Q8" s="5"/>
      <c r="R8" s="5"/>
      <c r="S8" s="5"/>
      <c r="T8" s="5"/>
      <c r="U8" s="5"/>
      <c r="V8" s="5"/>
      <c r="W8" s="5"/>
      <c r="X8" s="5"/>
      <c r="Y8" s="5"/>
      <c r="AB8" s="40"/>
    </row>
    <row r="9" spans="1:29" x14ac:dyDescent="0.2">
      <c r="A9" s="9"/>
      <c r="B9" s="17"/>
      <c r="C9" s="16"/>
      <c r="D9" s="16"/>
      <c r="E9" s="16"/>
      <c r="F9" s="16"/>
      <c r="G9" s="16"/>
      <c r="H9" s="28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AB9" s="40"/>
    </row>
    <row r="10" spans="1:29" x14ac:dyDescent="0.2">
      <c r="A10" s="9" t="s">
        <v>100</v>
      </c>
      <c r="B10" s="10"/>
      <c r="C10" s="10"/>
      <c r="D10" s="10"/>
      <c r="E10" s="10"/>
      <c r="F10" s="10"/>
      <c r="G10" s="10"/>
      <c r="H10" s="26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AB10" s="48"/>
    </row>
    <row r="11" spans="1:29" x14ac:dyDescent="0.2">
      <c r="A11" s="9" t="s">
        <v>0</v>
      </c>
      <c r="B11" s="15">
        <v>3.35</v>
      </c>
      <c r="C11" s="12">
        <v>4.3079999999999998</v>
      </c>
      <c r="D11" s="12">
        <v>2.9209999999999998</v>
      </c>
      <c r="E11" s="12">
        <v>0.32700000000000001</v>
      </c>
      <c r="F11" s="35"/>
      <c r="G11" s="15">
        <v>1.147</v>
      </c>
      <c r="H11" s="25"/>
      <c r="I11" s="15">
        <v>7.9000000000000001E-2</v>
      </c>
      <c r="J11" s="15">
        <v>0.222</v>
      </c>
      <c r="K11" s="15">
        <v>0.44400000000000001</v>
      </c>
      <c r="L11" s="15">
        <v>2.3E-2</v>
      </c>
      <c r="N11" s="9" t="s">
        <v>0</v>
      </c>
      <c r="O11" s="13">
        <f t="shared" ref="O11:R13" si="0">ROUND(B11/100,5)</f>
        <v>3.3500000000000002E-2</v>
      </c>
      <c r="P11" s="13">
        <f t="shared" si="0"/>
        <v>4.308E-2</v>
      </c>
      <c r="Q11" s="13">
        <f t="shared" si="0"/>
        <v>2.921E-2</v>
      </c>
      <c r="R11" s="13">
        <f t="shared" si="0"/>
        <v>3.2699999999999999E-3</v>
      </c>
      <c r="S11" s="13"/>
      <c r="T11" s="13">
        <f>ROUND(G11/100,5)</f>
        <v>1.1469999999999999E-2</v>
      </c>
      <c r="U11" s="27"/>
      <c r="V11" s="13">
        <f t="shared" ref="V11:Y15" si="1">ROUND(I11/100,5)</f>
        <v>7.9000000000000001E-4</v>
      </c>
      <c r="W11" s="13">
        <f t="shared" si="1"/>
        <v>2.2200000000000002E-3</v>
      </c>
      <c r="X11" s="13">
        <f t="shared" si="1"/>
        <v>4.4400000000000004E-3</v>
      </c>
      <c r="Y11" s="13">
        <f t="shared" si="1"/>
        <v>2.3000000000000001E-4</v>
      </c>
    </row>
    <row r="12" spans="1:29" x14ac:dyDescent="0.2">
      <c r="A12" s="9" t="s">
        <v>3</v>
      </c>
      <c r="B12" s="10">
        <v>3.3170000000000002</v>
      </c>
      <c r="C12" s="10">
        <v>4.266</v>
      </c>
      <c r="D12" s="10">
        <v>2.8919999999999999</v>
      </c>
      <c r="E12" s="10">
        <v>0.32400000000000001</v>
      </c>
      <c r="F12" s="36"/>
      <c r="G12" s="10">
        <v>1.1359999999999999</v>
      </c>
      <c r="H12" s="26"/>
      <c r="I12" s="10">
        <v>7.8E-2</v>
      </c>
      <c r="J12" s="15">
        <v>0.22</v>
      </c>
      <c r="K12" s="15">
        <v>0.44</v>
      </c>
      <c r="L12" s="15">
        <v>2.3E-2</v>
      </c>
      <c r="N12" s="9" t="s">
        <v>3</v>
      </c>
      <c r="O12" s="13">
        <f t="shared" si="0"/>
        <v>3.3169999999999998E-2</v>
      </c>
      <c r="P12" s="13">
        <f t="shared" si="0"/>
        <v>4.2659999999999997E-2</v>
      </c>
      <c r="Q12" s="13">
        <f t="shared" si="0"/>
        <v>2.8920000000000001E-2</v>
      </c>
      <c r="R12" s="13">
        <f t="shared" si="0"/>
        <v>3.2399999999999998E-3</v>
      </c>
      <c r="S12" s="13"/>
      <c r="T12" s="13">
        <f>ROUND(G12/100,5)</f>
        <v>1.136E-2</v>
      </c>
      <c r="U12" s="27"/>
      <c r="V12" s="13">
        <f t="shared" si="1"/>
        <v>7.7999999999999999E-4</v>
      </c>
      <c r="W12" s="13">
        <f t="shared" si="1"/>
        <v>2.2000000000000001E-3</v>
      </c>
      <c r="X12" s="13">
        <f t="shared" si="1"/>
        <v>4.4000000000000003E-3</v>
      </c>
      <c r="Y12" s="13">
        <f t="shared" si="1"/>
        <v>2.3000000000000001E-4</v>
      </c>
    </row>
    <row r="13" spans="1:29" x14ac:dyDescent="0.2">
      <c r="A13" s="9" t="s">
        <v>2</v>
      </c>
      <c r="B13" s="10">
        <v>3.2829999999999999</v>
      </c>
      <c r="C13" s="10">
        <v>4.2220000000000004</v>
      </c>
      <c r="D13" s="10">
        <v>2.863</v>
      </c>
      <c r="E13" s="10">
        <v>0.32</v>
      </c>
      <c r="F13" s="36"/>
      <c r="G13" s="10">
        <v>1.1240000000000001</v>
      </c>
      <c r="H13" s="26"/>
      <c r="I13" s="10">
        <v>7.6999999999999999E-2</v>
      </c>
      <c r="J13" s="15">
        <v>0.218</v>
      </c>
      <c r="K13" s="15">
        <v>0.435</v>
      </c>
      <c r="L13" s="15">
        <v>2.3E-2</v>
      </c>
      <c r="N13" s="9" t="s">
        <v>2</v>
      </c>
      <c r="O13" s="13">
        <f t="shared" si="0"/>
        <v>3.2829999999999998E-2</v>
      </c>
      <c r="P13" s="13">
        <f t="shared" si="0"/>
        <v>4.2220000000000001E-2</v>
      </c>
      <c r="Q13" s="13">
        <f t="shared" si="0"/>
        <v>2.8629999999999999E-2</v>
      </c>
      <c r="R13" s="13">
        <f t="shared" si="0"/>
        <v>3.2000000000000002E-3</v>
      </c>
      <c r="S13" s="13"/>
      <c r="T13" s="13">
        <f>ROUND(G13/100,5)</f>
        <v>1.124E-2</v>
      </c>
      <c r="U13" s="27"/>
      <c r="V13" s="13">
        <f t="shared" si="1"/>
        <v>7.6999999999999996E-4</v>
      </c>
      <c r="W13" s="13">
        <f t="shared" si="1"/>
        <v>2.1800000000000001E-3</v>
      </c>
      <c r="X13" s="13">
        <f t="shared" si="1"/>
        <v>4.3499999999999997E-3</v>
      </c>
      <c r="Y13" s="13">
        <f t="shared" si="1"/>
        <v>2.3000000000000001E-4</v>
      </c>
    </row>
    <row r="14" spans="1:29" x14ac:dyDescent="0.2">
      <c r="A14" s="9"/>
      <c r="B14" s="17"/>
      <c r="C14" s="17"/>
      <c r="D14" s="17" t="s">
        <v>92</v>
      </c>
      <c r="E14" s="17"/>
      <c r="F14" s="17"/>
      <c r="G14" s="17"/>
      <c r="H14" s="21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21"/>
      <c r="V14" s="5"/>
      <c r="W14" s="5"/>
      <c r="X14" s="5"/>
      <c r="Y14" s="5"/>
    </row>
    <row r="15" spans="1:29" x14ac:dyDescent="0.2">
      <c r="A15" s="9" t="s">
        <v>101</v>
      </c>
      <c r="B15" s="15">
        <v>3.35</v>
      </c>
      <c r="C15" s="10" t="s">
        <v>102</v>
      </c>
      <c r="D15" s="10" t="s">
        <v>102</v>
      </c>
      <c r="E15" s="12">
        <v>0.22600000000000001</v>
      </c>
      <c r="F15" s="12"/>
      <c r="G15" s="15">
        <v>0.69</v>
      </c>
      <c r="H15" s="25"/>
      <c r="I15" s="15">
        <v>7.4999999999999997E-2</v>
      </c>
      <c r="J15" s="15">
        <v>0.13500000000000001</v>
      </c>
      <c r="K15" s="15">
        <v>0.20699999999999999</v>
      </c>
      <c r="L15" s="15">
        <v>1.0999999999999999E-2</v>
      </c>
      <c r="N15" s="9" t="s">
        <v>101</v>
      </c>
      <c r="O15" s="13">
        <f>ROUND(B15/100,5)</f>
        <v>3.3500000000000002E-2</v>
      </c>
      <c r="P15" s="23" t="s">
        <v>102</v>
      </c>
      <c r="Q15" s="23" t="s">
        <v>102</v>
      </c>
      <c r="R15" s="13">
        <f>ROUND(E15/100,5)</f>
        <v>2.2599999999999999E-3</v>
      </c>
      <c r="S15" s="13"/>
      <c r="T15" s="13">
        <f>ROUND(G15/100,5)</f>
        <v>6.8999999999999999E-3</v>
      </c>
      <c r="U15" s="27"/>
      <c r="V15" s="13">
        <f>ROUND(I15/100,5)</f>
        <v>7.5000000000000002E-4</v>
      </c>
      <c r="W15" s="13">
        <f t="shared" si="1"/>
        <v>1.3500000000000001E-3</v>
      </c>
      <c r="X15" s="13">
        <f t="shared" si="1"/>
        <v>2.0699999999999998E-3</v>
      </c>
      <c r="Y15" s="13">
        <f t="shared" si="1"/>
        <v>1.1E-4</v>
      </c>
    </row>
    <row r="16" spans="1:29" x14ac:dyDescent="0.2">
      <c r="A16" s="9"/>
      <c r="B16" s="10"/>
      <c r="C16" s="10"/>
      <c r="D16" s="10"/>
      <c r="E16" s="10"/>
      <c r="F16" s="10"/>
      <c r="G16" s="10" t="s">
        <v>92</v>
      </c>
      <c r="H16" s="26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21"/>
      <c r="V16" s="5"/>
      <c r="W16" s="5"/>
      <c r="X16" s="5"/>
      <c r="Y16" s="5"/>
    </row>
    <row r="17" spans="1:25" ht="22.5" customHeight="1" x14ac:dyDescent="0.2">
      <c r="A17" s="9" t="s">
        <v>179</v>
      </c>
      <c r="B17" s="10"/>
      <c r="C17" s="10"/>
      <c r="D17" s="10"/>
      <c r="E17" s="10" t="s">
        <v>92</v>
      </c>
      <c r="F17" s="10" t="s">
        <v>92</v>
      </c>
      <c r="G17" s="10" t="s">
        <v>92</v>
      </c>
      <c r="H17" s="26"/>
      <c r="I17" s="10" t="s">
        <v>92</v>
      </c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26"/>
      <c r="V17" s="5"/>
      <c r="W17" s="5"/>
      <c r="X17" s="5"/>
      <c r="Y17" s="5"/>
    </row>
    <row r="18" spans="1:25" x14ac:dyDescent="0.2">
      <c r="A18" s="9" t="s">
        <v>0</v>
      </c>
      <c r="B18" s="15">
        <v>3.35</v>
      </c>
      <c r="C18" s="12">
        <v>4.3079999999999998</v>
      </c>
      <c r="D18" s="12">
        <v>2.9209999999999998</v>
      </c>
      <c r="E18" s="12"/>
      <c r="F18" s="35">
        <v>1.0900000000000001</v>
      </c>
      <c r="G18" s="15"/>
      <c r="H18" s="35">
        <v>3.6</v>
      </c>
      <c r="I18" s="15">
        <v>7.5999999999999998E-2</v>
      </c>
      <c r="J18" s="15">
        <v>0.17499999999999999</v>
      </c>
      <c r="K18" s="15">
        <v>0.32</v>
      </c>
      <c r="L18" s="15">
        <v>1.7000000000000001E-2</v>
      </c>
      <c r="N18" s="9" t="s">
        <v>0</v>
      </c>
      <c r="O18" s="13">
        <f t="shared" ref="O18:Q20" si="2">ROUND(B18/100,5)</f>
        <v>3.3500000000000002E-2</v>
      </c>
      <c r="P18" s="13">
        <f t="shared" si="2"/>
        <v>4.308E-2</v>
      </c>
      <c r="Q18" s="13">
        <f t="shared" si="2"/>
        <v>2.921E-2</v>
      </c>
      <c r="R18" s="13"/>
      <c r="S18" s="24">
        <f>F18</f>
        <v>1.0900000000000001</v>
      </c>
      <c r="T18" s="13"/>
      <c r="U18" s="24">
        <f>H18</f>
        <v>3.6</v>
      </c>
      <c r="V18" s="13">
        <f t="shared" ref="V18:Y20" si="3">ROUND(I18/100,5)</f>
        <v>7.6000000000000004E-4</v>
      </c>
      <c r="W18" s="13">
        <f t="shared" si="3"/>
        <v>1.75E-3</v>
      </c>
      <c r="X18" s="13">
        <f t="shared" si="3"/>
        <v>3.2000000000000002E-3</v>
      </c>
      <c r="Y18" s="13">
        <f t="shared" si="3"/>
        <v>1.7000000000000001E-4</v>
      </c>
    </row>
    <row r="19" spans="1:25" x14ac:dyDescent="0.2">
      <c r="A19" s="9" t="s">
        <v>3</v>
      </c>
      <c r="B19" s="10">
        <v>3.3170000000000002</v>
      </c>
      <c r="C19" s="10">
        <v>4.266</v>
      </c>
      <c r="D19" s="10">
        <v>2.8919999999999999</v>
      </c>
      <c r="E19" s="10"/>
      <c r="F19" s="36">
        <v>1.08</v>
      </c>
      <c r="G19" s="10"/>
      <c r="H19" s="36">
        <v>3.56</v>
      </c>
      <c r="I19" s="10">
        <v>7.4999999999999997E-2</v>
      </c>
      <c r="J19" s="15">
        <v>0.17299999999999999</v>
      </c>
      <c r="K19" s="15">
        <v>0.317</v>
      </c>
      <c r="L19" s="15">
        <v>1.7000000000000001E-2</v>
      </c>
      <c r="N19" s="9" t="s">
        <v>3</v>
      </c>
      <c r="O19" s="13">
        <f t="shared" si="2"/>
        <v>3.3169999999999998E-2</v>
      </c>
      <c r="P19" s="13">
        <f t="shared" si="2"/>
        <v>4.2659999999999997E-2</v>
      </c>
      <c r="Q19" s="13">
        <f t="shared" si="2"/>
        <v>2.8920000000000001E-2</v>
      </c>
      <c r="R19" s="13"/>
      <c r="S19" s="24">
        <f>F19</f>
        <v>1.08</v>
      </c>
      <c r="T19" s="13"/>
      <c r="U19" s="24">
        <f>H19</f>
        <v>3.56</v>
      </c>
      <c r="V19" s="13">
        <f t="shared" si="3"/>
        <v>7.5000000000000002E-4</v>
      </c>
      <c r="W19" s="13">
        <f t="shared" si="3"/>
        <v>1.73E-3</v>
      </c>
      <c r="X19" s="13">
        <f t="shared" si="3"/>
        <v>3.1700000000000001E-3</v>
      </c>
      <c r="Y19" s="13">
        <f t="shared" si="3"/>
        <v>1.7000000000000001E-4</v>
      </c>
    </row>
    <row r="20" spans="1:25" x14ac:dyDescent="0.2">
      <c r="A20" s="9" t="s">
        <v>2</v>
      </c>
      <c r="B20" s="10">
        <v>3.2829999999999999</v>
      </c>
      <c r="C20" s="10">
        <v>4.2220000000000004</v>
      </c>
      <c r="D20" s="10">
        <v>2.863</v>
      </c>
      <c r="E20" s="10"/>
      <c r="F20" s="36">
        <v>1.07</v>
      </c>
      <c r="G20" s="10"/>
      <c r="H20" s="37">
        <v>3.53</v>
      </c>
      <c r="I20" s="10">
        <v>7.3999999999999996E-2</v>
      </c>
      <c r="J20" s="15">
        <v>0.17199999999999999</v>
      </c>
      <c r="K20" s="15">
        <v>0.314</v>
      </c>
      <c r="L20" s="15">
        <v>1.7000000000000001E-2</v>
      </c>
      <c r="N20" s="9" t="s">
        <v>2</v>
      </c>
      <c r="O20" s="13">
        <f t="shared" si="2"/>
        <v>3.2829999999999998E-2</v>
      </c>
      <c r="P20" s="13">
        <f t="shared" si="2"/>
        <v>4.2220000000000001E-2</v>
      </c>
      <c r="Q20" s="13">
        <f t="shared" si="2"/>
        <v>2.8629999999999999E-2</v>
      </c>
      <c r="R20" s="13"/>
      <c r="S20" s="24">
        <f>F20</f>
        <v>1.07</v>
      </c>
      <c r="T20" s="13"/>
      <c r="U20" s="24">
        <f>H20</f>
        <v>3.53</v>
      </c>
      <c r="V20" s="13">
        <f t="shared" si="3"/>
        <v>7.3999999999999999E-4</v>
      </c>
      <c r="W20" s="13">
        <f t="shared" si="3"/>
        <v>1.72E-3</v>
      </c>
      <c r="X20" s="13">
        <f t="shared" si="3"/>
        <v>3.14E-3</v>
      </c>
      <c r="Y20" s="13">
        <f t="shared" si="3"/>
        <v>1.7000000000000001E-4</v>
      </c>
    </row>
    <row r="21" spans="1:25" x14ac:dyDescent="0.2">
      <c r="A21" s="9"/>
      <c r="B21" s="17"/>
      <c r="C21" s="17"/>
      <c r="D21" s="17"/>
      <c r="E21" s="17"/>
      <c r="F21" s="17"/>
      <c r="G21" s="17"/>
      <c r="H21" s="21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30"/>
      <c r="V21" s="5"/>
      <c r="W21" s="5"/>
      <c r="X21" s="5"/>
      <c r="Y21" s="5"/>
    </row>
    <row r="22" spans="1:25" ht="34.5" customHeight="1" x14ac:dyDescent="0.2">
      <c r="A22" s="19" t="s">
        <v>180</v>
      </c>
      <c r="B22" s="10"/>
      <c r="C22" s="10"/>
      <c r="D22" s="10"/>
      <c r="E22" s="10"/>
      <c r="F22" s="10"/>
      <c r="G22" s="10"/>
      <c r="H22" s="26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30"/>
      <c r="V22" s="5"/>
      <c r="W22" s="5"/>
      <c r="X22" s="5"/>
      <c r="Y22" s="5"/>
    </row>
    <row r="23" spans="1:25" x14ac:dyDescent="0.2">
      <c r="A23" s="9" t="s">
        <v>0</v>
      </c>
      <c r="B23" s="15">
        <v>3.35</v>
      </c>
      <c r="C23" s="12">
        <v>4.3079999999999998</v>
      </c>
      <c r="D23" s="12">
        <v>2.9209999999999998</v>
      </c>
      <c r="E23" s="12"/>
      <c r="F23" s="35">
        <v>0.46</v>
      </c>
      <c r="G23" s="15"/>
      <c r="H23" s="35">
        <v>1.38</v>
      </c>
      <c r="I23" s="15">
        <v>7.1999999999999995E-2</v>
      </c>
      <c r="J23" s="15">
        <v>0.12</v>
      </c>
      <c r="K23" s="15">
        <v>0.51800000000000002</v>
      </c>
      <c r="L23" s="15">
        <v>2.3E-2</v>
      </c>
      <c r="N23" s="9" t="s">
        <v>0</v>
      </c>
      <c r="O23" s="13">
        <f t="shared" ref="O23:Q25" si="4">ROUND(B23/100,5)</f>
        <v>3.3500000000000002E-2</v>
      </c>
      <c r="P23" s="13">
        <f t="shared" si="4"/>
        <v>4.308E-2</v>
      </c>
      <c r="Q23" s="13">
        <f t="shared" si="4"/>
        <v>2.921E-2</v>
      </c>
      <c r="R23" s="13"/>
      <c r="S23" s="24">
        <f>F23</f>
        <v>0.46</v>
      </c>
      <c r="T23" s="13"/>
      <c r="U23" s="24">
        <f>H23</f>
        <v>1.38</v>
      </c>
      <c r="V23" s="13">
        <f t="shared" ref="V23:Y25" si="5">ROUND(I23/100,5)</f>
        <v>7.2000000000000005E-4</v>
      </c>
      <c r="W23" s="13">
        <f t="shared" si="5"/>
        <v>1.1999999999999999E-3</v>
      </c>
      <c r="X23" s="13">
        <f t="shared" si="5"/>
        <v>5.1799999999999997E-3</v>
      </c>
      <c r="Y23" s="13">
        <f t="shared" si="5"/>
        <v>2.3000000000000001E-4</v>
      </c>
    </row>
    <row r="24" spans="1:25" x14ac:dyDescent="0.2">
      <c r="A24" s="9" t="s">
        <v>3</v>
      </c>
      <c r="B24" s="10">
        <v>3.3170000000000002</v>
      </c>
      <c r="C24" s="10">
        <v>4.266</v>
      </c>
      <c r="D24" s="10">
        <v>2.8919999999999999</v>
      </c>
      <c r="E24" s="10"/>
      <c r="F24" s="36">
        <v>0.46</v>
      </c>
      <c r="G24" s="10"/>
      <c r="H24" s="36">
        <v>1.37</v>
      </c>
      <c r="I24" s="10">
        <v>7.0999999999999994E-2</v>
      </c>
      <c r="J24" s="15">
        <v>0.11899999999999999</v>
      </c>
      <c r="K24" s="15">
        <v>0.51300000000000001</v>
      </c>
      <c r="L24" s="15">
        <v>2.3E-2</v>
      </c>
      <c r="N24" s="9" t="s">
        <v>3</v>
      </c>
      <c r="O24" s="13">
        <f t="shared" si="4"/>
        <v>3.3169999999999998E-2</v>
      </c>
      <c r="P24" s="13">
        <f t="shared" si="4"/>
        <v>4.2659999999999997E-2</v>
      </c>
      <c r="Q24" s="13">
        <f t="shared" si="4"/>
        <v>2.8920000000000001E-2</v>
      </c>
      <c r="R24" s="13"/>
      <c r="S24" s="24">
        <f>F24</f>
        <v>0.46</v>
      </c>
      <c r="T24" s="13"/>
      <c r="U24" s="24">
        <f>H24</f>
        <v>1.37</v>
      </c>
      <c r="V24" s="13">
        <f t="shared" si="5"/>
        <v>7.1000000000000002E-4</v>
      </c>
      <c r="W24" s="13">
        <f t="shared" si="5"/>
        <v>1.1900000000000001E-3</v>
      </c>
      <c r="X24" s="13">
        <f t="shared" si="5"/>
        <v>5.13E-3</v>
      </c>
      <c r="Y24" s="13">
        <f t="shared" si="5"/>
        <v>2.3000000000000001E-4</v>
      </c>
    </row>
    <row r="25" spans="1:25" x14ac:dyDescent="0.2">
      <c r="A25" s="9" t="s">
        <v>2</v>
      </c>
      <c r="B25" s="10">
        <v>3.2829999999999999</v>
      </c>
      <c r="C25" s="10">
        <v>4.2220000000000004</v>
      </c>
      <c r="D25" s="10">
        <v>2.863</v>
      </c>
      <c r="E25" s="10"/>
      <c r="F25" s="36">
        <v>0.45</v>
      </c>
      <c r="G25" s="10"/>
      <c r="H25" s="36">
        <v>1.35</v>
      </c>
      <c r="I25" s="10">
        <v>7.0999999999999994E-2</v>
      </c>
      <c r="J25" s="15">
        <v>0.11799999999999999</v>
      </c>
      <c r="K25" s="15">
        <v>0.50800000000000001</v>
      </c>
      <c r="L25" s="15">
        <v>2.3E-2</v>
      </c>
      <c r="N25" s="9" t="s">
        <v>2</v>
      </c>
      <c r="O25" s="13">
        <f t="shared" si="4"/>
        <v>3.2829999999999998E-2</v>
      </c>
      <c r="P25" s="13">
        <f t="shared" si="4"/>
        <v>4.2220000000000001E-2</v>
      </c>
      <c r="Q25" s="13">
        <f t="shared" si="4"/>
        <v>2.8629999999999999E-2</v>
      </c>
      <c r="R25" s="13"/>
      <c r="S25" s="24">
        <f>F25</f>
        <v>0.45</v>
      </c>
      <c r="T25" s="13"/>
      <c r="U25" s="24">
        <f>H25</f>
        <v>1.35</v>
      </c>
      <c r="V25" s="13">
        <f t="shared" si="5"/>
        <v>7.1000000000000002E-4</v>
      </c>
      <c r="W25" s="13">
        <f t="shared" si="5"/>
        <v>1.1800000000000001E-3</v>
      </c>
      <c r="X25" s="13">
        <f t="shared" si="5"/>
        <v>5.0800000000000003E-3</v>
      </c>
      <c r="Y25" s="13">
        <f t="shared" si="5"/>
        <v>2.3000000000000001E-4</v>
      </c>
    </row>
    <row r="26" spans="1:25" x14ac:dyDescent="0.2">
      <c r="A26" s="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30"/>
      <c r="V26" s="5"/>
      <c r="W26" s="5"/>
      <c r="X26" s="5"/>
      <c r="Y26" s="5"/>
    </row>
    <row r="27" spans="1:25" ht="20.399999999999999" x14ac:dyDescent="0.2">
      <c r="A27" s="9" t="s">
        <v>181</v>
      </c>
      <c r="B27" s="10"/>
      <c r="C27" s="10"/>
      <c r="D27" s="10"/>
      <c r="E27" s="10"/>
      <c r="F27" s="10"/>
      <c r="G27" s="10"/>
      <c r="H27" s="26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30"/>
      <c r="V27" s="5"/>
      <c r="W27" s="5"/>
      <c r="X27" s="5"/>
      <c r="Y27" s="5"/>
    </row>
    <row r="28" spans="1:25" x14ac:dyDescent="0.2">
      <c r="A28" s="9" t="s">
        <v>0</v>
      </c>
      <c r="B28" s="15">
        <v>3.35</v>
      </c>
      <c r="C28" s="12">
        <v>4.3079999999999998</v>
      </c>
      <c r="D28" s="12">
        <v>2.9209999999999998</v>
      </c>
      <c r="E28" s="12"/>
      <c r="F28" s="35">
        <v>0.95</v>
      </c>
      <c r="G28" s="15"/>
      <c r="H28" s="35">
        <v>3</v>
      </c>
      <c r="I28" s="15">
        <v>7.2999999999999995E-2</v>
      </c>
      <c r="J28" s="15">
        <v>0.14399999999999999</v>
      </c>
      <c r="K28" s="15">
        <v>0.19900000000000001</v>
      </c>
      <c r="L28" s="15">
        <v>1.2E-2</v>
      </c>
      <c r="N28" s="9" t="s">
        <v>0</v>
      </c>
      <c r="O28" s="13">
        <f t="shared" ref="O28:Q30" si="6">ROUND(B28/100,5)</f>
        <v>3.3500000000000002E-2</v>
      </c>
      <c r="P28" s="13">
        <f t="shared" si="6"/>
        <v>4.308E-2</v>
      </c>
      <c r="Q28" s="13">
        <f t="shared" si="6"/>
        <v>2.921E-2</v>
      </c>
      <c r="R28" s="13"/>
      <c r="S28" s="24">
        <f>F28</f>
        <v>0.95</v>
      </c>
      <c r="T28" s="13"/>
      <c r="U28" s="24">
        <f>H28</f>
        <v>3</v>
      </c>
      <c r="V28" s="13">
        <f t="shared" ref="V28:Y30" si="7">ROUND(I28/100,5)</f>
        <v>7.2999999999999996E-4</v>
      </c>
      <c r="W28" s="13">
        <f t="shared" si="7"/>
        <v>1.4400000000000001E-3</v>
      </c>
      <c r="X28" s="13">
        <f t="shared" si="7"/>
        <v>1.99E-3</v>
      </c>
      <c r="Y28" s="13">
        <f t="shared" si="7"/>
        <v>1.2E-4</v>
      </c>
    </row>
    <row r="29" spans="1:25" x14ac:dyDescent="0.2">
      <c r="A29" s="9" t="s">
        <v>3</v>
      </c>
      <c r="B29" s="10">
        <v>3.3170000000000002</v>
      </c>
      <c r="C29" s="10">
        <v>4.266</v>
      </c>
      <c r="D29" s="10">
        <v>2.8919999999999999</v>
      </c>
      <c r="E29" s="10"/>
      <c r="F29" s="36">
        <v>0.94</v>
      </c>
      <c r="G29" s="10"/>
      <c r="H29" s="37">
        <v>2.97</v>
      </c>
      <c r="I29" s="10">
        <v>7.1999999999999995E-2</v>
      </c>
      <c r="J29" s="15">
        <v>0.14299999999999999</v>
      </c>
      <c r="K29" s="15">
        <v>0.19700000000000001</v>
      </c>
      <c r="L29" s="15">
        <v>1.2E-2</v>
      </c>
      <c r="N29" s="9" t="s">
        <v>3</v>
      </c>
      <c r="O29" s="13">
        <f t="shared" si="6"/>
        <v>3.3169999999999998E-2</v>
      </c>
      <c r="P29" s="13">
        <f t="shared" si="6"/>
        <v>4.2659999999999997E-2</v>
      </c>
      <c r="Q29" s="13">
        <f t="shared" si="6"/>
        <v>2.8920000000000001E-2</v>
      </c>
      <c r="R29" s="13"/>
      <c r="S29" s="24">
        <f>F29</f>
        <v>0.94</v>
      </c>
      <c r="T29" s="13"/>
      <c r="U29" s="24">
        <f>H29</f>
        <v>2.97</v>
      </c>
      <c r="V29" s="13">
        <f t="shared" si="7"/>
        <v>7.2000000000000005E-4</v>
      </c>
      <c r="W29" s="13">
        <f t="shared" si="7"/>
        <v>1.4300000000000001E-3</v>
      </c>
      <c r="X29" s="13">
        <f t="shared" si="7"/>
        <v>1.97E-3</v>
      </c>
      <c r="Y29" s="13">
        <f t="shared" si="7"/>
        <v>1.2E-4</v>
      </c>
    </row>
    <row r="30" spans="1:25" x14ac:dyDescent="0.2">
      <c r="A30" s="9" t="s">
        <v>2</v>
      </c>
      <c r="B30" s="10">
        <v>3.2829999999999999</v>
      </c>
      <c r="C30" s="10">
        <v>4.2220000000000004</v>
      </c>
      <c r="D30" s="10">
        <v>2.863</v>
      </c>
      <c r="E30" s="10"/>
      <c r="F30" s="36">
        <v>0.93</v>
      </c>
      <c r="G30" s="10"/>
      <c r="H30" s="36">
        <v>2.94</v>
      </c>
      <c r="I30" s="10">
        <v>7.1999999999999995E-2</v>
      </c>
      <c r="J30" s="15">
        <v>0.14099999999999999</v>
      </c>
      <c r="K30" s="15">
        <v>0.19500000000000001</v>
      </c>
      <c r="L30" s="15">
        <v>1.2E-2</v>
      </c>
      <c r="N30" s="9" t="s">
        <v>2</v>
      </c>
      <c r="O30" s="13">
        <f t="shared" si="6"/>
        <v>3.2829999999999998E-2</v>
      </c>
      <c r="P30" s="13">
        <f t="shared" si="6"/>
        <v>4.2220000000000001E-2</v>
      </c>
      <c r="Q30" s="13">
        <f t="shared" si="6"/>
        <v>2.8629999999999999E-2</v>
      </c>
      <c r="R30" s="13"/>
      <c r="S30" s="24">
        <f>F30</f>
        <v>0.93</v>
      </c>
      <c r="T30" s="13"/>
      <c r="U30" s="24">
        <f>H30</f>
        <v>2.94</v>
      </c>
      <c r="V30" s="13">
        <f t="shared" si="7"/>
        <v>7.2000000000000005E-4</v>
      </c>
      <c r="W30" s="13">
        <f t="shared" si="7"/>
        <v>1.41E-3</v>
      </c>
      <c r="X30" s="13">
        <f t="shared" si="7"/>
        <v>1.9499999999999999E-3</v>
      </c>
      <c r="Y30" s="13">
        <f t="shared" si="7"/>
        <v>1.2E-4</v>
      </c>
    </row>
    <row r="31" spans="1:25" x14ac:dyDescent="0.2">
      <c r="A31" s="9"/>
      <c r="B31" s="17"/>
      <c r="C31" s="17"/>
      <c r="D31" s="17"/>
      <c r="E31" s="17"/>
      <c r="F31" s="17"/>
      <c r="G31" s="17"/>
      <c r="H31" s="21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21"/>
      <c r="V31" s="5"/>
      <c r="W31" s="5"/>
      <c r="X31" s="5"/>
      <c r="Y31" s="5"/>
    </row>
    <row r="32" spans="1:25" x14ac:dyDescent="0.2">
      <c r="A32" s="9" t="s">
        <v>104</v>
      </c>
      <c r="B32" s="10">
        <v>3.181</v>
      </c>
      <c r="C32" s="10" t="s">
        <v>102</v>
      </c>
      <c r="D32" s="10" t="s">
        <v>102</v>
      </c>
      <c r="E32" s="12">
        <v>0.10299999999999999</v>
      </c>
      <c r="F32" s="12"/>
      <c r="G32" s="15">
        <v>0.14699999999999999</v>
      </c>
      <c r="H32" s="15"/>
      <c r="I32" s="15">
        <v>7.0000000000000007E-2</v>
      </c>
      <c r="J32" s="15">
        <v>2.7E-2</v>
      </c>
      <c r="K32" s="15">
        <v>0.379</v>
      </c>
      <c r="L32" s="15">
        <v>1.6E-2</v>
      </c>
      <c r="N32" s="9" t="s">
        <v>104</v>
      </c>
      <c r="O32" s="13">
        <f>ROUND(B32/100,5)</f>
        <v>3.1809999999999998E-2</v>
      </c>
      <c r="P32" s="23" t="s">
        <v>102</v>
      </c>
      <c r="Q32" s="23" t="s">
        <v>102</v>
      </c>
      <c r="R32" s="13">
        <f>ROUND(E32/100,5)</f>
        <v>1.0300000000000001E-3</v>
      </c>
      <c r="S32" s="13"/>
      <c r="T32" s="13">
        <f>ROUND(G32/100,5)</f>
        <v>1.47E-3</v>
      </c>
      <c r="U32" s="27"/>
      <c r="V32" s="13">
        <f>ROUND(I32/100,5)</f>
        <v>6.9999999999999999E-4</v>
      </c>
      <c r="W32" s="13">
        <f>ROUND(J32/100,5)</f>
        <v>2.7E-4</v>
      </c>
      <c r="X32" s="13">
        <f>ROUND(K32/100,5)</f>
        <v>3.79E-3</v>
      </c>
      <c r="Y32" s="13">
        <f>ROUND(L32/100,5)</f>
        <v>1.6000000000000001E-4</v>
      </c>
    </row>
    <row r="33" spans="1:2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</row>
    <row r="34" spans="1:25" x14ac:dyDescent="0.2">
      <c r="A34" s="9" t="s">
        <v>173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 t="s">
        <v>173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x14ac:dyDescent="0.2">
      <c r="A35" s="9" t="s">
        <v>174</v>
      </c>
      <c r="B35" s="20"/>
      <c r="C35" s="20"/>
      <c r="D35" s="20"/>
      <c r="E35" s="20"/>
      <c r="G35" s="20"/>
      <c r="H35" s="20"/>
      <c r="I35" s="20"/>
      <c r="J35" s="20"/>
      <c r="K35" s="20"/>
      <c r="L35" s="20"/>
      <c r="N35" s="9" t="s">
        <v>174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x14ac:dyDescent="0.2">
      <c r="A36" s="9" t="s">
        <v>175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38">
        <v>0.106</v>
      </c>
      <c r="G36" s="10" t="s">
        <v>102</v>
      </c>
      <c r="H36" s="38">
        <v>0.34899999999999998</v>
      </c>
      <c r="I36" s="10" t="s">
        <v>102</v>
      </c>
      <c r="J36" s="10" t="s">
        <v>102</v>
      </c>
      <c r="K36" s="10" t="s">
        <v>102</v>
      </c>
      <c r="L36" s="10" t="s">
        <v>102</v>
      </c>
      <c r="N36" s="9" t="s">
        <v>175</v>
      </c>
      <c r="O36" s="13"/>
      <c r="P36" s="13"/>
      <c r="Q36" s="13"/>
      <c r="R36" s="13"/>
      <c r="S36" s="32">
        <f>F36</f>
        <v>0.106</v>
      </c>
      <c r="T36" s="20"/>
      <c r="U36" s="32">
        <f>H36</f>
        <v>0.34899999999999998</v>
      </c>
      <c r="V36" s="20"/>
      <c r="W36" s="20"/>
      <c r="X36" s="20"/>
      <c r="Y36" s="20"/>
    </row>
    <row r="37" spans="1:25" x14ac:dyDescent="0.2">
      <c r="A37" s="9" t="s">
        <v>176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39">
        <v>0.105</v>
      </c>
      <c r="G37" s="10" t="s">
        <v>102</v>
      </c>
      <c r="H37" s="39">
        <v>0.34599999999999997</v>
      </c>
      <c r="I37" s="10" t="s">
        <v>102</v>
      </c>
      <c r="J37" s="10" t="s">
        <v>102</v>
      </c>
      <c r="K37" s="10" t="s">
        <v>102</v>
      </c>
      <c r="L37" s="10" t="s">
        <v>102</v>
      </c>
      <c r="N37" s="9" t="s">
        <v>176</v>
      </c>
      <c r="O37" s="13"/>
      <c r="P37" s="13"/>
      <c r="Q37" s="13"/>
      <c r="R37" s="13"/>
      <c r="S37" s="32">
        <f t="shared" ref="S37:U38" si="8">F37</f>
        <v>0.105</v>
      </c>
      <c r="T37" s="20"/>
      <c r="U37" s="32">
        <f t="shared" si="8"/>
        <v>0.34599999999999997</v>
      </c>
      <c r="V37" s="20"/>
      <c r="W37" s="20"/>
      <c r="X37" s="20"/>
      <c r="Y37" s="20"/>
    </row>
    <row r="38" spans="1:25" x14ac:dyDescent="0.2">
      <c r="A38" s="9" t="s">
        <v>177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39">
        <v>0.104</v>
      </c>
      <c r="G38" s="10" t="s">
        <v>102</v>
      </c>
      <c r="H38" s="39">
        <v>0.34200000000000003</v>
      </c>
      <c r="I38" s="10" t="s">
        <v>102</v>
      </c>
      <c r="J38" s="10" t="s">
        <v>102</v>
      </c>
      <c r="K38" s="10" t="s">
        <v>102</v>
      </c>
      <c r="L38" s="10" t="s">
        <v>102</v>
      </c>
      <c r="N38" s="9" t="s">
        <v>177</v>
      </c>
      <c r="O38" s="13"/>
      <c r="P38" s="13"/>
      <c r="Q38" s="13"/>
      <c r="R38" s="13"/>
      <c r="S38" s="32">
        <f t="shared" si="8"/>
        <v>0.104</v>
      </c>
      <c r="T38" s="20"/>
      <c r="U38" s="32">
        <f t="shared" si="8"/>
        <v>0.34200000000000003</v>
      </c>
      <c r="V38" s="20"/>
      <c r="W38" s="20"/>
      <c r="X38" s="20"/>
      <c r="Y38" s="20"/>
    </row>
    <row r="39" spans="1:25" x14ac:dyDescent="0.2">
      <c r="A39" s="9" t="s">
        <v>178</v>
      </c>
      <c r="B39" s="20"/>
      <c r="C39" s="20"/>
      <c r="D39" s="20"/>
      <c r="E39" s="20"/>
      <c r="F39" s="31"/>
      <c r="G39" s="20"/>
      <c r="H39" s="20"/>
      <c r="I39" s="20"/>
      <c r="J39" s="20"/>
      <c r="K39" s="20"/>
      <c r="L39" s="20"/>
      <c r="N39" s="9" t="s">
        <v>178</v>
      </c>
      <c r="O39" s="20"/>
      <c r="P39" s="20"/>
      <c r="Q39" s="20"/>
      <c r="R39" s="20"/>
      <c r="S39" s="31"/>
      <c r="T39" s="20"/>
      <c r="U39" s="31"/>
      <c r="V39" s="20"/>
      <c r="W39" s="20"/>
      <c r="X39" s="20"/>
      <c r="Y39" s="20"/>
    </row>
    <row r="40" spans="1:25" x14ac:dyDescent="0.2">
      <c r="A40" s="9" t="s">
        <v>175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38">
        <v>0.05</v>
      </c>
      <c r="G40" s="10" t="s">
        <v>102</v>
      </c>
      <c r="H40" s="38">
        <v>0.16600000000000001</v>
      </c>
      <c r="I40" s="10" t="s">
        <v>102</v>
      </c>
      <c r="J40" s="10" t="s">
        <v>102</v>
      </c>
      <c r="K40" s="10" t="s">
        <v>102</v>
      </c>
      <c r="L40" s="10" t="s">
        <v>102</v>
      </c>
      <c r="N40" s="9" t="s">
        <v>175</v>
      </c>
      <c r="O40" s="20"/>
      <c r="P40" s="20"/>
      <c r="Q40" s="20"/>
      <c r="R40" s="20"/>
      <c r="S40" s="32">
        <f>F40</f>
        <v>0.05</v>
      </c>
      <c r="T40" s="20"/>
      <c r="U40" s="32">
        <f>H40</f>
        <v>0.16600000000000001</v>
      </c>
      <c r="V40" s="20"/>
      <c r="W40" s="20"/>
      <c r="X40" s="20"/>
      <c r="Y40" s="20"/>
    </row>
    <row r="41" spans="1:25" x14ac:dyDescent="0.2">
      <c r="A41" s="9" t="s">
        <v>176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39">
        <v>0.05</v>
      </c>
      <c r="G41" s="10" t="s">
        <v>102</v>
      </c>
      <c r="H41" s="39">
        <v>0.16400000000000001</v>
      </c>
      <c r="I41" s="10" t="s">
        <v>102</v>
      </c>
      <c r="J41" s="10" t="s">
        <v>102</v>
      </c>
      <c r="K41" s="10" t="s">
        <v>102</v>
      </c>
      <c r="L41" s="10" t="s">
        <v>102</v>
      </c>
      <c r="N41" s="9" t="s">
        <v>176</v>
      </c>
      <c r="O41" s="20"/>
      <c r="P41" s="20"/>
      <c r="Q41" s="20"/>
      <c r="R41" s="20"/>
      <c r="S41" s="32">
        <f t="shared" ref="S41:U42" si="9">F41</f>
        <v>0.05</v>
      </c>
      <c r="T41" s="20"/>
      <c r="U41" s="32">
        <f t="shared" si="9"/>
        <v>0.16400000000000001</v>
      </c>
      <c r="V41" s="20"/>
      <c r="W41" s="20"/>
      <c r="X41" s="20"/>
      <c r="Y41" s="20"/>
    </row>
    <row r="42" spans="1:25" x14ac:dyDescent="0.2">
      <c r="A42" s="9" t="s">
        <v>177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39">
        <v>4.9000000000000002E-2</v>
      </c>
      <c r="G42" s="10" t="s">
        <v>102</v>
      </c>
      <c r="H42" s="39">
        <v>0.16300000000000001</v>
      </c>
      <c r="I42" s="10" t="s">
        <v>102</v>
      </c>
      <c r="J42" s="10" t="s">
        <v>102</v>
      </c>
      <c r="K42" s="10" t="s">
        <v>102</v>
      </c>
      <c r="L42" s="10" t="s">
        <v>102</v>
      </c>
      <c r="N42" s="9" t="s">
        <v>177</v>
      </c>
      <c r="O42" s="20"/>
      <c r="P42" s="20"/>
      <c r="Q42" s="20"/>
      <c r="R42" s="20"/>
      <c r="S42" s="32">
        <f t="shared" si="9"/>
        <v>4.9000000000000002E-2</v>
      </c>
      <c r="T42" s="20"/>
      <c r="U42" s="32">
        <f t="shared" si="9"/>
        <v>0.16300000000000001</v>
      </c>
      <c r="V42" s="20"/>
      <c r="W42" s="20"/>
      <c r="X42" s="20"/>
      <c r="Y42" s="20"/>
    </row>
    <row r="43" spans="1:25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N43" s="9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x14ac:dyDescent="0.2">
      <c r="A44" s="9" t="s">
        <v>105</v>
      </c>
      <c r="B44" s="20" t="s">
        <v>106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N44" s="9" t="s">
        <v>105</v>
      </c>
      <c r="O44" s="20" t="s">
        <v>106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x14ac:dyDescent="0.2">
      <c r="A45" s="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N45" s="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x14ac:dyDescent="0.2">
      <c r="A46" s="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N46" s="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x14ac:dyDescent="0.2">
      <c r="A47" s="1" t="str">
        <f ca="1">CELL("filename",G67)</f>
        <v>S:\Regulatory Planning\Florida\Storm Protection Plan (SPP)\DISCOVERY\OPC\3rd Set PODs (31-53)\POD-3-36\[_Rates0121_SPP Support.xlsx]BA-1 Rates Proposed_Approved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N47" s="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x14ac:dyDescent="0.2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2">
      <c r="A49" s="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N49" s="9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x14ac:dyDescent="0.2">
      <c r="A50" s="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N50" s="9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x14ac:dyDescent="0.2">
      <c r="A51" s="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N51" s="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x14ac:dyDescent="0.2">
      <c r="A52" s="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N52" s="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x14ac:dyDescent="0.2">
      <c r="A53" s="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N53" s="9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2">
      <c r="A54" s="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N54" s="9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x14ac:dyDescent="0.2">
      <c r="A55" s="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N55" s="9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x14ac:dyDescent="0.2">
      <c r="A56" s="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N56" s="9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x14ac:dyDescent="0.2">
      <c r="A57" s="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N57" s="9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x14ac:dyDescent="0.2">
      <c r="A58" s="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N58" s="9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x14ac:dyDescent="0.2">
      <c r="A59" s="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N59" s="9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x14ac:dyDescent="0.2">
      <c r="A60" s="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N60" s="9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x14ac:dyDescent="0.2">
      <c r="A61" s="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N61" s="9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x14ac:dyDescent="0.2">
      <c r="A62" s="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N62" s="9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2">
      <c r="A63" s="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N63" s="9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x14ac:dyDescent="0.2">
      <c r="A64" s="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N64" s="9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2">
      <c r="A65" s="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N65" s="9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2">
      <c r="A66" s="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N66" s="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25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2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2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2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2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2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2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2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2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2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</sheetData>
  <mergeCells count="2">
    <mergeCell ref="B4:D4"/>
    <mergeCell ref="O4:Q4"/>
  </mergeCells>
  <phoneticPr fontId="4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K149"/>
  <sheetViews>
    <sheetView workbookViewId="0">
      <selection activeCell="AK6" sqref="AK6"/>
    </sheetView>
  </sheetViews>
  <sheetFormatPr defaultColWidth="9" defaultRowHeight="10.199999999999999" x14ac:dyDescent="0.2"/>
  <cols>
    <col min="1" max="1" width="12.44140625" style="1" customWidth="1"/>
    <col min="2" max="4" width="7.6640625" style="1" customWidth="1"/>
    <col min="5" max="12" width="6.77734375" style="1" customWidth="1"/>
    <col min="13" max="13" width="2.6640625" style="1" customWidth="1"/>
    <col min="14" max="14" width="13.6640625" style="1" customWidth="1"/>
    <col min="15" max="17" width="7.6640625" style="1" customWidth="1"/>
    <col min="18" max="25" width="6.77734375" style="1" customWidth="1"/>
    <col min="26" max="16384" width="9" style="1"/>
  </cols>
  <sheetData>
    <row r="1" spans="1:37" x14ac:dyDescent="0.2">
      <c r="A1" s="172" t="s">
        <v>165</v>
      </c>
      <c r="B1" s="172"/>
      <c r="C1" s="172"/>
      <c r="D1" s="172"/>
      <c r="E1" s="172"/>
      <c r="F1" s="172"/>
      <c r="G1" s="172"/>
      <c r="H1" s="172"/>
      <c r="I1" s="172"/>
      <c r="J1" s="172"/>
      <c r="K1" s="44"/>
      <c r="L1" s="46"/>
      <c r="N1" s="6" t="str">
        <f>+A1</f>
        <v>COST RECOVERY FACTORS - Difference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37" x14ac:dyDescent="0.2">
      <c r="A2" s="172" t="s">
        <v>107</v>
      </c>
      <c r="B2" s="172"/>
      <c r="C2" s="172"/>
      <c r="D2" s="172"/>
      <c r="E2" s="172"/>
      <c r="F2" s="172"/>
      <c r="G2" s="172"/>
      <c r="H2" s="172"/>
      <c r="I2" s="172"/>
      <c r="J2" s="172"/>
      <c r="K2" s="44"/>
      <c r="L2" s="46"/>
      <c r="N2" s="6" t="s">
        <v>120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37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6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6"/>
    </row>
    <row r="4" spans="1:37" x14ac:dyDescent="0.2">
      <c r="A4" s="7"/>
      <c r="B4" s="171" t="s">
        <v>111</v>
      </c>
      <c r="C4" s="171"/>
      <c r="D4" s="171"/>
      <c r="E4" s="6" t="s">
        <v>107</v>
      </c>
      <c r="F4" s="6" t="s">
        <v>169</v>
      </c>
      <c r="G4" s="6" t="s">
        <v>107</v>
      </c>
      <c r="H4" s="6" t="s">
        <v>169</v>
      </c>
      <c r="I4" s="6" t="s">
        <v>107</v>
      </c>
      <c r="J4" s="6" t="s">
        <v>107</v>
      </c>
      <c r="K4" s="6" t="s">
        <v>107</v>
      </c>
      <c r="L4" s="6" t="s">
        <v>107</v>
      </c>
      <c r="N4" s="7"/>
      <c r="O4" s="171" t="s">
        <v>111</v>
      </c>
      <c r="P4" s="171"/>
      <c r="Q4" s="171"/>
      <c r="R4" s="6" t="s">
        <v>107</v>
      </c>
      <c r="S4" s="6" t="s">
        <v>169</v>
      </c>
      <c r="T4" s="6" t="s">
        <v>107</v>
      </c>
      <c r="U4" s="6" t="s">
        <v>169</v>
      </c>
      <c r="V4" s="6" t="s">
        <v>107</v>
      </c>
      <c r="W4" s="6" t="s">
        <v>107</v>
      </c>
      <c r="X4" s="6" t="s">
        <v>107</v>
      </c>
      <c r="Y4" s="6" t="s">
        <v>107</v>
      </c>
      <c r="AA4" s="171" t="s">
        <v>111</v>
      </c>
      <c r="AB4" s="171"/>
      <c r="AC4" s="171"/>
      <c r="AD4" s="6" t="s">
        <v>107</v>
      </c>
      <c r="AE4" s="6" t="s">
        <v>169</v>
      </c>
      <c r="AF4" s="6" t="s">
        <v>107</v>
      </c>
      <c r="AG4" s="6" t="s">
        <v>169</v>
      </c>
      <c r="AH4" s="6" t="s">
        <v>107</v>
      </c>
      <c r="AI4" s="6" t="s">
        <v>107</v>
      </c>
      <c r="AJ4" s="6" t="s">
        <v>107</v>
      </c>
      <c r="AK4" s="6" t="s">
        <v>107</v>
      </c>
    </row>
    <row r="5" spans="1:37" ht="20.399999999999999" x14ac:dyDescent="0.2">
      <c r="A5" s="8" t="s">
        <v>112</v>
      </c>
      <c r="B5" s="43" t="s">
        <v>94</v>
      </c>
      <c r="C5" s="43" t="s">
        <v>95</v>
      </c>
      <c r="D5" s="43" t="s">
        <v>96</v>
      </c>
      <c r="E5" s="43" t="s">
        <v>108</v>
      </c>
      <c r="F5" s="43" t="s">
        <v>108</v>
      </c>
      <c r="G5" s="43" t="s">
        <v>109</v>
      </c>
      <c r="H5" s="43" t="s">
        <v>109</v>
      </c>
      <c r="I5" s="43" t="s">
        <v>110</v>
      </c>
      <c r="J5" s="43" t="s">
        <v>197</v>
      </c>
      <c r="K5" s="43" t="s">
        <v>231</v>
      </c>
      <c r="L5" s="45" t="s">
        <v>232</v>
      </c>
      <c r="N5" s="29" t="s">
        <v>93</v>
      </c>
      <c r="O5" s="43" t="s">
        <v>94</v>
      </c>
      <c r="P5" s="43" t="s">
        <v>95</v>
      </c>
      <c r="Q5" s="43" t="s">
        <v>96</v>
      </c>
      <c r="R5" s="43" t="s">
        <v>108</v>
      </c>
      <c r="S5" s="43" t="s">
        <v>108</v>
      </c>
      <c r="T5" s="43" t="s">
        <v>109</v>
      </c>
      <c r="U5" s="43" t="s">
        <v>109</v>
      </c>
      <c r="V5" s="43" t="s">
        <v>110</v>
      </c>
      <c r="W5" s="43" t="s">
        <v>197</v>
      </c>
      <c r="X5" s="43" t="s">
        <v>231</v>
      </c>
      <c r="Y5" s="45" t="s">
        <v>232</v>
      </c>
      <c r="AA5" s="43" t="s">
        <v>94</v>
      </c>
      <c r="AB5" s="43" t="s">
        <v>95</v>
      </c>
      <c r="AC5" s="43" t="s">
        <v>96</v>
      </c>
      <c r="AD5" s="43" t="s">
        <v>108</v>
      </c>
      <c r="AE5" s="43" t="s">
        <v>108</v>
      </c>
      <c r="AF5" s="43" t="s">
        <v>109</v>
      </c>
      <c r="AG5" s="43" t="s">
        <v>109</v>
      </c>
      <c r="AH5" s="43" t="s">
        <v>110</v>
      </c>
      <c r="AI5" s="43" t="s">
        <v>197</v>
      </c>
      <c r="AJ5" s="43" t="s">
        <v>231</v>
      </c>
      <c r="AK5" s="45" t="s">
        <v>231</v>
      </c>
    </row>
    <row r="6" spans="1:37" ht="35.25" customHeight="1" x14ac:dyDescent="0.2">
      <c r="A6" s="9" t="s">
        <v>97</v>
      </c>
      <c r="B6" s="10"/>
      <c r="C6" s="11">
        <f>+'BA-1 Rates Proposed_Approved'!C6-'BA-1 Rates Current_Prior'!C6</f>
        <v>0</v>
      </c>
      <c r="D6" s="11">
        <f>+'BA-1 Rates Proposed_Approved'!D6-'BA-1 Rates Current_Prior'!D6</f>
        <v>0</v>
      </c>
      <c r="E6" s="11">
        <f>+'BA-1 Rates Proposed_Approved'!E6-'BA-1 Rates Current_Prior'!E6</f>
        <v>0</v>
      </c>
      <c r="F6" s="11"/>
      <c r="G6" s="11">
        <f>+'BA-1 Rates Proposed_Approved'!G6-'BA-1 Rates Current_Prior'!G6</f>
        <v>0</v>
      </c>
      <c r="H6" s="11"/>
      <c r="I6" s="11">
        <f>+'BA-1 Rates Proposed_Approved'!I6-'BA-1 Rates Current_Prior'!I6</f>
        <v>0</v>
      </c>
      <c r="J6" s="11">
        <f>+'BA-1 Rates Proposed_Approved'!J6-'BA-1 Rates Current_Prior'!J6</f>
        <v>0</v>
      </c>
      <c r="K6" s="11">
        <f>+'BA-1 Rates Proposed_Approved'!K6-'BA-1 Rates Current_Prior'!K6</f>
        <v>0</v>
      </c>
      <c r="L6" s="11">
        <f>+'BA-1 Rates Proposed_Approved'!L6-'BA-1 Rates Current_Prior'!L6</f>
        <v>2.7E-2</v>
      </c>
      <c r="N6" s="9" t="s">
        <v>97</v>
      </c>
      <c r="O6" s="13" t="s">
        <v>92</v>
      </c>
      <c r="P6" s="13">
        <f>C6/100</f>
        <v>0</v>
      </c>
      <c r="Q6" s="13">
        <f>D6/100</f>
        <v>0</v>
      </c>
      <c r="R6" s="13">
        <f>E6/100</f>
        <v>0</v>
      </c>
      <c r="S6" s="13"/>
      <c r="T6" s="13">
        <f>G6/100</f>
        <v>0</v>
      </c>
      <c r="U6" s="13"/>
      <c r="V6" s="13">
        <f>I6/100</f>
        <v>0</v>
      </c>
      <c r="W6" s="13">
        <f>J6/100</f>
        <v>0</v>
      </c>
      <c r="X6" s="13">
        <f>K6/100</f>
        <v>0</v>
      </c>
      <c r="Y6" s="13">
        <f>L6/100</f>
        <v>2.7E-4</v>
      </c>
      <c r="AA6" s="41"/>
      <c r="AB6" s="41">
        <f>('BA-1 Rates Proposed_Approved'!C6-'BA-1 Rates Current_Prior'!C6)/'BA-1 Rates Current_Prior'!C6</f>
        <v>0</v>
      </c>
      <c r="AC6" s="41">
        <f>('BA-1 Rates Proposed_Approved'!D6-'BA-1 Rates Current_Prior'!D6)/'BA-1 Rates Current_Prior'!D6</f>
        <v>0</v>
      </c>
      <c r="AD6" s="41">
        <f>('BA-1 Rates Proposed_Approved'!E6-'BA-1 Rates Current_Prior'!E6)/'BA-1 Rates Current_Prior'!E6</f>
        <v>0</v>
      </c>
      <c r="AE6" s="41"/>
      <c r="AF6" s="41">
        <f>('BA-1 Rates Proposed_Approved'!G6-'BA-1 Rates Current_Prior'!G6)/'BA-1 Rates Current_Prior'!G6</f>
        <v>0</v>
      </c>
      <c r="AG6" s="41"/>
      <c r="AH6" s="41">
        <f>('BA-1 Rates Proposed_Approved'!I6-'BA-1 Rates Current_Prior'!I6)/'BA-1 Rates Current_Prior'!I6</f>
        <v>0</v>
      </c>
      <c r="AI6" s="41">
        <f>('BA-1 Rates Proposed_Approved'!J6-'BA-1 Rates Current_Prior'!J6)/'BA-1 Rates Current_Prior'!J6</f>
        <v>0</v>
      </c>
      <c r="AJ6" s="41">
        <f>('BA-1 Rates Proposed_Approved'!K6-'BA-1 Rates Current_Prior'!K6)/'BA-1 Rates Current_Prior'!K6</f>
        <v>0</v>
      </c>
      <c r="AK6" s="41" t="e">
        <f>('BA-1 Rates Proposed_Approved'!L6-'BA-1 Rates Current_Prior'!L6)/'BA-1 Rates Current_Prior'!L6</f>
        <v>#DIV/0!</v>
      </c>
    </row>
    <row r="7" spans="1:37" x14ac:dyDescent="0.2">
      <c r="A7" s="14" t="s">
        <v>98</v>
      </c>
      <c r="B7" s="11">
        <f>+'BA-1 Rates Proposed_Approved'!B7-'BA-1 Rates Current_Prior'!B7</f>
        <v>0</v>
      </c>
      <c r="C7" s="16"/>
      <c r="D7" s="10"/>
      <c r="E7" s="16"/>
      <c r="F7" s="16"/>
      <c r="G7" s="10"/>
      <c r="H7" s="10"/>
      <c r="I7" s="16"/>
      <c r="J7" s="16"/>
      <c r="K7" s="16"/>
      <c r="L7" s="16"/>
      <c r="N7" s="14" t="s">
        <v>98</v>
      </c>
      <c r="O7" s="5">
        <f>B7/100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1" t="s">
        <v>92</v>
      </c>
      <c r="AA7" s="41">
        <f>('BA-1 Rates Proposed_Approved'!B7-'BA-1 Rates Current_Prior'!B7)/'BA-1 Rates Current_Prior'!B7</f>
        <v>0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7" x14ac:dyDescent="0.2">
      <c r="A8" s="14" t="s">
        <v>99</v>
      </c>
      <c r="B8" s="11">
        <f>+'BA-1 Rates Proposed_Approved'!B8-'BA-1 Rates Current_Prior'!B8</f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N8" s="14" t="s">
        <v>99</v>
      </c>
      <c r="O8" s="5">
        <f>B8/100</f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AA8" s="41">
        <f>('BA-1 Rates Proposed_Approved'!B8-'BA-1 Rates Current_Prior'!B8)/'BA-1 Rates Current_Prior'!B8</f>
        <v>0</v>
      </c>
      <c r="AB8" s="41"/>
      <c r="AC8" s="41"/>
      <c r="AD8" s="41"/>
      <c r="AE8" s="41"/>
      <c r="AF8" s="41"/>
      <c r="AG8" s="41"/>
      <c r="AH8" s="41"/>
      <c r="AI8" s="41"/>
      <c r="AJ8" s="41"/>
      <c r="AK8" s="41"/>
    </row>
    <row r="9" spans="1:37" x14ac:dyDescent="0.2">
      <c r="A9" s="9"/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N9" s="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1:37" x14ac:dyDescent="0.2">
      <c r="A10" s="9" t="s">
        <v>100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9" t="s">
        <v>100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37" x14ac:dyDescent="0.2">
      <c r="A11" s="9" t="s">
        <v>0</v>
      </c>
      <c r="B11" s="11">
        <f>+'BA-1 Rates Proposed_Approved'!B11-'BA-1 Rates Current_Prior'!B11</f>
        <v>0</v>
      </c>
      <c r="C11" s="11">
        <f>+'BA-1 Rates Proposed_Approved'!C11-'BA-1 Rates Current_Prior'!C11</f>
        <v>0</v>
      </c>
      <c r="D11" s="11">
        <f>+'BA-1 Rates Proposed_Approved'!D11-'BA-1 Rates Current_Prior'!D11</f>
        <v>0</v>
      </c>
      <c r="E11" s="11">
        <f>+'BA-1 Rates Proposed_Approved'!E11-'BA-1 Rates Current_Prior'!E11</f>
        <v>0</v>
      </c>
      <c r="F11" s="11"/>
      <c r="G11" s="11">
        <f>+'BA-1 Rates Proposed_Approved'!G11-'BA-1 Rates Current_Prior'!G11</f>
        <v>0</v>
      </c>
      <c r="H11" s="11"/>
      <c r="I11" s="11">
        <f>+'BA-1 Rates Proposed_Approved'!I11-'BA-1 Rates Current_Prior'!I11</f>
        <v>0</v>
      </c>
      <c r="J11" s="11">
        <f>+'BA-1 Rates Proposed_Approved'!J11-'BA-1 Rates Current_Prior'!J11</f>
        <v>0</v>
      </c>
      <c r="K11" s="11">
        <f>+'BA-1 Rates Proposed_Approved'!K11-'BA-1 Rates Current_Prior'!K11</f>
        <v>0</v>
      </c>
      <c r="L11" s="11">
        <f>+'BA-1 Rates Proposed_Approved'!L11-'BA-1 Rates Current_Prior'!L11</f>
        <v>2.3E-2</v>
      </c>
      <c r="N11" s="9" t="s">
        <v>0</v>
      </c>
      <c r="O11" s="5">
        <f t="shared" ref="O11:R13" si="0">B11/100</f>
        <v>0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/>
      <c r="T11" s="5">
        <f>G11/100</f>
        <v>0</v>
      </c>
      <c r="U11" s="5"/>
      <c r="V11" s="5">
        <f t="shared" ref="V11:Y13" si="1">I11/100</f>
        <v>0</v>
      </c>
      <c r="W11" s="5">
        <f t="shared" si="1"/>
        <v>0</v>
      </c>
      <c r="X11" s="5">
        <f t="shared" si="1"/>
        <v>0</v>
      </c>
      <c r="Y11" s="5">
        <f t="shared" si="1"/>
        <v>2.3000000000000001E-4</v>
      </c>
      <c r="AA11" s="41"/>
      <c r="AB11" s="41">
        <f>('BA-1 Rates Proposed_Approved'!C11-'BA-1 Rates Current_Prior'!C11)/'BA-1 Rates Current_Prior'!C11</f>
        <v>0</v>
      </c>
      <c r="AC11" s="41">
        <f>('BA-1 Rates Proposed_Approved'!D11-'BA-1 Rates Current_Prior'!D11)/'BA-1 Rates Current_Prior'!D11</f>
        <v>0</v>
      </c>
      <c r="AD11" s="41">
        <f>('BA-1 Rates Proposed_Approved'!E11-'BA-1 Rates Current_Prior'!E11)/'BA-1 Rates Current_Prior'!E11</f>
        <v>0</v>
      </c>
      <c r="AE11" s="41"/>
      <c r="AF11" s="41">
        <f>('BA-1 Rates Proposed_Approved'!G11-'BA-1 Rates Current_Prior'!G11)/'BA-1 Rates Current_Prior'!G11</f>
        <v>0</v>
      </c>
      <c r="AG11" s="41"/>
      <c r="AH11" s="41">
        <f>('BA-1 Rates Proposed_Approved'!I11-'BA-1 Rates Current_Prior'!I11)/'BA-1 Rates Current_Prior'!I11</f>
        <v>0</v>
      </c>
      <c r="AI11" s="41">
        <f>('BA-1 Rates Proposed_Approved'!J11-'BA-1 Rates Current_Prior'!J11)/'BA-1 Rates Current_Prior'!J11</f>
        <v>0</v>
      </c>
      <c r="AJ11" s="41">
        <f>('BA-1 Rates Proposed_Approved'!K11-'BA-1 Rates Current_Prior'!K11)/'BA-1 Rates Current_Prior'!K11</f>
        <v>0</v>
      </c>
      <c r="AK11" s="41" t="e">
        <f>('BA-1 Rates Proposed_Approved'!L11-'BA-1 Rates Current_Prior'!L11)/'BA-1 Rates Current_Prior'!L11</f>
        <v>#DIV/0!</v>
      </c>
    </row>
    <row r="12" spans="1:37" x14ac:dyDescent="0.2">
      <c r="A12" s="9" t="s">
        <v>3</v>
      </c>
      <c r="B12" s="11">
        <f>+'BA-1 Rates Proposed_Approved'!B12-'BA-1 Rates Current_Prior'!B12</f>
        <v>0</v>
      </c>
      <c r="C12" s="11">
        <f>+'BA-1 Rates Proposed_Approved'!C12-'BA-1 Rates Current_Prior'!C12</f>
        <v>0</v>
      </c>
      <c r="D12" s="11">
        <f>+'BA-1 Rates Proposed_Approved'!D12-'BA-1 Rates Current_Prior'!D12</f>
        <v>0</v>
      </c>
      <c r="E12" s="11">
        <f>+'BA-1 Rates Proposed_Approved'!E12-'BA-1 Rates Current_Prior'!E12</f>
        <v>0</v>
      </c>
      <c r="F12" s="11"/>
      <c r="G12" s="11">
        <f>+'BA-1 Rates Proposed_Approved'!G12-'BA-1 Rates Current_Prior'!G12</f>
        <v>0</v>
      </c>
      <c r="H12" s="11"/>
      <c r="I12" s="11">
        <f>+'BA-1 Rates Proposed_Approved'!I12-'BA-1 Rates Current_Prior'!I12</f>
        <v>0</v>
      </c>
      <c r="J12" s="11">
        <f>+'BA-1 Rates Proposed_Approved'!J12-'BA-1 Rates Current_Prior'!J12</f>
        <v>0</v>
      </c>
      <c r="K12" s="11">
        <f>+'BA-1 Rates Proposed_Approved'!K12-'BA-1 Rates Current_Prior'!K12</f>
        <v>0</v>
      </c>
      <c r="L12" s="11">
        <f>+'BA-1 Rates Proposed_Approved'!L12-'BA-1 Rates Current_Prior'!L12</f>
        <v>2.3E-2</v>
      </c>
      <c r="N12" s="9" t="s">
        <v>3</v>
      </c>
      <c r="O12" s="5">
        <f t="shared" si="0"/>
        <v>0</v>
      </c>
      <c r="P12" s="5">
        <f t="shared" si="0"/>
        <v>0</v>
      </c>
      <c r="Q12" s="5">
        <f t="shared" si="0"/>
        <v>0</v>
      </c>
      <c r="R12" s="5">
        <f t="shared" si="0"/>
        <v>0</v>
      </c>
      <c r="S12" s="5"/>
      <c r="T12" s="5">
        <f>G12/100</f>
        <v>0</v>
      </c>
      <c r="U12" s="5"/>
      <c r="V12" s="5">
        <f t="shared" si="1"/>
        <v>0</v>
      </c>
      <c r="W12" s="5">
        <f t="shared" si="1"/>
        <v>0</v>
      </c>
      <c r="X12" s="5">
        <f t="shared" si="1"/>
        <v>0</v>
      </c>
      <c r="Y12" s="5">
        <f t="shared" si="1"/>
        <v>2.3000000000000001E-4</v>
      </c>
      <c r="AA12" s="41">
        <f>('BA-1 Rates Proposed_Approved'!B12-'BA-1 Rates Current_Prior'!B12)/'BA-1 Rates Current_Prior'!B12</f>
        <v>0</v>
      </c>
      <c r="AB12" s="41">
        <f>('BA-1 Rates Proposed_Approved'!C12-'BA-1 Rates Current_Prior'!C12)/'BA-1 Rates Current_Prior'!C12</f>
        <v>0</v>
      </c>
      <c r="AC12" s="41">
        <f>('BA-1 Rates Proposed_Approved'!D12-'BA-1 Rates Current_Prior'!D12)/'BA-1 Rates Current_Prior'!D12</f>
        <v>0</v>
      </c>
      <c r="AD12" s="41">
        <f>('BA-1 Rates Proposed_Approved'!E12-'BA-1 Rates Current_Prior'!E12)/'BA-1 Rates Current_Prior'!E12</f>
        <v>0</v>
      </c>
      <c r="AE12" s="41"/>
      <c r="AF12" s="41">
        <f>('BA-1 Rates Proposed_Approved'!G12-'BA-1 Rates Current_Prior'!G12)/'BA-1 Rates Current_Prior'!G12</f>
        <v>0</v>
      </c>
      <c r="AG12" s="41"/>
      <c r="AH12" s="41">
        <f>('BA-1 Rates Proposed_Approved'!I12-'BA-1 Rates Current_Prior'!I12)/'BA-1 Rates Current_Prior'!I12</f>
        <v>0</v>
      </c>
      <c r="AI12" s="41">
        <f>('BA-1 Rates Proposed_Approved'!J12-'BA-1 Rates Current_Prior'!J12)/'BA-1 Rates Current_Prior'!J12</f>
        <v>0</v>
      </c>
      <c r="AJ12" s="41">
        <f>('BA-1 Rates Proposed_Approved'!K12-'BA-1 Rates Current_Prior'!K12)/'BA-1 Rates Current_Prior'!K12</f>
        <v>0</v>
      </c>
      <c r="AK12" s="41" t="e">
        <f>('BA-1 Rates Proposed_Approved'!L12-'BA-1 Rates Current_Prior'!L12)/'BA-1 Rates Current_Prior'!L12</f>
        <v>#DIV/0!</v>
      </c>
    </row>
    <row r="13" spans="1:37" x14ac:dyDescent="0.2">
      <c r="A13" s="9" t="s">
        <v>2</v>
      </c>
      <c r="B13" s="11">
        <f>+'BA-1 Rates Proposed_Approved'!B13-'BA-1 Rates Current_Prior'!B13</f>
        <v>0</v>
      </c>
      <c r="C13" s="11">
        <f>+'BA-1 Rates Proposed_Approved'!C13-'BA-1 Rates Current_Prior'!C13</f>
        <v>0</v>
      </c>
      <c r="D13" s="11">
        <f>+'BA-1 Rates Proposed_Approved'!D13-'BA-1 Rates Current_Prior'!D13</f>
        <v>0</v>
      </c>
      <c r="E13" s="11">
        <f>+'BA-1 Rates Proposed_Approved'!E13-'BA-1 Rates Current_Prior'!E13</f>
        <v>0</v>
      </c>
      <c r="F13" s="11"/>
      <c r="G13" s="11">
        <f>+'BA-1 Rates Proposed_Approved'!G13-'BA-1 Rates Current_Prior'!G13</f>
        <v>0</v>
      </c>
      <c r="H13" s="11"/>
      <c r="I13" s="11">
        <f>+'BA-1 Rates Proposed_Approved'!I13-'BA-1 Rates Current_Prior'!I13</f>
        <v>0</v>
      </c>
      <c r="J13" s="11">
        <f>+'BA-1 Rates Proposed_Approved'!J13-'BA-1 Rates Current_Prior'!J13</f>
        <v>0</v>
      </c>
      <c r="K13" s="11">
        <f>+'BA-1 Rates Proposed_Approved'!K13-'BA-1 Rates Current_Prior'!K13</f>
        <v>0</v>
      </c>
      <c r="L13" s="11">
        <f>+'BA-1 Rates Proposed_Approved'!L13-'BA-1 Rates Current_Prior'!L13</f>
        <v>2.3E-2</v>
      </c>
      <c r="N13" s="9" t="s">
        <v>2</v>
      </c>
      <c r="O13" s="5">
        <f t="shared" si="0"/>
        <v>0</v>
      </c>
      <c r="P13" s="5">
        <f t="shared" si="0"/>
        <v>0</v>
      </c>
      <c r="Q13" s="5">
        <f t="shared" si="0"/>
        <v>0</v>
      </c>
      <c r="R13" s="5">
        <f t="shared" si="0"/>
        <v>0</v>
      </c>
      <c r="S13" s="5"/>
      <c r="T13" s="5">
        <f>G13/100</f>
        <v>0</v>
      </c>
      <c r="U13" s="5"/>
      <c r="V13" s="5">
        <f t="shared" si="1"/>
        <v>0</v>
      </c>
      <c r="W13" s="5">
        <f t="shared" si="1"/>
        <v>0</v>
      </c>
      <c r="X13" s="5">
        <f t="shared" si="1"/>
        <v>0</v>
      </c>
      <c r="Y13" s="5">
        <f t="shared" si="1"/>
        <v>2.3000000000000001E-4</v>
      </c>
      <c r="AA13" s="41">
        <f>('BA-1 Rates Proposed_Approved'!B13-'BA-1 Rates Current_Prior'!B13)/'BA-1 Rates Current_Prior'!B13</f>
        <v>0</v>
      </c>
      <c r="AB13" s="41">
        <f>('BA-1 Rates Proposed_Approved'!C13-'BA-1 Rates Current_Prior'!C13)/'BA-1 Rates Current_Prior'!C13</f>
        <v>0</v>
      </c>
      <c r="AC13" s="41">
        <f>('BA-1 Rates Proposed_Approved'!D13-'BA-1 Rates Current_Prior'!D13)/'BA-1 Rates Current_Prior'!D13</f>
        <v>0</v>
      </c>
      <c r="AD13" s="41">
        <f>('BA-1 Rates Proposed_Approved'!E13-'BA-1 Rates Current_Prior'!E13)/'BA-1 Rates Current_Prior'!E13</f>
        <v>0</v>
      </c>
      <c r="AE13" s="41"/>
      <c r="AF13" s="41">
        <f>('BA-1 Rates Proposed_Approved'!G13-'BA-1 Rates Current_Prior'!G13)/'BA-1 Rates Current_Prior'!G13</f>
        <v>0</v>
      </c>
      <c r="AG13" s="41"/>
      <c r="AH13" s="41">
        <f>('BA-1 Rates Proposed_Approved'!I13-'BA-1 Rates Current_Prior'!I13)/'BA-1 Rates Current_Prior'!I13</f>
        <v>0</v>
      </c>
      <c r="AI13" s="41">
        <f>('BA-1 Rates Proposed_Approved'!J13-'BA-1 Rates Current_Prior'!J13)/'BA-1 Rates Current_Prior'!J13</f>
        <v>0</v>
      </c>
      <c r="AJ13" s="41">
        <f>('BA-1 Rates Proposed_Approved'!K13-'BA-1 Rates Current_Prior'!K13)/'BA-1 Rates Current_Prior'!K13</f>
        <v>0</v>
      </c>
      <c r="AK13" s="41" t="e">
        <f>('BA-1 Rates Proposed_Approved'!L13-'BA-1 Rates Current_Prior'!L13)/'BA-1 Rates Current_Prior'!L13</f>
        <v>#DIV/0!</v>
      </c>
    </row>
    <row r="14" spans="1:37" x14ac:dyDescent="0.2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N14" s="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37" x14ac:dyDescent="0.2">
      <c r="A15" s="9" t="s">
        <v>101</v>
      </c>
      <c r="B15" s="11">
        <f>+'BA-1 Rates Proposed_Approved'!B15-'BA-1 Rates Current_Prior'!B15</f>
        <v>0</v>
      </c>
      <c r="C15" s="11" t="s">
        <v>102</v>
      </c>
      <c r="D15" s="11" t="s">
        <v>102</v>
      </c>
      <c r="E15" s="11">
        <f>+'BA-1 Rates Proposed_Approved'!E15-'BA-1 Rates Current_Prior'!E15</f>
        <v>0</v>
      </c>
      <c r="F15" s="11"/>
      <c r="G15" s="11">
        <f>+'BA-1 Rates Proposed_Approved'!G15-'BA-1 Rates Current_Prior'!G15</f>
        <v>0</v>
      </c>
      <c r="H15" s="11"/>
      <c r="I15" s="11">
        <f>+'BA-1 Rates Proposed_Approved'!I15-'BA-1 Rates Current_Prior'!I15</f>
        <v>0</v>
      </c>
      <c r="J15" s="11">
        <f>+'BA-1 Rates Proposed_Approved'!J15-'BA-1 Rates Current_Prior'!J15</f>
        <v>0</v>
      </c>
      <c r="K15" s="11">
        <f>+'BA-1 Rates Proposed_Approved'!K15-'BA-1 Rates Current_Prior'!K15</f>
        <v>0</v>
      </c>
      <c r="L15" s="11">
        <f>+'BA-1 Rates Proposed_Approved'!L15-'BA-1 Rates Current_Prior'!L15</f>
        <v>1.0999999999999999E-2</v>
      </c>
      <c r="N15" s="9" t="s">
        <v>101</v>
      </c>
      <c r="O15" s="5">
        <f>B15/100</f>
        <v>0</v>
      </c>
      <c r="P15" s="18" t="s">
        <v>102</v>
      </c>
      <c r="Q15" s="18" t="s">
        <v>102</v>
      </c>
      <c r="R15" s="5">
        <f>E15/100</f>
        <v>0</v>
      </c>
      <c r="S15" s="5"/>
      <c r="T15" s="5">
        <f>G15/100</f>
        <v>0</v>
      </c>
      <c r="U15" s="5"/>
      <c r="V15" s="5">
        <f>I15/100</f>
        <v>0</v>
      </c>
      <c r="W15" s="5">
        <f>J15/100</f>
        <v>0</v>
      </c>
      <c r="X15" s="5">
        <f>K15/100</f>
        <v>0</v>
      </c>
      <c r="Y15" s="5">
        <f>L15/100</f>
        <v>1.0999999999999999E-4</v>
      </c>
      <c r="AA15" s="41">
        <f>('BA-1 Rates Proposed_Approved'!B15-'BA-1 Rates Current_Prior'!B15)/'BA-1 Rates Current_Prior'!B15</f>
        <v>0</v>
      </c>
      <c r="AB15" s="41"/>
      <c r="AC15" s="41"/>
      <c r="AD15" s="41">
        <f>('BA-1 Rates Proposed_Approved'!E15-'BA-1 Rates Current_Prior'!E15)/'BA-1 Rates Current_Prior'!E15</f>
        <v>0</v>
      </c>
      <c r="AE15" s="41"/>
      <c r="AF15" s="41">
        <f>('BA-1 Rates Proposed_Approved'!G15-'BA-1 Rates Current_Prior'!G15)/'BA-1 Rates Current_Prior'!G15</f>
        <v>0</v>
      </c>
      <c r="AG15" s="41"/>
      <c r="AH15" s="41">
        <f>('BA-1 Rates Proposed_Approved'!I15-'BA-1 Rates Current_Prior'!I15)/'BA-1 Rates Current_Prior'!I15</f>
        <v>0</v>
      </c>
      <c r="AI15" s="41">
        <f>('BA-1 Rates Proposed_Approved'!J15-'BA-1 Rates Current_Prior'!J15)/'BA-1 Rates Current_Prior'!J15</f>
        <v>0</v>
      </c>
      <c r="AJ15" s="41">
        <f>('BA-1 Rates Proposed_Approved'!K15-'BA-1 Rates Current_Prior'!K15)/'BA-1 Rates Current_Prior'!K15</f>
        <v>0</v>
      </c>
      <c r="AK15" s="41" t="e">
        <f>('BA-1 Rates Proposed_Approved'!L15-'BA-1 Rates Current_Prior'!L15)/'BA-1 Rates Current_Prior'!L15</f>
        <v>#DIV/0!</v>
      </c>
    </row>
    <row r="16" spans="1:37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N16" s="9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1:37" ht="22.5" customHeight="1" x14ac:dyDescent="0.2">
      <c r="A17" s="9" t="s">
        <v>103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N17" s="9" t="s">
        <v>103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spans="1:37" x14ac:dyDescent="0.2">
      <c r="A18" s="9" t="s">
        <v>0</v>
      </c>
      <c r="B18" s="11">
        <f>+'BA-1 Rates Proposed_Approved'!B18-'BA-1 Rates Current_Prior'!B18</f>
        <v>0</v>
      </c>
      <c r="C18" s="11">
        <f>+'BA-1 Rates Proposed_Approved'!C18-'BA-1 Rates Current_Prior'!C18</f>
        <v>0</v>
      </c>
      <c r="D18" s="11">
        <f>+'BA-1 Rates Proposed_Approved'!D18-'BA-1 Rates Current_Prior'!D18</f>
        <v>0</v>
      </c>
      <c r="E18" s="11"/>
      <c r="F18" s="33">
        <f>+'BA-1 Rates Proposed_Approved'!F18-'BA-1 Rates Current_Prior'!F18</f>
        <v>0</v>
      </c>
      <c r="G18" s="11"/>
      <c r="H18" s="33">
        <f>+'BA-1 Rates Proposed_Approved'!H18-'BA-1 Rates Current_Prior'!H18</f>
        <v>0</v>
      </c>
      <c r="I18" s="11">
        <f>+'BA-1 Rates Proposed_Approved'!I18-'BA-1 Rates Current_Prior'!I18</f>
        <v>0</v>
      </c>
      <c r="J18" s="11">
        <f>+'BA-1 Rates Proposed_Approved'!J18-'BA-1 Rates Current_Prior'!J18</f>
        <v>0</v>
      </c>
      <c r="K18" s="11">
        <f>+'BA-1 Rates Proposed_Approved'!K18-'BA-1 Rates Current_Prior'!K18</f>
        <v>0</v>
      </c>
      <c r="L18" s="11">
        <f>+'BA-1 Rates Proposed_Approved'!L18-'BA-1 Rates Current_Prior'!L18</f>
        <v>1.7000000000000001E-2</v>
      </c>
      <c r="N18" s="9" t="s">
        <v>0</v>
      </c>
      <c r="O18" s="5">
        <f t="shared" ref="O18:Q20" si="2">B18/100</f>
        <v>0</v>
      </c>
      <c r="P18" s="5">
        <f t="shared" si="2"/>
        <v>0</v>
      </c>
      <c r="Q18" s="5">
        <f t="shared" si="2"/>
        <v>0</v>
      </c>
      <c r="R18" s="5"/>
      <c r="S18" s="21">
        <f>F18</f>
        <v>0</v>
      </c>
      <c r="T18" s="5"/>
      <c r="U18" s="21">
        <f>H18</f>
        <v>0</v>
      </c>
      <c r="V18" s="5">
        <f t="shared" ref="V18:Y20" si="3">I18/100</f>
        <v>0</v>
      </c>
      <c r="W18" s="5">
        <f t="shared" si="3"/>
        <v>0</v>
      </c>
      <c r="X18" s="5">
        <f t="shared" si="3"/>
        <v>0</v>
      </c>
      <c r="Y18" s="5">
        <f t="shared" si="3"/>
        <v>1.7000000000000001E-4</v>
      </c>
      <c r="AA18" s="41">
        <f>('BA-1 Rates Proposed_Approved'!B18-'BA-1 Rates Current_Prior'!B18)/'BA-1 Rates Current_Prior'!B18</f>
        <v>0</v>
      </c>
      <c r="AB18" s="41">
        <f>('BA-1 Rates Proposed_Approved'!C18-'BA-1 Rates Current_Prior'!C18)/'BA-1 Rates Current_Prior'!C18</f>
        <v>0</v>
      </c>
      <c r="AC18" s="41">
        <f>('BA-1 Rates Proposed_Approved'!D18-'BA-1 Rates Current_Prior'!D18)/'BA-1 Rates Current_Prior'!D18</f>
        <v>0</v>
      </c>
      <c r="AD18" s="41"/>
      <c r="AE18" s="41">
        <f>('BA-1 Rates Proposed_Approved'!F18-'BA-1 Rates Current_Prior'!F18)/'BA-1 Rates Current_Prior'!F18</f>
        <v>0</v>
      </c>
      <c r="AF18" s="41"/>
      <c r="AG18" s="41">
        <f>('BA-1 Rates Proposed_Approved'!H18-'BA-1 Rates Current_Prior'!H18)/'BA-1 Rates Current_Prior'!H18</f>
        <v>0</v>
      </c>
      <c r="AH18" s="41">
        <f>('BA-1 Rates Proposed_Approved'!I18-'BA-1 Rates Current_Prior'!I18)/'BA-1 Rates Current_Prior'!I18</f>
        <v>0</v>
      </c>
      <c r="AI18" s="41">
        <f>('BA-1 Rates Proposed_Approved'!J18-'BA-1 Rates Current_Prior'!J18)/'BA-1 Rates Current_Prior'!J18</f>
        <v>0</v>
      </c>
      <c r="AJ18" s="41">
        <f>('BA-1 Rates Proposed_Approved'!K18-'BA-1 Rates Current_Prior'!K18)/'BA-1 Rates Current_Prior'!K18</f>
        <v>0</v>
      </c>
      <c r="AK18" s="41" t="e">
        <f>('BA-1 Rates Proposed_Approved'!L18-'BA-1 Rates Current_Prior'!L18)/'BA-1 Rates Current_Prior'!L18</f>
        <v>#DIV/0!</v>
      </c>
    </row>
    <row r="19" spans="1:37" x14ac:dyDescent="0.2">
      <c r="A19" s="9" t="s">
        <v>3</v>
      </c>
      <c r="B19" s="11">
        <f>+'BA-1 Rates Proposed_Approved'!B19-'BA-1 Rates Current_Prior'!B19</f>
        <v>0</v>
      </c>
      <c r="C19" s="11">
        <f>+'BA-1 Rates Proposed_Approved'!C19-'BA-1 Rates Current_Prior'!C19</f>
        <v>0</v>
      </c>
      <c r="D19" s="11">
        <f>+'BA-1 Rates Proposed_Approved'!D19-'BA-1 Rates Current_Prior'!D19</f>
        <v>0</v>
      </c>
      <c r="E19" s="11"/>
      <c r="F19" s="33">
        <f>+'BA-1 Rates Proposed_Approved'!F19-'BA-1 Rates Current_Prior'!F19</f>
        <v>0</v>
      </c>
      <c r="G19" s="11"/>
      <c r="H19" s="33">
        <f>+'BA-1 Rates Proposed_Approved'!H19-'BA-1 Rates Current_Prior'!H19</f>
        <v>0</v>
      </c>
      <c r="I19" s="11">
        <f>+'BA-1 Rates Proposed_Approved'!I19-'BA-1 Rates Current_Prior'!I19</f>
        <v>0</v>
      </c>
      <c r="J19" s="11">
        <f>+'BA-1 Rates Proposed_Approved'!J19-'BA-1 Rates Current_Prior'!J19</f>
        <v>0</v>
      </c>
      <c r="K19" s="11">
        <f>+'BA-1 Rates Proposed_Approved'!K19-'BA-1 Rates Current_Prior'!K19</f>
        <v>0</v>
      </c>
      <c r="L19" s="11">
        <f>+'BA-1 Rates Proposed_Approved'!L19-'BA-1 Rates Current_Prior'!L19</f>
        <v>1.7000000000000001E-2</v>
      </c>
      <c r="N19" s="9" t="s">
        <v>3</v>
      </c>
      <c r="O19" s="5">
        <f t="shared" si="2"/>
        <v>0</v>
      </c>
      <c r="P19" s="5">
        <f t="shared" si="2"/>
        <v>0</v>
      </c>
      <c r="Q19" s="5">
        <f t="shared" si="2"/>
        <v>0</v>
      </c>
      <c r="R19" s="5"/>
      <c r="S19" s="21">
        <f>F19</f>
        <v>0</v>
      </c>
      <c r="T19" s="5"/>
      <c r="U19" s="21">
        <f>H19</f>
        <v>0</v>
      </c>
      <c r="V19" s="5">
        <f t="shared" si="3"/>
        <v>0</v>
      </c>
      <c r="W19" s="5">
        <f t="shared" si="3"/>
        <v>0</v>
      </c>
      <c r="X19" s="5">
        <f t="shared" si="3"/>
        <v>0</v>
      </c>
      <c r="Y19" s="5">
        <f t="shared" si="3"/>
        <v>1.7000000000000001E-4</v>
      </c>
      <c r="AA19" s="41">
        <f>('BA-1 Rates Proposed_Approved'!B19-'BA-1 Rates Current_Prior'!B19)/'BA-1 Rates Current_Prior'!B19</f>
        <v>0</v>
      </c>
      <c r="AB19" s="41">
        <f>('BA-1 Rates Proposed_Approved'!C19-'BA-1 Rates Current_Prior'!C19)/'BA-1 Rates Current_Prior'!C19</f>
        <v>0</v>
      </c>
      <c r="AC19" s="41">
        <f>('BA-1 Rates Proposed_Approved'!D19-'BA-1 Rates Current_Prior'!D19)/'BA-1 Rates Current_Prior'!D19</f>
        <v>0</v>
      </c>
      <c r="AD19" s="41"/>
      <c r="AE19" s="41">
        <f>('BA-1 Rates Proposed_Approved'!F19-'BA-1 Rates Current_Prior'!F19)/'BA-1 Rates Current_Prior'!F19</f>
        <v>0</v>
      </c>
      <c r="AF19" s="41"/>
      <c r="AG19" s="41">
        <f>('BA-1 Rates Proposed_Approved'!H19-'BA-1 Rates Current_Prior'!H19)/'BA-1 Rates Current_Prior'!H19</f>
        <v>0</v>
      </c>
      <c r="AH19" s="41">
        <f>('BA-1 Rates Proposed_Approved'!I19-'BA-1 Rates Current_Prior'!I19)/'BA-1 Rates Current_Prior'!I19</f>
        <v>0</v>
      </c>
      <c r="AI19" s="41">
        <f>('BA-1 Rates Proposed_Approved'!J19-'BA-1 Rates Current_Prior'!J19)/'BA-1 Rates Current_Prior'!J19</f>
        <v>0</v>
      </c>
      <c r="AJ19" s="41">
        <f>('BA-1 Rates Proposed_Approved'!K19-'BA-1 Rates Current_Prior'!K19)/'BA-1 Rates Current_Prior'!K19</f>
        <v>0</v>
      </c>
      <c r="AK19" s="41" t="e">
        <f>('BA-1 Rates Proposed_Approved'!L19-'BA-1 Rates Current_Prior'!L19)/'BA-1 Rates Current_Prior'!L19</f>
        <v>#DIV/0!</v>
      </c>
    </row>
    <row r="20" spans="1:37" x14ac:dyDescent="0.2">
      <c r="A20" s="9" t="s">
        <v>2</v>
      </c>
      <c r="B20" s="11">
        <f>+'BA-1 Rates Proposed_Approved'!B20-'BA-1 Rates Current_Prior'!B20</f>
        <v>0</v>
      </c>
      <c r="C20" s="11">
        <f>+'BA-1 Rates Proposed_Approved'!C20-'BA-1 Rates Current_Prior'!C20</f>
        <v>0</v>
      </c>
      <c r="D20" s="11">
        <f>+'BA-1 Rates Proposed_Approved'!D20-'BA-1 Rates Current_Prior'!D20</f>
        <v>0</v>
      </c>
      <c r="E20" s="11"/>
      <c r="F20" s="33">
        <f>+'BA-1 Rates Proposed_Approved'!F20-'BA-1 Rates Current_Prior'!F20</f>
        <v>0</v>
      </c>
      <c r="G20" s="11"/>
      <c r="H20" s="33">
        <f>+'BA-1 Rates Proposed_Approved'!H20-'BA-1 Rates Current_Prior'!H20</f>
        <v>0</v>
      </c>
      <c r="I20" s="11">
        <f>+'BA-1 Rates Proposed_Approved'!I20-'BA-1 Rates Current_Prior'!I20</f>
        <v>0</v>
      </c>
      <c r="J20" s="11">
        <f>+'BA-1 Rates Proposed_Approved'!J20-'BA-1 Rates Current_Prior'!J20</f>
        <v>0</v>
      </c>
      <c r="K20" s="11">
        <f>+'BA-1 Rates Proposed_Approved'!K20-'BA-1 Rates Current_Prior'!K20</f>
        <v>0</v>
      </c>
      <c r="L20" s="11">
        <f>+'BA-1 Rates Proposed_Approved'!L20-'BA-1 Rates Current_Prior'!L20</f>
        <v>1.7000000000000001E-2</v>
      </c>
      <c r="N20" s="9" t="s">
        <v>2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/>
      <c r="S20" s="21">
        <f>F20</f>
        <v>0</v>
      </c>
      <c r="T20" s="5"/>
      <c r="U20" s="21">
        <f>H20</f>
        <v>0</v>
      </c>
      <c r="V20" s="5">
        <f t="shared" si="3"/>
        <v>0</v>
      </c>
      <c r="W20" s="5">
        <f t="shared" si="3"/>
        <v>0</v>
      </c>
      <c r="X20" s="5">
        <f t="shared" si="3"/>
        <v>0</v>
      </c>
      <c r="Y20" s="5">
        <f t="shared" si="3"/>
        <v>1.7000000000000001E-4</v>
      </c>
      <c r="AA20" s="41">
        <f>('BA-1 Rates Proposed_Approved'!B20-'BA-1 Rates Current_Prior'!B20)/'BA-1 Rates Current_Prior'!B20</f>
        <v>0</v>
      </c>
      <c r="AB20" s="41">
        <f>('BA-1 Rates Proposed_Approved'!C20-'BA-1 Rates Current_Prior'!C20)/'BA-1 Rates Current_Prior'!C20</f>
        <v>0</v>
      </c>
      <c r="AC20" s="41">
        <f>('BA-1 Rates Proposed_Approved'!D20-'BA-1 Rates Current_Prior'!D20)/'BA-1 Rates Current_Prior'!D20</f>
        <v>0</v>
      </c>
      <c r="AD20" s="41"/>
      <c r="AE20" s="41">
        <f>('BA-1 Rates Proposed_Approved'!F20-'BA-1 Rates Current_Prior'!F20)/'BA-1 Rates Current_Prior'!F20</f>
        <v>0</v>
      </c>
      <c r="AF20" s="41"/>
      <c r="AG20" s="41">
        <f>('BA-1 Rates Proposed_Approved'!H20-'BA-1 Rates Current_Prior'!H20)/'BA-1 Rates Current_Prior'!H20</f>
        <v>0</v>
      </c>
      <c r="AH20" s="41">
        <f>('BA-1 Rates Proposed_Approved'!I20-'BA-1 Rates Current_Prior'!I20)/'BA-1 Rates Current_Prior'!I20</f>
        <v>0</v>
      </c>
      <c r="AI20" s="41">
        <f>('BA-1 Rates Proposed_Approved'!J20-'BA-1 Rates Current_Prior'!J20)/'BA-1 Rates Current_Prior'!J20</f>
        <v>0</v>
      </c>
      <c r="AJ20" s="41">
        <f>('BA-1 Rates Proposed_Approved'!K20-'BA-1 Rates Current_Prior'!K20)/'BA-1 Rates Current_Prior'!K20</f>
        <v>0</v>
      </c>
      <c r="AK20" s="41" t="e">
        <f>('BA-1 Rates Proposed_Approved'!L20-'BA-1 Rates Current_Prior'!L20)/'BA-1 Rates Current_Prior'!L20</f>
        <v>#DIV/0!</v>
      </c>
    </row>
    <row r="21" spans="1:37" x14ac:dyDescent="0.2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N21" s="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</row>
    <row r="22" spans="1:37" ht="34.5" customHeight="1" x14ac:dyDescent="0.2">
      <c r="A22" s="19" t="s">
        <v>121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N22" s="19" t="s">
        <v>121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</row>
    <row r="23" spans="1:37" x14ac:dyDescent="0.2">
      <c r="A23" s="9" t="s">
        <v>0</v>
      </c>
      <c r="B23" s="11">
        <f>+'BA-1 Rates Proposed_Approved'!B23-'BA-1 Rates Current_Prior'!B23</f>
        <v>0</v>
      </c>
      <c r="C23" s="11">
        <f>+'BA-1 Rates Proposed_Approved'!C23-'BA-1 Rates Current_Prior'!C23</f>
        <v>0</v>
      </c>
      <c r="D23" s="11">
        <f>+'BA-1 Rates Proposed_Approved'!D23-'BA-1 Rates Current_Prior'!D23</f>
        <v>0</v>
      </c>
      <c r="E23" s="11"/>
      <c r="F23" s="33">
        <f>+'BA-1 Rates Proposed_Approved'!F23-'BA-1 Rates Current_Prior'!F23</f>
        <v>0</v>
      </c>
      <c r="G23" s="11"/>
      <c r="H23" s="33">
        <f>+'BA-1 Rates Proposed_Approved'!H23-'BA-1 Rates Current_Prior'!H23</f>
        <v>0</v>
      </c>
      <c r="I23" s="11">
        <f>+'BA-1 Rates Proposed_Approved'!I23-'BA-1 Rates Current_Prior'!I23</f>
        <v>0</v>
      </c>
      <c r="J23" s="11">
        <f>+'BA-1 Rates Proposed_Approved'!J23-'BA-1 Rates Current_Prior'!J23</f>
        <v>0</v>
      </c>
      <c r="K23" s="11">
        <f>+'BA-1 Rates Proposed_Approved'!K23-'BA-1 Rates Current_Prior'!K23</f>
        <v>0</v>
      </c>
      <c r="L23" s="11">
        <f>+'BA-1 Rates Proposed_Approved'!L23-'BA-1 Rates Current_Prior'!L23</f>
        <v>2.3E-2</v>
      </c>
      <c r="N23" s="9" t="s">
        <v>0</v>
      </c>
      <c r="O23" s="5">
        <f t="shared" ref="O23:Q25" si="4">B23/100</f>
        <v>0</v>
      </c>
      <c r="P23" s="5">
        <f t="shared" si="4"/>
        <v>0</v>
      </c>
      <c r="Q23" s="5">
        <f t="shared" si="4"/>
        <v>0</v>
      </c>
      <c r="R23" s="5"/>
      <c r="S23" s="21">
        <f>F23</f>
        <v>0</v>
      </c>
      <c r="T23" s="5"/>
      <c r="U23" s="21">
        <f>H23</f>
        <v>0</v>
      </c>
      <c r="V23" s="5">
        <f t="shared" ref="V23:Y25" si="5">I23/100</f>
        <v>0</v>
      </c>
      <c r="W23" s="5">
        <f t="shared" si="5"/>
        <v>0</v>
      </c>
      <c r="X23" s="5">
        <f t="shared" si="5"/>
        <v>0</v>
      </c>
      <c r="Y23" s="5">
        <f t="shared" si="5"/>
        <v>2.3000000000000001E-4</v>
      </c>
      <c r="AA23" s="41">
        <f>('BA-1 Rates Proposed_Approved'!B23-'BA-1 Rates Current_Prior'!B23)/'BA-1 Rates Current_Prior'!B23</f>
        <v>0</v>
      </c>
      <c r="AB23" s="41">
        <f>('BA-1 Rates Proposed_Approved'!C23-'BA-1 Rates Current_Prior'!C23)/'BA-1 Rates Current_Prior'!C23</f>
        <v>0</v>
      </c>
      <c r="AC23" s="41">
        <f>('BA-1 Rates Proposed_Approved'!D23-'BA-1 Rates Current_Prior'!D23)/'BA-1 Rates Current_Prior'!D23</f>
        <v>0</v>
      </c>
      <c r="AD23" s="41"/>
      <c r="AE23" s="41">
        <f>('BA-1 Rates Proposed_Approved'!F23-'BA-1 Rates Current_Prior'!F23)/'BA-1 Rates Current_Prior'!F23</f>
        <v>0</v>
      </c>
      <c r="AF23" s="41"/>
      <c r="AG23" s="41">
        <f>('BA-1 Rates Proposed_Approved'!H23-'BA-1 Rates Current_Prior'!H23)/'BA-1 Rates Current_Prior'!H23</f>
        <v>0</v>
      </c>
      <c r="AH23" s="41">
        <f>('BA-1 Rates Proposed_Approved'!I23-'BA-1 Rates Current_Prior'!I23)/'BA-1 Rates Current_Prior'!I23</f>
        <v>0</v>
      </c>
      <c r="AI23" s="41">
        <f>('BA-1 Rates Proposed_Approved'!J23-'BA-1 Rates Current_Prior'!J23)/'BA-1 Rates Current_Prior'!J23</f>
        <v>0</v>
      </c>
      <c r="AJ23" s="41">
        <f>('BA-1 Rates Proposed_Approved'!K23-'BA-1 Rates Current_Prior'!K23)/'BA-1 Rates Current_Prior'!K23</f>
        <v>0</v>
      </c>
      <c r="AK23" s="41" t="e">
        <f>('BA-1 Rates Proposed_Approved'!L23-'BA-1 Rates Current_Prior'!L23)/'BA-1 Rates Current_Prior'!L23</f>
        <v>#DIV/0!</v>
      </c>
    </row>
    <row r="24" spans="1:37" x14ac:dyDescent="0.2">
      <c r="A24" s="9" t="s">
        <v>3</v>
      </c>
      <c r="B24" s="11">
        <f>+'BA-1 Rates Proposed_Approved'!B24-'BA-1 Rates Current_Prior'!B24</f>
        <v>0</v>
      </c>
      <c r="C24" s="11">
        <f>+'BA-1 Rates Proposed_Approved'!C24-'BA-1 Rates Current_Prior'!C24</f>
        <v>0</v>
      </c>
      <c r="D24" s="11">
        <f>+'BA-1 Rates Proposed_Approved'!D24-'BA-1 Rates Current_Prior'!D24</f>
        <v>0</v>
      </c>
      <c r="E24" s="11"/>
      <c r="F24" s="33">
        <f>+'BA-1 Rates Proposed_Approved'!F24-'BA-1 Rates Current_Prior'!F24</f>
        <v>0</v>
      </c>
      <c r="G24" s="11"/>
      <c r="H24" s="33">
        <f>+'BA-1 Rates Proposed_Approved'!H24-'BA-1 Rates Current_Prior'!H24</f>
        <v>0</v>
      </c>
      <c r="I24" s="11">
        <f>+'BA-1 Rates Proposed_Approved'!I24-'BA-1 Rates Current_Prior'!I24</f>
        <v>0</v>
      </c>
      <c r="J24" s="11">
        <f>+'BA-1 Rates Proposed_Approved'!J24-'BA-1 Rates Current_Prior'!J24</f>
        <v>0</v>
      </c>
      <c r="K24" s="11">
        <f>+'BA-1 Rates Proposed_Approved'!K24-'BA-1 Rates Current_Prior'!K24</f>
        <v>0</v>
      </c>
      <c r="L24" s="11">
        <f>+'BA-1 Rates Proposed_Approved'!L24-'BA-1 Rates Current_Prior'!L24</f>
        <v>2.3E-2</v>
      </c>
      <c r="N24" s="9" t="s">
        <v>3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/>
      <c r="S24" s="21">
        <f>F24</f>
        <v>0</v>
      </c>
      <c r="T24" s="5"/>
      <c r="U24" s="21">
        <f>H24</f>
        <v>0</v>
      </c>
      <c r="V24" s="5">
        <f t="shared" si="5"/>
        <v>0</v>
      </c>
      <c r="W24" s="5">
        <f t="shared" si="5"/>
        <v>0</v>
      </c>
      <c r="X24" s="5">
        <f t="shared" si="5"/>
        <v>0</v>
      </c>
      <c r="Y24" s="5">
        <f t="shared" si="5"/>
        <v>2.3000000000000001E-4</v>
      </c>
      <c r="AA24" s="41">
        <f>('BA-1 Rates Proposed_Approved'!B24-'BA-1 Rates Current_Prior'!B24)/'BA-1 Rates Current_Prior'!B24</f>
        <v>0</v>
      </c>
      <c r="AB24" s="41">
        <f>('BA-1 Rates Proposed_Approved'!C24-'BA-1 Rates Current_Prior'!C24)/'BA-1 Rates Current_Prior'!C24</f>
        <v>0</v>
      </c>
      <c r="AC24" s="41">
        <f>('BA-1 Rates Proposed_Approved'!D24-'BA-1 Rates Current_Prior'!D24)/'BA-1 Rates Current_Prior'!D24</f>
        <v>0</v>
      </c>
      <c r="AD24" s="41"/>
      <c r="AE24" s="41">
        <f>('BA-1 Rates Proposed_Approved'!F24-'BA-1 Rates Current_Prior'!F24)/'BA-1 Rates Current_Prior'!F24</f>
        <v>0</v>
      </c>
      <c r="AF24" s="41"/>
      <c r="AG24" s="41">
        <f>('BA-1 Rates Proposed_Approved'!H24-'BA-1 Rates Current_Prior'!H24)/'BA-1 Rates Current_Prior'!H24</f>
        <v>0</v>
      </c>
      <c r="AH24" s="41">
        <f>('BA-1 Rates Proposed_Approved'!I24-'BA-1 Rates Current_Prior'!I24)/'BA-1 Rates Current_Prior'!I24</f>
        <v>0</v>
      </c>
      <c r="AI24" s="41">
        <f>('BA-1 Rates Proposed_Approved'!J24-'BA-1 Rates Current_Prior'!J24)/'BA-1 Rates Current_Prior'!J24</f>
        <v>0</v>
      </c>
      <c r="AJ24" s="41">
        <f>('BA-1 Rates Proposed_Approved'!K24-'BA-1 Rates Current_Prior'!K24)/'BA-1 Rates Current_Prior'!K24</f>
        <v>0</v>
      </c>
      <c r="AK24" s="41" t="e">
        <f>('BA-1 Rates Proposed_Approved'!L24-'BA-1 Rates Current_Prior'!L24)/'BA-1 Rates Current_Prior'!L24</f>
        <v>#DIV/0!</v>
      </c>
    </row>
    <row r="25" spans="1:37" x14ac:dyDescent="0.2">
      <c r="A25" s="9" t="s">
        <v>2</v>
      </c>
      <c r="B25" s="11">
        <f>+'BA-1 Rates Proposed_Approved'!B25-'BA-1 Rates Current_Prior'!B25</f>
        <v>0</v>
      </c>
      <c r="C25" s="11">
        <f>+'BA-1 Rates Proposed_Approved'!C25-'BA-1 Rates Current_Prior'!C25</f>
        <v>0</v>
      </c>
      <c r="D25" s="11">
        <f>+'BA-1 Rates Proposed_Approved'!D25-'BA-1 Rates Current_Prior'!D25</f>
        <v>0</v>
      </c>
      <c r="E25" s="11"/>
      <c r="F25" s="33">
        <f>+'BA-1 Rates Proposed_Approved'!F25-'BA-1 Rates Current_Prior'!F25</f>
        <v>0</v>
      </c>
      <c r="G25" s="11"/>
      <c r="H25" s="33">
        <f>+'BA-1 Rates Proposed_Approved'!H25-'BA-1 Rates Current_Prior'!H25</f>
        <v>0</v>
      </c>
      <c r="I25" s="11">
        <f>+'BA-1 Rates Proposed_Approved'!I25-'BA-1 Rates Current_Prior'!I25</f>
        <v>0</v>
      </c>
      <c r="J25" s="11">
        <f>+'BA-1 Rates Proposed_Approved'!J25-'BA-1 Rates Current_Prior'!J25</f>
        <v>0</v>
      </c>
      <c r="K25" s="11">
        <f>+'BA-1 Rates Proposed_Approved'!K25-'BA-1 Rates Current_Prior'!K25</f>
        <v>0</v>
      </c>
      <c r="L25" s="11">
        <f>+'BA-1 Rates Proposed_Approved'!L25-'BA-1 Rates Current_Prior'!L25</f>
        <v>2.3E-2</v>
      </c>
      <c r="N25" s="9" t="s">
        <v>2</v>
      </c>
      <c r="O25" s="5">
        <f t="shared" si="4"/>
        <v>0</v>
      </c>
      <c r="P25" s="5">
        <f t="shared" si="4"/>
        <v>0</v>
      </c>
      <c r="Q25" s="5">
        <f t="shared" si="4"/>
        <v>0</v>
      </c>
      <c r="R25" s="5"/>
      <c r="S25" s="21">
        <f>F25</f>
        <v>0</v>
      </c>
      <c r="T25" s="5"/>
      <c r="U25" s="21">
        <f>H25</f>
        <v>0</v>
      </c>
      <c r="V25" s="5">
        <f t="shared" si="5"/>
        <v>0</v>
      </c>
      <c r="W25" s="5">
        <f t="shared" si="5"/>
        <v>0</v>
      </c>
      <c r="X25" s="5">
        <f t="shared" si="5"/>
        <v>0</v>
      </c>
      <c r="Y25" s="5">
        <f t="shared" si="5"/>
        <v>2.3000000000000001E-4</v>
      </c>
      <c r="AA25" s="41">
        <f>('BA-1 Rates Proposed_Approved'!B25-'BA-1 Rates Current_Prior'!B25)/'BA-1 Rates Current_Prior'!B25</f>
        <v>0</v>
      </c>
      <c r="AB25" s="41">
        <f>('BA-1 Rates Proposed_Approved'!C25-'BA-1 Rates Current_Prior'!C25)/'BA-1 Rates Current_Prior'!C25</f>
        <v>0</v>
      </c>
      <c r="AC25" s="41">
        <f>('BA-1 Rates Proposed_Approved'!D25-'BA-1 Rates Current_Prior'!D25)/'BA-1 Rates Current_Prior'!D25</f>
        <v>0</v>
      </c>
      <c r="AD25" s="41"/>
      <c r="AE25" s="41">
        <f>('BA-1 Rates Proposed_Approved'!F25-'BA-1 Rates Current_Prior'!F25)/'BA-1 Rates Current_Prior'!F25</f>
        <v>0</v>
      </c>
      <c r="AF25" s="41"/>
      <c r="AG25" s="41">
        <f>('BA-1 Rates Proposed_Approved'!H25-'BA-1 Rates Current_Prior'!H25)/'BA-1 Rates Current_Prior'!H25</f>
        <v>0</v>
      </c>
      <c r="AH25" s="41">
        <f>('BA-1 Rates Proposed_Approved'!I25-'BA-1 Rates Current_Prior'!I25)/'BA-1 Rates Current_Prior'!I25</f>
        <v>0</v>
      </c>
      <c r="AI25" s="41">
        <f>('BA-1 Rates Proposed_Approved'!J25-'BA-1 Rates Current_Prior'!J25)/'BA-1 Rates Current_Prior'!J25</f>
        <v>0</v>
      </c>
      <c r="AJ25" s="41">
        <f>('BA-1 Rates Proposed_Approved'!K25-'BA-1 Rates Current_Prior'!K25)/'BA-1 Rates Current_Prior'!K25</f>
        <v>0</v>
      </c>
      <c r="AK25" s="41" t="e">
        <f>('BA-1 Rates Proposed_Approved'!L25-'BA-1 Rates Current_Prior'!L25)/'BA-1 Rates Current_Prior'!L25</f>
        <v>#DIV/0!</v>
      </c>
    </row>
    <row r="26" spans="1:37" x14ac:dyDescent="0.2">
      <c r="A26" s="9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N26" s="9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</row>
    <row r="27" spans="1:37" ht="20.399999999999999" x14ac:dyDescent="0.2">
      <c r="A27" s="9" t="s">
        <v>113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N27" s="9" t="s">
        <v>113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</row>
    <row r="28" spans="1:37" x14ac:dyDescent="0.2">
      <c r="A28" s="9" t="s">
        <v>0</v>
      </c>
      <c r="B28" s="11">
        <f>+'BA-1 Rates Proposed_Approved'!B28-'BA-1 Rates Current_Prior'!B28</f>
        <v>0</v>
      </c>
      <c r="C28" s="11">
        <f>+'BA-1 Rates Proposed_Approved'!C28-'BA-1 Rates Current_Prior'!C28</f>
        <v>0</v>
      </c>
      <c r="D28" s="11">
        <f>+'BA-1 Rates Proposed_Approved'!D28-'BA-1 Rates Current_Prior'!D28</f>
        <v>0</v>
      </c>
      <c r="E28" s="11"/>
      <c r="F28" s="33">
        <f>+'BA-1 Rates Proposed_Approved'!F28-'BA-1 Rates Current_Prior'!F28</f>
        <v>0</v>
      </c>
      <c r="G28" s="11"/>
      <c r="H28" s="33">
        <f>+'BA-1 Rates Proposed_Approved'!H28-'BA-1 Rates Current_Prior'!H28</f>
        <v>0</v>
      </c>
      <c r="I28" s="11">
        <f>+'BA-1 Rates Proposed_Approved'!I28-'BA-1 Rates Current_Prior'!I28</f>
        <v>0</v>
      </c>
      <c r="J28" s="11">
        <f>+'BA-1 Rates Proposed_Approved'!J28-'BA-1 Rates Current_Prior'!J28</f>
        <v>0</v>
      </c>
      <c r="K28" s="11">
        <f>+'BA-1 Rates Proposed_Approved'!K28-'BA-1 Rates Current_Prior'!K28</f>
        <v>0</v>
      </c>
      <c r="L28" s="11">
        <f>+'BA-1 Rates Proposed_Approved'!L28-'BA-1 Rates Current_Prior'!L28</f>
        <v>1.2E-2</v>
      </c>
      <c r="N28" s="9" t="s">
        <v>0</v>
      </c>
      <c r="O28" s="5">
        <f t="shared" ref="O28:Q30" si="6">B28/100</f>
        <v>0</v>
      </c>
      <c r="P28" s="5">
        <f t="shared" si="6"/>
        <v>0</v>
      </c>
      <c r="Q28" s="5">
        <f t="shared" si="6"/>
        <v>0</v>
      </c>
      <c r="R28" s="5"/>
      <c r="S28" s="21">
        <f>F28</f>
        <v>0</v>
      </c>
      <c r="T28" s="5"/>
      <c r="U28" s="21">
        <f>H28</f>
        <v>0</v>
      </c>
      <c r="V28" s="5">
        <f t="shared" ref="V28:Y30" si="7">I28/100</f>
        <v>0</v>
      </c>
      <c r="W28" s="5">
        <f t="shared" si="7"/>
        <v>0</v>
      </c>
      <c r="X28" s="5">
        <f t="shared" si="7"/>
        <v>0</v>
      </c>
      <c r="Y28" s="5">
        <f t="shared" si="7"/>
        <v>1.2E-4</v>
      </c>
      <c r="AA28" s="41">
        <f>('BA-1 Rates Proposed_Approved'!B28-'BA-1 Rates Current_Prior'!B28)/'BA-1 Rates Current_Prior'!B28</f>
        <v>0</v>
      </c>
      <c r="AB28" s="41">
        <f>('BA-1 Rates Proposed_Approved'!C28-'BA-1 Rates Current_Prior'!C28)/'BA-1 Rates Current_Prior'!C28</f>
        <v>0</v>
      </c>
      <c r="AC28" s="41">
        <f>('BA-1 Rates Proposed_Approved'!D28-'BA-1 Rates Current_Prior'!D28)/'BA-1 Rates Current_Prior'!D28</f>
        <v>0</v>
      </c>
      <c r="AD28" s="41"/>
      <c r="AE28" s="41">
        <f>('BA-1 Rates Proposed_Approved'!F28-'BA-1 Rates Current_Prior'!F28)/'BA-1 Rates Current_Prior'!F28</f>
        <v>0</v>
      </c>
      <c r="AF28" s="41"/>
      <c r="AG28" s="41">
        <f>('BA-1 Rates Proposed_Approved'!H28-'BA-1 Rates Current_Prior'!H28)/'BA-1 Rates Current_Prior'!H28</f>
        <v>0</v>
      </c>
      <c r="AH28" s="41">
        <f>('BA-1 Rates Proposed_Approved'!I28-'BA-1 Rates Current_Prior'!I28)/'BA-1 Rates Current_Prior'!I28</f>
        <v>0</v>
      </c>
      <c r="AI28" s="41">
        <f>('BA-1 Rates Proposed_Approved'!J28-'BA-1 Rates Current_Prior'!J28)/'BA-1 Rates Current_Prior'!J28</f>
        <v>0</v>
      </c>
      <c r="AJ28" s="41">
        <f>('BA-1 Rates Proposed_Approved'!K28-'BA-1 Rates Current_Prior'!K28)/'BA-1 Rates Current_Prior'!K28</f>
        <v>0</v>
      </c>
      <c r="AK28" s="41" t="e">
        <f>('BA-1 Rates Proposed_Approved'!L28-'BA-1 Rates Current_Prior'!L28)/'BA-1 Rates Current_Prior'!L28</f>
        <v>#DIV/0!</v>
      </c>
    </row>
    <row r="29" spans="1:37" x14ac:dyDescent="0.2">
      <c r="A29" s="9" t="s">
        <v>3</v>
      </c>
      <c r="B29" s="11">
        <f>+'BA-1 Rates Proposed_Approved'!B29-'BA-1 Rates Current_Prior'!B29</f>
        <v>0</v>
      </c>
      <c r="C29" s="11">
        <f>+'BA-1 Rates Proposed_Approved'!C29-'BA-1 Rates Current_Prior'!C29</f>
        <v>0</v>
      </c>
      <c r="D29" s="11">
        <f>+'BA-1 Rates Proposed_Approved'!D29-'BA-1 Rates Current_Prior'!D29</f>
        <v>0</v>
      </c>
      <c r="E29" s="11"/>
      <c r="F29" s="33">
        <f>+'BA-1 Rates Proposed_Approved'!F29-'BA-1 Rates Current_Prior'!F29</f>
        <v>0</v>
      </c>
      <c r="G29" s="11"/>
      <c r="H29" s="33">
        <f>+'BA-1 Rates Proposed_Approved'!H29-'BA-1 Rates Current_Prior'!H29</f>
        <v>0</v>
      </c>
      <c r="I29" s="11">
        <f>+'BA-1 Rates Proposed_Approved'!I29-'BA-1 Rates Current_Prior'!I29</f>
        <v>0</v>
      </c>
      <c r="J29" s="11">
        <f>+'BA-1 Rates Proposed_Approved'!J29-'BA-1 Rates Current_Prior'!J29</f>
        <v>0</v>
      </c>
      <c r="K29" s="11">
        <f>+'BA-1 Rates Proposed_Approved'!K29-'BA-1 Rates Current_Prior'!K29</f>
        <v>0</v>
      </c>
      <c r="L29" s="11">
        <f>+'BA-1 Rates Proposed_Approved'!L29-'BA-1 Rates Current_Prior'!L29</f>
        <v>1.2E-2</v>
      </c>
      <c r="N29" s="9" t="s">
        <v>3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/>
      <c r="S29" s="21">
        <f>F29</f>
        <v>0</v>
      </c>
      <c r="T29" s="5"/>
      <c r="U29" s="21">
        <f>H29</f>
        <v>0</v>
      </c>
      <c r="V29" s="5">
        <f t="shared" si="7"/>
        <v>0</v>
      </c>
      <c r="W29" s="5">
        <f t="shared" si="7"/>
        <v>0</v>
      </c>
      <c r="X29" s="5">
        <f t="shared" si="7"/>
        <v>0</v>
      </c>
      <c r="Y29" s="5">
        <f t="shared" si="7"/>
        <v>1.2E-4</v>
      </c>
      <c r="AA29" s="41">
        <f>('BA-1 Rates Proposed_Approved'!B29-'BA-1 Rates Current_Prior'!B29)/'BA-1 Rates Current_Prior'!B29</f>
        <v>0</v>
      </c>
      <c r="AB29" s="41">
        <f>('BA-1 Rates Proposed_Approved'!C29-'BA-1 Rates Current_Prior'!C29)/'BA-1 Rates Current_Prior'!C29</f>
        <v>0</v>
      </c>
      <c r="AC29" s="41">
        <f>('BA-1 Rates Proposed_Approved'!D29-'BA-1 Rates Current_Prior'!D29)/'BA-1 Rates Current_Prior'!D29</f>
        <v>0</v>
      </c>
      <c r="AD29" s="41"/>
      <c r="AE29" s="41">
        <f>('BA-1 Rates Proposed_Approved'!F29-'BA-1 Rates Current_Prior'!F29)/'BA-1 Rates Current_Prior'!F29</f>
        <v>0</v>
      </c>
      <c r="AF29" s="41"/>
      <c r="AG29" s="41">
        <f>('BA-1 Rates Proposed_Approved'!H29-'BA-1 Rates Current_Prior'!H29)/'BA-1 Rates Current_Prior'!H29</f>
        <v>0</v>
      </c>
      <c r="AH29" s="41">
        <f>('BA-1 Rates Proposed_Approved'!I29-'BA-1 Rates Current_Prior'!I29)/'BA-1 Rates Current_Prior'!I29</f>
        <v>0</v>
      </c>
      <c r="AI29" s="41">
        <f>('BA-1 Rates Proposed_Approved'!J29-'BA-1 Rates Current_Prior'!J29)/'BA-1 Rates Current_Prior'!J29</f>
        <v>0</v>
      </c>
      <c r="AJ29" s="41">
        <f>('BA-1 Rates Proposed_Approved'!K29-'BA-1 Rates Current_Prior'!K29)/'BA-1 Rates Current_Prior'!K29</f>
        <v>0</v>
      </c>
      <c r="AK29" s="41" t="e">
        <f>('BA-1 Rates Proposed_Approved'!L29-'BA-1 Rates Current_Prior'!L29)/'BA-1 Rates Current_Prior'!L29</f>
        <v>#DIV/0!</v>
      </c>
    </row>
    <row r="30" spans="1:37" x14ac:dyDescent="0.2">
      <c r="A30" s="9" t="s">
        <v>2</v>
      </c>
      <c r="B30" s="11">
        <f>+'BA-1 Rates Proposed_Approved'!B30-'BA-1 Rates Current_Prior'!B30</f>
        <v>0</v>
      </c>
      <c r="C30" s="11">
        <f>+'BA-1 Rates Proposed_Approved'!C30-'BA-1 Rates Current_Prior'!C30</f>
        <v>0</v>
      </c>
      <c r="D30" s="11">
        <f>+'BA-1 Rates Proposed_Approved'!D30-'BA-1 Rates Current_Prior'!D30</f>
        <v>0</v>
      </c>
      <c r="E30" s="11"/>
      <c r="F30" s="33">
        <f>+'BA-1 Rates Proposed_Approved'!F30-'BA-1 Rates Current_Prior'!F30</f>
        <v>0</v>
      </c>
      <c r="G30" s="11"/>
      <c r="H30" s="33">
        <f>+'BA-1 Rates Proposed_Approved'!H30-'BA-1 Rates Current_Prior'!H30</f>
        <v>0</v>
      </c>
      <c r="I30" s="11">
        <f>+'BA-1 Rates Proposed_Approved'!I30-'BA-1 Rates Current_Prior'!I30</f>
        <v>0</v>
      </c>
      <c r="J30" s="11">
        <f>+'BA-1 Rates Proposed_Approved'!J30-'BA-1 Rates Current_Prior'!J30</f>
        <v>0</v>
      </c>
      <c r="K30" s="11">
        <f>+'BA-1 Rates Proposed_Approved'!K30-'BA-1 Rates Current_Prior'!K30</f>
        <v>0</v>
      </c>
      <c r="L30" s="11">
        <f>+'BA-1 Rates Proposed_Approved'!L30-'BA-1 Rates Current_Prior'!L30</f>
        <v>1.2E-2</v>
      </c>
      <c r="N30" s="9" t="s">
        <v>2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/>
      <c r="S30" s="21">
        <f>F30</f>
        <v>0</v>
      </c>
      <c r="T30" s="5"/>
      <c r="U30" s="21">
        <f>H30</f>
        <v>0</v>
      </c>
      <c r="V30" s="5">
        <f t="shared" si="7"/>
        <v>0</v>
      </c>
      <c r="W30" s="5">
        <f t="shared" si="7"/>
        <v>0</v>
      </c>
      <c r="X30" s="5">
        <f t="shared" si="7"/>
        <v>0</v>
      </c>
      <c r="Y30" s="5">
        <f t="shared" si="7"/>
        <v>1.2E-4</v>
      </c>
      <c r="AA30" s="41">
        <f>('BA-1 Rates Proposed_Approved'!B30-'BA-1 Rates Current_Prior'!B30)/'BA-1 Rates Current_Prior'!B30</f>
        <v>0</v>
      </c>
      <c r="AB30" s="41">
        <f>('BA-1 Rates Proposed_Approved'!C30-'BA-1 Rates Current_Prior'!C30)/'BA-1 Rates Current_Prior'!C30</f>
        <v>0</v>
      </c>
      <c r="AC30" s="41">
        <f>('BA-1 Rates Proposed_Approved'!D30-'BA-1 Rates Current_Prior'!D30)/'BA-1 Rates Current_Prior'!D30</f>
        <v>0</v>
      </c>
      <c r="AD30" s="41"/>
      <c r="AE30" s="41">
        <f>('BA-1 Rates Proposed_Approved'!F30-'BA-1 Rates Current_Prior'!F30)/'BA-1 Rates Current_Prior'!F30</f>
        <v>0</v>
      </c>
      <c r="AF30" s="41"/>
      <c r="AG30" s="41">
        <f>('BA-1 Rates Proposed_Approved'!H30-'BA-1 Rates Current_Prior'!H30)/'BA-1 Rates Current_Prior'!H30</f>
        <v>0</v>
      </c>
      <c r="AH30" s="41">
        <f>('BA-1 Rates Proposed_Approved'!I30-'BA-1 Rates Current_Prior'!I30)/'BA-1 Rates Current_Prior'!I30</f>
        <v>0</v>
      </c>
      <c r="AI30" s="41">
        <f>('BA-1 Rates Proposed_Approved'!J30-'BA-1 Rates Current_Prior'!J30)/'BA-1 Rates Current_Prior'!J30</f>
        <v>0</v>
      </c>
      <c r="AJ30" s="41">
        <f>('BA-1 Rates Proposed_Approved'!K30-'BA-1 Rates Current_Prior'!K30)/'BA-1 Rates Current_Prior'!K30</f>
        <v>0</v>
      </c>
      <c r="AK30" s="41" t="e">
        <f>('BA-1 Rates Proposed_Approved'!L30-'BA-1 Rates Current_Prior'!L30)/'BA-1 Rates Current_Prior'!L30</f>
        <v>#DIV/0!</v>
      </c>
    </row>
    <row r="31" spans="1:37" x14ac:dyDescent="0.2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N31" s="9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x14ac:dyDescent="0.2">
      <c r="A32" s="9" t="s">
        <v>104</v>
      </c>
      <c r="B32" s="11">
        <f>+'BA-1 Rates Proposed_Approved'!B32-'BA-1 Rates Current_Prior'!B32</f>
        <v>0</v>
      </c>
      <c r="C32" s="11" t="s">
        <v>102</v>
      </c>
      <c r="D32" s="11" t="s">
        <v>102</v>
      </c>
      <c r="E32" s="11">
        <f>+'BA-1 Rates Proposed_Approved'!E32-'BA-1 Rates Current_Prior'!E32</f>
        <v>0</v>
      </c>
      <c r="F32" s="11"/>
      <c r="G32" s="11">
        <f>+'BA-1 Rates Proposed_Approved'!G32-'BA-1 Rates Current_Prior'!G32</f>
        <v>0</v>
      </c>
      <c r="H32" s="11"/>
      <c r="I32" s="11">
        <f>+'BA-1 Rates Proposed_Approved'!I32-'BA-1 Rates Current_Prior'!I32</f>
        <v>0</v>
      </c>
      <c r="J32" s="11">
        <f>+'BA-1 Rates Proposed_Approved'!J32-'BA-1 Rates Current_Prior'!J32</f>
        <v>0</v>
      </c>
      <c r="K32" s="11">
        <f>+'BA-1 Rates Proposed_Approved'!K32-'BA-1 Rates Current_Prior'!K32</f>
        <v>0</v>
      </c>
      <c r="L32" s="11">
        <f>+'BA-1 Rates Proposed_Approved'!L32-'BA-1 Rates Current_Prior'!L32</f>
        <v>1.6E-2</v>
      </c>
      <c r="N32" s="9" t="s">
        <v>104</v>
      </c>
      <c r="O32" s="5">
        <f>B32/100</f>
        <v>0</v>
      </c>
      <c r="P32" s="18" t="s">
        <v>102</v>
      </c>
      <c r="Q32" s="18" t="s">
        <v>102</v>
      </c>
      <c r="R32" s="5">
        <f>E32/100</f>
        <v>0</v>
      </c>
      <c r="S32" s="5"/>
      <c r="T32" s="5">
        <f>G32/100</f>
        <v>0</v>
      </c>
      <c r="U32" s="5"/>
      <c r="V32" s="5">
        <f>I32/100</f>
        <v>0</v>
      </c>
      <c r="W32" s="5">
        <f>J32/100</f>
        <v>0</v>
      </c>
      <c r="X32" s="5">
        <f>K32/100</f>
        <v>0</v>
      </c>
      <c r="Y32" s="5">
        <f>L32/100</f>
        <v>1.6000000000000001E-4</v>
      </c>
      <c r="AA32" s="41">
        <f>('BA-1 Rates Proposed_Approved'!B32-'BA-1 Rates Current_Prior'!B32)/'BA-1 Rates Current_Prior'!B32</f>
        <v>0</v>
      </c>
      <c r="AB32" s="41"/>
      <c r="AC32" s="41"/>
      <c r="AD32" s="41">
        <f>('BA-1 Rates Proposed_Approved'!E32-'BA-1 Rates Current_Prior'!E32)/'BA-1 Rates Current_Prior'!E32</f>
        <v>0</v>
      </c>
      <c r="AE32" s="41"/>
      <c r="AF32" s="41">
        <f>('BA-1 Rates Proposed_Approved'!G32-'BA-1 Rates Current_Prior'!G32)/'BA-1 Rates Current_Prior'!G32</f>
        <v>0</v>
      </c>
      <c r="AG32" s="41"/>
      <c r="AH32" s="41">
        <f>('BA-1 Rates Proposed_Approved'!I32-'BA-1 Rates Current_Prior'!I32)/'BA-1 Rates Current_Prior'!I32</f>
        <v>0</v>
      </c>
      <c r="AI32" s="41">
        <f>('BA-1 Rates Proposed_Approved'!J32-'BA-1 Rates Current_Prior'!J32)/'BA-1 Rates Current_Prior'!J32</f>
        <v>0</v>
      </c>
      <c r="AJ32" s="41">
        <f>('BA-1 Rates Proposed_Approved'!K32-'BA-1 Rates Current_Prior'!K32)/'BA-1 Rates Current_Prior'!K32</f>
        <v>0</v>
      </c>
      <c r="AK32" s="41" t="e">
        <f>('BA-1 Rates Proposed_Approved'!L32-'BA-1 Rates Current_Prior'!L32)/'BA-1 Rates Current_Prior'!L32</f>
        <v>#DIV/0!</v>
      </c>
    </row>
    <row r="33" spans="1:37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N33" s="9"/>
      <c r="AF33" s="48"/>
      <c r="AG33" s="48"/>
      <c r="AH33" s="48"/>
      <c r="AI33" s="48"/>
      <c r="AJ33" s="48"/>
      <c r="AK33" s="48"/>
    </row>
    <row r="34" spans="1:37" ht="22.5" customHeight="1" x14ac:dyDescent="0.2">
      <c r="A34" s="9" t="s">
        <v>105</v>
      </c>
      <c r="B34" s="20" t="s">
        <v>106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N34" s="9" t="s">
        <v>105</v>
      </c>
      <c r="O34" s="20" t="s">
        <v>106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3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37" x14ac:dyDescent="0.2">
      <c r="A36" s="1" t="str">
        <f ca="1">CELL("filename",G35)</f>
        <v>S:\Regulatory Planning\Florida\Storm Protection Plan (SPP)\DISCOVERY\OPC\3rd Set PODs (31-53)\POD-3-36\[_Rates0121_SPP Support.xlsx]BA-1 Rates Difference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37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3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37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3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7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3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37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7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7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7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7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</sheetData>
  <mergeCells count="5">
    <mergeCell ref="B4:D4"/>
    <mergeCell ref="A2:J2"/>
    <mergeCell ref="A1:J1"/>
    <mergeCell ref="O4:Q4"/>
    <mergeCell ref="AA4:AC4"/>
  </mergeCells>
  <phoneticPr fontId="4" type="noConversion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W25"/>
  <sheetViews>
    <sheetView zoomScale="110" zoomScaleNormal="110" workbookViewId="0">
      <selection sqref="A1:XFD1048576"/>
    </sheetView>
  </sheetViews>
  <sheetFormatPr defaultColWidth="8" defaultRowHeight="10.199999999999999" x14ac:dyDescent="0.2"/>
  <cols>
    <col min="1" max="3" width="8" style="155" customWidth="1"/>
    <col min="4" max="4" width="8.88671875" style="155" bestFit="1" customWidth="1"/>
    <col min="5" max="10" width="8" style="155" customWidth="1"/>
    <col min="11" max="11" width="17.109375" style="155" customWidth="1"/>
    <col min="12" max="16" width="8" style="155" customWidth="1"/>
    <col min="17" max="17" width="9" style="155" bestFit="1" customWidth="1"/>
    <col min="18" max="19" width="8" style="155" customWidth="1"/>
    <col min="20" max="20" width="8.44140625" style="170" bestFit="1" customWidth="1"/>
    <col min="21" max="16384" width="8" style="155"/>
  </cols>
  <sheetData>
    <row r="1" spans="1:23" x14ac:dyDescent="0.2">
      <c r="A1" s="150" t="s">
        <v>203</v>
      </c>
      <c r="B1" s="151"/>
      <c r="C1" s="151"/>
      <c r="D1" s="151" t="s">
        <v>159</v>
      </c>
      <c r="E1" s="151" t="s">
        <v>213</v>
      </c>
      <c r="F1" s="151"/>
      <c r="G1" s="151"/>
      <c r="H1" s="151"/>
      <c r="I1" s="151"/>
      <c r="J1" s="151"/>
      <c r="K1" s="151"/>
      <c r="L1" s="152">
        <v>0</v>
      </c>
      <c r="M1" s="152">
        <v>0</v>
      </c>
      <c r="N1" s="151"/>
      <c r="O1" s="151"/>
      <c r="P1" s="153"/>
      <c r="Q1" s="151"/>
      <c r="R1" s="151"/>
      <c r="S1" s="151"/>
      <c r="T1" s="154"/>
    </row>
    <row r="2" spans="1:23" x14ac:dyDescent="0.2">
      <c r="A2" s="150" t="s">
        <v>198</v>
      </c>
      <c r="B2" s="151"/>
      <c r="C2" s="151"/>
      <c r="D2" s="151"/>
      <c r="E2" s="151" t="s">
        <v>160</v>
      </c>
      <c r="F2" s="151"/>
      <c r="G2" s="151"/>
      <c r="H2" s="151"/>
      <c r="I2" s="151"/>
      <c r="J2" s="151"/>
      <c r="K2" s="151"/>
      <c r="L2" s="151"/>
      <c r="M2" s="151"/>
      <c r="N2" s="151" t="s">
        <v>92</v>
      </c>
      <c r="O2" s="151"/>
      <c r="P2" s="151"/>
      <c r="Q2" s="151"/>
      <c r="R2" s="151"/>
      <c r="S2" s="151"/>
      <c r="T2" s="154"/>
    </row>
    <row r="3" spans="1:23" x14ac:dyDescent="0.2">
      <c r="A3" s="151" t="s">
        <v>204</v>
      </c>
      <c r="B3" s="151"/>
      <c r="C3" s="151"/>
      <c r="D3" s="151"/>
      <c r="E3" s="151" t="s">
        <v>205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4"/>
    </row>
    <row r="4" spans="1:23" ht="10.8" thickBot="1" x14ac:dyDescent="0.25">
      <c r="A4" s="151" t="s">
        <v>206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 t="s">
        <v>78</v>
      </c>
      <c r="Q4" s="151" t="s">
        <v>78</v>
      </c>
      <c r="R4" s="151"/>
      <c r="S4" s="151"/>
      <c r="T4" s="154"/>
    </row>
    <row r="5" spans="1:23" ht="55.5" customHeight="1" thickTop="1" thickBot="1" x14ac:dyDescent="0.25">
      <c r="A5" s="156" t="s">
        <v>122</v>
      </c>
      <c r="B5" s="156" t="s">
        <v>123</v>
      </c>
      <c r="C5" s="157" t="s">
        <v>124</v>
      </c>
      <c r="D5" s="156" t="s">
        <v>125</v>
      </c>
      <c r="E5" s="156" t="s">
        <v>126</v>
      </c>
      <c r="F5" s="156" t="s">
        <v>127</v>
      </c>
      <c r="G5" s="156" t="s">
        <v>128</v>
      </c>
      <c r="H5" s="156" t="s">
        <v>129</v>
      </c>
      <c r="I5" s="156" t="s">
        <v>130</v>
      </c>
      <c r="J5" s="158" t="s">
        <v>131</v>
      </c>
      <c r="K5" s="156" t="s">
        <v>132</v>
      </c>
      <c r="L5" s="156" t="s">
        <v>133</v>
      </c>
      <c r="M5" s="156" t="s">
        <v>134</v>
      </c>
      <c r="N5" s="156" t="s">
        <v>135</v>
      </c>
      <c r="O5" s="156" t="s">
        <v>136</v>
      </c>
      <c r="P5" s="159" t="s">
        <v>195</v>
      </c>
      <c r="Q5" s="159" t="s">
        <v>196</v>
      </c>
      <c r="R5" s="156" t="s">
        <v>137</v>
      </c>
      <c r="S5" s="158" t="s">
        <v>138</v>
      </c>
      <c r="T5" s="160" t="s">
        <v>207</v>
      </c>
    </row>
    <row r="6" spans="1:23" ht="21" thickTop="1" x14ac:dyDescent="0.2">
      <c r="A6" s="150" t="s">
        <v>198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 t="s">
        <v>92</v>
      </c>
      <c r="Q6" s="151"/>
      <c r="R6" s="151"/>
      <c r="S6" s="151"/>
      <c r="T6" s="161" t="s">
        <v>208</v>
      </c>
      <c r="U6" s="162" t="s">
        <v>209</v>
      </c>
    </row>
    <row r="7" spans="1:23" x14ac:dyDescent="0.2">
      <c r="A7" s="163" t="s">
        <v>139</v>
      </c>
      <c r="B7" s="163" t="s">
        <v>78</v>
      </c>
      <c r="C7" s="163" t="s">
        <v>140</v>
      </c>
      <c r="D7" s="163" t="s">
        <v>0</v>
      </c>
      <c r="E7" s="163" t="s">
        <v>0</v>
      </c>
      <c r="F7" s="163" t="s">
        <v>141</v>
      </c>
      <c r="G7" s="163" t="s">
        <v>141</v>
      </c>
      <c r="H7" s="163" t="s">
        <v>142</v>
      </c>
      <c r="I7" s="163"/>
      <c r="J7" s="164" t="s">
        <v>194</v>
      </c>
      <c r="K7" s="163" t="s">
        <v>143</v>
      </c>
      <c r="L7" s="163" t="s">
        <v>33</v>
      </c>
      <c r="M7" s="163" t="s">
        <v>144</v>
      </c>
      <c r="N7" s="163" t="s">
        <v>145</v>
      </c>
      <c r="O7" s="163" t="s">
        <v>146</v>
      </c>
      <c r="P7" s="165">
        <f>'Base Rates'!N116</f>
        <v>6.0889999999999993E-2</v>
      </c>
      <c r="Q7" s="165">
        <f>'Base Rates'!$P$116</f>
        <v>6.089E-2</v>
      </c>
      <c r="R7" s="151">
        <v>0</v>
      </c>
      <c r="S7" s="166"/>
      <c r="T7" s="167">
        <f>ROUND(Q7*(1-$M$1),5)</f>
        <v>6.089E-2</v>
      </c>
      <c r="U7" s="167">
        <f>ROUND(P7*(1-$L$1),5)</f>
        <v>6.089E-2</v>
      </c>
      <c r="V7" s="168"/>
      <c r="W7" s="169">
        <v>2.4559999999999998E-2</v>
      </c>
    </row>
    <row r="8" spans="1:23" x14ac:dyDescent="0.2">
      <c r="A8" s="163" t="s">
        <v>139</v>
      </c>
      <c r="B8" s="163" t="s">
        <v>78</v>
      </c>
      <c r="C8" s="163" t="s">
        <v>140</v>
      </c>
      <c r="D8" s="163" t="s">
        <v>0</v>
      </c>
      <c r="E8" s="163" t="s">
        <v>0</v>
      </c>
      <c r="F8" s="163" t="s">
        <v>141</v>
      </c>
      <c r="G8" s="163" t="s">
        <v>141</v>
      </c>
      <c r="H8" s="163" t="s">
        <v>142</v>
      </c>
      <c r="I8" s="163"/>
      <c r="J8" s="164" t="s">
        <v>194</v>
      </c>
      <c r="K8" s="163" t="s">
        <v>143</v>
      </c>
      <c r="L8" s="163" t="s">
        <v>147</v>
      </c>
      <c r="M8" s="163" t="s">
        <v>144</v>
      </c>
      <c r="N8" s="163" t="s">
        <v>145</v>
      </c>
      <c r="O8" s="163" t="s">
        <v>146</v>
      </c>
      <c r="P8" s="165">
        <f>'Base Rates'!N117</f>
        <v>1.0210000000000002E-2</v>
      </c>
      <c r="Q8" s="165">
        <f>'Base Rates'!$P$117</f>
        <v>1.021E-2</v>
      </c>
      <c r="R8" s="151">
        <v>0</v>
      </c>
      <c r="S8" s="166"/>
      <c r="T8" s="167">
        <f>ROUND(Q8*(1-$M$1),5)</f>
        <v>1.021E-2</v>
      </c>
      <c r="U8" s="167">
        <f>ROUND(P8*(1-$L$1),5)</f>
        <v>1.021E-2</v>
      </c>
      <c r="V8" s="168"/>
      <c r="W8" s="169">
        <v>4.1200000000000004E-3</v>
      </c>
    </row>
    <row r="9" spans="1:23" x14ac:dyDescent="0.2">
      <c r="A9" s="163" t="s">
        <v>139</v>
      </c>
      <c r="B9" s="163" t="s">
        <v>78</v>
      </c>
      <c r="C9" s="163" t="s">
        <v>140</v>
      </c>
      <c r="D9" s="163" t="s">
        <v>0</v>
      </c>
      <c r="E9" s="163" t="s">
        <v>0</v>
      </c>
      <c r="F9" s="163" t="s">
        <v>141</v>
      </c>
      <c r="G9" s="163" t="s">
        <v>141</v>
      </c>
      <c r="H9" s="163" t="s">
        <v>142</v>
      </c>
      <c r="I9" s="163"/>
      <c r="J9" s="164" t="s">
        <v>194</v>
      </c>
      <c r="K9" s="163" t="s">
        <v>148</v>
      </c>
      <c r="L9" s="163" t="s">
        <v>149</v>
      </c>
      <c r="M9" s="163" t="s">
        <v>144</v>
      </c>
      <c r="N9" s="163" t="s">
        <v>145</v>
      </c>
      <c r="O9" s="163" t="s">
        <v>150</v>
      </c>
      <c r="P9" s="165">
        <f>'Base Rates'!N94</f>
        <v>23.089999999999996</v>
      </c>
      <c r="Q9" s="165">
        <f>'Base Rates'!$P$94</f>
        <v>23.09</v>
      </c>
      <c r="R9" s="151">
        <v>0</v>
      </c>
      <c r="S9" s="166"/>
      <c r="T9" s="167">
        <f>Q9</f>
        <v>23.09</v>
      </c>
      <c r="U9" s="167">
        <f>P9</f>
        <v>23.089999999999996</v>
      </c>
      <c r="V9" s="168"/>
      <c r="W9" s="169">
        <v>19.010000000000002</v>
      </c>
    </row>
    <row r="10" spans="1:23" x14ac:dyDescent="0.2">
      <c r="A10" s="163" t="s">
        <v>139</v>
      </c>
      <c r="B10" s="163" t="s">
        <v>78</v>
      </c>
      <c r="C10" s="163" t="s">
        <v>140</v>
      </c>
      <c r="D10" s="163" t="s">
        <v>0</v>
      </c>
      <c r="E10" s="163" t="s">
        <v>0</v>
      </c>
      <c r="F10" s="163" t="s">
        <v>141</v>
      </c>
      <c r="G10" s="163" t="s">
        <v>141</v>
      </c>
      <c r="H10" s="163" t="s">
        <v>142</v>
      </c>
      <c r="I10" s="163"/>
      <c r="J10" s="164" t="s">
        <v>194</v>
      </c>
      <c r="K10" s="163" t="s">
        <v>151</v>
      </c>
      <c r="L10" s="163" t="s">
        <v>147</v>
      </c>
      <c r="M10" s="163" t="s">
        <v>144</v>
      </c>
      <c r="N10" s="163" t="s">
        <v>145</v>
      </c>
      <c r="O10" s="163" t="s">
        <v>153</v>
      </c>
      <c r="P10" s="165">
        <f>'BA-1 Rates Current_Prior'!R18</f>
        <v>0</v>
      </c>
      <c r="Q10" s="165">
        <f>'BA-1 Rates Proposed_Approved'!R18</f>
        <v>0</v>
      </c>
      <c r="R10" s="151">
        <v>0</v>
      </c>
      <c r="S10" s="166"/>
      <c r="T10" s="167">
        <f>ROUND(Q10*(1-$M$1),2)</f>
        <v>0</v>
      </c>
      <c r="U10" s="167">
        <f>ROUND(P10*(1-$L$1),2)</f>
        <v>0</v>
      </c>
      <c r="V10" s="168"/>
      <c r="W10" s="169">
        <v>0.49</v>
      </c>
    </row>
    <row r="11" spans="1:23" x14ac:dyDescent="0.2">
      <c r="A11" s="163" t="s">
        <v>139</v>
      </c>
      <c r="B11" s="163" t="s">
        <v>78</v>
      </c>
      <c r="C11" s="163" t="s">
        <v>140</v>
      </c>
      <c r="D11" s="163" t="s">
        <v>0</v>
      </c>
      <c r="E11" s="163" t="s">
        <v>0</v>
      </c>
      <c r="F11" s="163" t="s">
        <v>141</v>
      </c>
      <c r="G11" s="163" t="s">
        <v>141</v>
      </c>
      <c r="H11" s="163" t="s">
        <v>142</v>
      </c>
      <c r="I11" s="163"/>
      <c r="J11" s="164" t="s">
        <v>194</v>
      </c>
      <c r="K11" s="163" t="s">
        <v>152</v>
      </c>
      <c r="L11" s="163" t="s">
        <v>149</v>
      </c>
      <c r="M11" s="163" t="s">
        <v>144</v>
      </c>
      <c r="N11" s="163" t="s">
        <v>145</v>
      </c>
      <c r="O11" s="163" t="s">
        <v>153</v>
      </c>
      <c r="P11" s="165">
        <f>'Base Rates'!N105</f>
        <v>1.56</v>
      </c>
      <c r="Q11" s="165">
        <f>'Base Rates'!$P$105</f>
        <v>1.56</v>
      </c>
      <c r="R11" s="151">
        <v>0</v>
      </c>
      <c r="S11" s="166"/>
      <c r="T11" s="167">
        <f>ROUND(Q11*(1-$M$1),2)</f>
        <v>1.56</v>
      </c>
      <c r="U11" s="167">
        <f>ROUND(P11*(1-$L$1),2)</f>
        <v>1.56</v>
      </c>
      <c r="V11" s="168"/>
      <c r="W11" s="169">
        <v>0.62</v>
      </c>
    </row>
    <row r="12" spans="1:23" x14ac:dyDescent="0.2">
      <c r="A12" s="163" t="s">
        <v>139</v>
      </c>
      <c r="B12" s="163" t="s">
        <v>78</v>
      </c>
      <c r="C12" s="163" t="s">
        <v>140</v>
      </c>
      <c r="D12" s="163" t="s">
        <v>0</v>
      </c>
      <c r="E12" s="163" t="s">
        <v>0</v>
      </c>
      <c r="F12" s="163" t="s">
        <v>141</v>
      </c>
      <c r="G12" s="163" t="s">
        <v>141</v>
      </c>
      <c r="H12" s="163" t="s">
        <v>142</v>
      </c>
      <c r="I12" s="163"/>
      <c r="J12" s="164" t="s">
        <v>194</v>
      </c>
      <c r="K12" s="163" t="s">
        <v>152</v>
      </c>
      <c r="L12" s="163" t="s">
        <v>33</v>
      </c>
      <c r="M12" s="163" t="s">
        <v>144</v>
      </c>
      <c r="N12" s="163" t="s">
        <v>145</v>
      </c>
      <c r="O12" s="163" t="s">
        <v>153</v>
      </c>
      <c r="P12" s="165">
        <f>'Base Rates'!N106</f>
        <v>4.67</v>
      </c>
      <c r="Q12" s="165">
        <f>'Base Rates'!$P$106</f>
        <v>4.67</v>
      </c>
      <c r="R12" s="151">
        <v>0</v>
      </c>
      <c r="S12" s="166"/>
      <c r="T12" s="167">
        <f>ROUND(Q12*(1-$M$1),2)</f>
        <v>4.67</v>
      </c>
      <c r="U12" s="167">
        <f>ROUND(P12*(1-$L$1),2)</f>
        <v>4.67</v>
      </c>
      <c r="V12" s="168"/>
      <c r="W12" s="169">
        <v>1.88</v>
      </c>
    </row>
    <row r="13" spans="1:23" x14ac:dyDescent="0.2">
      <c r="A13" s="163" t="s">
        <v>139</v>
      </c>
      <c r="B13" s="163" t="s">
        <v>78</v>
      </c>
      <c r="C13" s="163" t="s">
        <v>140</v>
      </c>
      <c r="D13" s="163" t="s">
        <v>0</v>
      </c>
      <c r="E13" s="163" t="s">
        <v>0</v>
      </c>
      <c r="F13" s="163" t="s">
        <v>141</v>
      </c>
      <c r="G13" s="163" t="s">
        <v>141</v>
      </c>
      <c r="H13" s="163" t="s">
        <v>142</v>
      </c>
      <c r="I13" s="163"/>
      <c r="J13" s="164" t="s">
        <v>194</v>
      </c>
      <c r="K13" s="163" t="s">
        <v>154</v>
      </c>
      <c r="L13" s="163" t="s">
        <v>33</v>
      </c>
      <c r="M13" s="163" t="s">
        <v>144</v>
      </c>
      <c r="N13" s="163" t="s">
        <v>145</v>
      </c>
      <c r="O13" s="163" t="s">
        <v>146</v>
      </c>
      <c r="P13" s="165">
        <f>'BA-1 Rates Current_Prior'!O18</f>
        <v>3.3500000000000002E-2</v>
      </c>
      <c r="Q13" s="165">
        <f>'BA-1 Rates Proposed_Approved'!$O$18</f>
        <v>3.3500000000000002E-2</v>
      </c>
      <c r="R13" s="151">
        <v>0</v>
      </c>
      <c r="S13" s="166"/>
      <c r="T13" s="167">
        <f t="shared" ref="T13:T22" si="0">Q13</f>
        <v>3.3500000000000002E-2</v>
      </c>
      <c r="U13" s="167">
        <f>P13</f>
        <v>3.3500000000000002E-2</v>
      </c>
      <c r="V13" s="168"/>
      <c r="W13" s="169">
        <v>4.573E-2</v>
      </c>
    </row>
    <row r="14" spans="1:23" x14ac:dyDescent="0.2">
      <c r="A14" s="163" t="s">
        <v>139</v>
      </c>
      <c r="B14" s="163" t="s">
        <v>78</v>
      </c>
      <c r="C14" s="163" t="s">
        <v>140</v>
      </c>
      <c r="D14" s="163" t="s">
        <v>0</v>
      </c>
      <c r="E14" s="163" t="s">
        <v>0</v>
      </c>
      <c r="F14" s="163" t="s">
        <v>141</v>
      </c>
      <c r="G14" s="163" t="s">
        <v>141</v>
      </c>
      <c r="H14" s="163" t="s">
        <v>142</v>
      </c>
      <c r="I14" s="163"/>
      <c r="J14" s="164" t="s">
        <v>194</v>
      </c>
      <c r="K14" s="163" t="s">
        <v>154</v>
      </c>
      <c r="L14" s="163" t="s">
        <v>147</v>
      </c>
      <c r="M14" s="163" t="s">
        <v>144</v>
      </c>
      <c r="N14" s="163" t="s">
        <v>145</v>
      </c>
      <c r="O14" s="163" t="s">
        <v>146</v>
      </c>
      <c r="P14" s="165">
        <f>'BA-1 Rates Current_Prior'!$P$18</f>
        <v>4.308E-2</v>
      </c>
      <c r="Q14" s="165">
        <f>'BA-1 Rates Proposed_Approved'!$P$18</f>
        <v>4.308E-2</v>
      </c>
      <c r="R14" s="151">
        <v>0</v>
      </c>
      <c r="S14" s="166"/>
      <c r="T14" s="167">
        <f t="shared" si="0"/>
        <v>4.308E-2</v>
      </c>
      <c r="U14" s="167">
        <f>P14</f>
        <v>4.308E-2</v>
      </c>
      <c r="V14" s="168"/>
      <c r="W14" s="169">
        <v>3.245E-2</v>
      </c>
    </row>
    <row r="15" spans="1:23" x14ac:dyDescent="0.2">
      <c r="A15" s="163" t="s">
        <v>139</v>
      </c>
      <c r="B15" s="163" t="s">
        <v>78</v>
      </c>
      <c r="C15" s="163" t="s">
        <v>140</v>
      </c>
      <c r="D15" s="163" t="s">
        <v>0</v>
      </c>
      <c r="E15" s="163" t="s">
        <v>0</v>
      </c>
      <c r="F15" s="163" t="s">
        <v>141</v>
      </c>
      <c r="G15" s="163" t="s">
        <v>141</v>
      </c>
      <c r="H15" s="163" t="s">
        <v>142</v>
      </c>
      <c r="I15" s="163"/>
      <c r="J15" s="164" t="s">
        <v>194</v>
      </c>
      <c r="K15" s="163" t="s">
        <v>201</v>
      </c>
      <c r="L15" s="163" t="s">
        <v>149</v>
      </c>
      <c r="M15" s="163" t="s">
        <v>144</v>
      </c>
      <c r="N15" s="163" t="s">
        <v>145</v>
      </c>
      <c r="O15" s="163" t="s">
        <v>146</v>
      </c>
      <c r="P15" s="165">
        <f>'BA-1 Rates Current_Prior'!$V$18</f>
        <v>7.6000000000000004E-4</v>
      </c>
      <c r="Q15" s="165">
        <f>'BA-1 Rates Proposed_Approved'!$V$18</f>
        <v>7.6000000000000004E-4</v>
      </c>
      <c r="R15" s="151">
        <v>0</v>
      </c>
      <c r="S15" s="166"/>
      <c r="T15" s="167">
        <f t="shared" si="0"/>
        <v>7.6000000000000004E-4</v>
      </c>
      <c r="U15" s="167">
        <f>P15</f>
        <v>7.6000000000000004E-4</v>
      </c>
      <c r="V15" s="168"/>
      <c r="W15" s="169">
        <v>2.0300000000000001E-3</v>
      </c>
    </row>
    <row r="16" spans="1:23" x14ac:dyDescent="0.2">
      <c r="A16" s="163" t="s">
        <v>139</v>
      </c>
      <c r="B16" s="163" t="s">
        <v>78</v>
      </c>
      <c r="C16" s="163" t="s">
        <v>140</v>
      </c>
      <c r="D16" s="163" t="s">
        <v>0</v>
      </c>
      <c r="E16" s="163" t="s">
        <v>0</v>
      </c>
      <c r="F16" s="163" t="s">
        <v>141</v>
      </c>
      <c r="G16" s="163" t="s">
        <v>141</v>
      </c>
      <c r="H16" s="163" t="s">
        <v>142</v>
      </c>
      <c r="I16" s="163"/>
      <c r="J16" s="164" t="s">
        <v>194</v>
      </c>
      <c r="K16" s="163" t="s">
        <v>155</v>
      </c>
      <c r="L16" s="163" t="s">
        <v>149</v>
      </c>
      <c r="M16" s="163" t="s">
        <v>144</v>
      </c>
      <c r="N16" s="163" t="s">
        <v>145</v>
      </c>
      <c r="O16" s="163" t="s">
        <v>153</v>
      </c>
      <c r="P16" s="165">
        <f>'Base Rates'!N124</f>
        <v>0.35000000000000003</v>
      </c>
      <c r="Q16" s="165">
        <f>'Base Rates'!$P$124</f>
        <v>0.35</v>
      </c>
      <c r="R16" s="151">
        <v>0</v>
      </c>
      <c r="S16" s="166"/>
      <c r="T16" s="167">
        <f>ROUND(Q16*(1-$M$1),2)</f>
        <v>0.35</v>
      </c>
      <c r="U16" s="167">
        <f>ROUND(P16*(1-$L$1),2)</f>
        <v>0.35</v>
      </c>
      <c r="V16" s="168"/>
      <c r="W16" s="169">
        <v>0.15</v>
      </c>
    </row>
    <row r="17" spans="1:23" x14ac:dyDescent="0.2">
      <c r="A17" s="163" t="s">
        <v>139</v>
      </c>
      <c r="B17" s="163" t="s">
        <v>78</v>
      </c>
      <c r="C17" s="163" t="s">
        <v>140</v>
      </c>
      <c r="D17" s="163" t="s">
        <v>0</v>
      </c>
      <c r="E17" s="163" t="s">
        <v>0</v>
      </c>
      <c r="F17" s="163" t="s">
        <v>141</v>
      </c>
      <c r="G17" s="163" t="s">
        <v>141</v>
      </c>
      <c r="H17" s="163" t="s">
        <v>142</v>
      </c>
      <c r="I17" s="163"/>
      <c r="J17" s="164" t="s">
        <v>194</v>
      </c>
      <c r="K17" s="163" t="s">
        <v>156</v>
      </c>
      <c r="L17" s="163" t="s">
        <v>147</v>
      </c>
      <c r="M17" s="163" t="s">
        <v>144</v>
      </c>
      <c r="N17" s="163" t="s">
        <v>145</v>
      </c>
      <c r="O17" s="163" t="s">
        <v>153</v>
      </c>
      <c r="P17" s="165">
        <f>'BA-1 Rates Current_Prior'!T18</f>
        <v>0</v>
      </c>
      <c r="Q17" s="165">
        <f>'BA-1 Rates Proposed_Approved'!T18</f>
        <v>0</v>
      </c>
      <c r="R17" s="151">
        <v>0</v>
      </c>
      <c r="S17" s="166"/>
      <c r="T17" s="167">
        <f>ROUND(Q17*(1-$M$1),2)</f>
        <v>0</v>
      </c>
      <c r="U17" s="167">
        <f>ROUND(P17*(1-$L$1),5)</f>
        <v>0</v>
      </c>
      <c r="V17" s="168"/>
      <c r="W17" s="169">
        <v>1.835</v>
      </c>
    </row>
    <row r="18" spans="1:23" x14ac:dyDescent="0.2">
      <c r="A18" s="163" t="s">
        <v>139</v>
      </c>
      <c r="B18" s="163" t="s">
        <v>78</v>
      </c>
      <c r="C18" s="163" t="s">
        <v>140</v>
      </c>
      <c r="D18" s="163" t="s">
        <v>0</v>
      </c>
      <c r="E18" s="163" t="s">
        <v>0</v>
      </c>
      <c r="F18" s="163" t="s">
        <v>141</v>
      </c>
      <c r="G18" s="163" t="s">
        <v>141</v>
      </c>
      <c r="H18" s="163" t="s">
        <v>142</v>
      </c>
      <c r="I18" s="163"/>
      <c r="J18" s="164" t="s">
        <v>194</v>
      </c>
      <c r="K18" s="163" t="s">
        <v>161</v>
      </c>
      <c r="L18" s="163" t="s">
        <v>149</v>
      </c>
      <c r="M18" s="163" t="s">
        <v>144</v>
      </c>
      <c r="N18" s="163" t="s">
        <v>145</v>
      </c>
      <c r="O18" s="163" t="s">
        <v>162</v>
      </c>
      <c r="P18" s="165">
        <v>0</v>
      </c>
      <c r="Q18" s="165">
        <v>0</v>
      </c>
      <c r="R18" s="151">
        <v>0</v>
      </c>
      <c r="S18" s="166"/>
      <c r="T18" s="167">
        <f t="shared" si="0"/>
        <v>0</v>
      </c>
      <c r="U18" s="167">
        <f>P18</f>
        <v>0</v>
      </c>
      <c r="V18" s="168"/>
      <c r="W18" s="169">
        <v>0</v>
      </c>
    </row>
    <row r="19" spans="1:23" x14ac:dyDescent="0.2">
      <c r="A19" s="163" t="s">
        <v>139</v>
      </c>
      <c r="B19" s="163" t="s">
        <v>78</v>
      </c>
      <c r="C19" s="163" t="s">
        <v>140</v>
      </c>
      <c r="D19" s="163" t="s">
        <v>0</v>
      </c>
      <c r="E19" s="163" t="s">
        <v>0</v>
      </c>
      <c r="F19" s="163" t="s">
        <v>141</v>
      </c>
      <c r="G19" s="163" t="s">
        <v>141</v>
      </c>
      <c r="H19" s="163" t="s">
        <v>142</v>
      </c>
      <c r="I19" s="163"/>
      <c r="J19" s="164" t="s">
        <v>194</v>
      </c>
      <c r="K19" s="163" t="s">
        <v>157</v>
      </c>
      <c r="L19" s="163" t="s">
        <v>33</v>
      </c>
      <c r="M19" s="163" t="s">
        <v>144</v>
      </c>
      <c r="N19" s="163" t="s">
        <v>145</v>
      </c>
      <c r="O19" s="163" t="s">
        <v>146</v>
      </c>
      <c r="P19" s="165">
        <f>'BA-1 Rates Current_Prior'!$U$18</f>
        <v>3.6</v>
      </c>
      <c r="Q19" s="165">
        <f>'BA-1 Rates Proposed_Approved'!$U$18</f>
        <v>3.6</v>
      </c>
      <c r="R19" s="151">
        <v>0</v>
      </c>
      <c r="S19" s="166"/>
      <c r="T19" s="167">
        <f>ROUND(Q19*(1-$M$1),5)</f>
        <v>3.6</v>
      </c>
      <c r="U19" s="167">
        <f>ROUND(P19*(1-$L$1),5)</f>
        <v>3.6</v>
      </c>
      <c r="V19" s="168"/>
      <c r="W19" s="169">
        <v>7.2000000000000005E-4</v>
      </c>
    </row>
    <row r="20" spans="1:23" x14ac:dyDescent="0.2">
      <c r="A20" s="163" t="s">
        <v>139</v>
      </c>
      <c r="B20" s="163" t="s">
        <v>78</v>
      </c>
      <c r="C20" s="163" t="s">
        <v>140</v>
      </c>
      <c r="D20" s="163" t="s">
        <v>0</v>
      </c>
      <c r="E20" s="163" t="s">
        <v>0</v>
      </c>
      <c r="F20" s="163" t="s">
        <v>141</v>
      </c>
      <c r="G20" s="163" t="s">
        <v>141</v>
      </c>
      <c r="H20" s="163" t="s">
        <v>142</v>
      </c>
      <c r="I20" s="163"/>
      <c r="J20" s="164" t="s">
        <v>194</v>
      </c>
      <c r="K20" s="163" t="s">
        <v>157</v>
      </c>
      <c r="L20" s="163" t="s">
        <v>147</v>
      </c>
      <c r="M20" s="163" t="s">
        <v>144</v>
      </c>
      <c r="N20" s="163" t="s">
        <v>145</v>
      </c>
      <c r="O20" s="163" t="s">
        <v>146</v>
      </c>
      <c r="P20" s="165">
        <f>'BA-1 Rates Current_Prior'!$U$18</f>
        <v>3.6</v>
      </c>
      <c r="Q20" s="165">
        <f>'BA-1 Rates Proposed_Approved'!$U$18</f>
        <v>3.6</v>
      </c>
      <c r="R20" s="151">
        <v>0</v>
      </c>
      <c r="S20" s="166"/>
      <c r="T20" s="167">
        <f>ROUND(Q20*(1-$M$1),5)</f>
        <v>3.6</v>
      </c>
      <c r="U20" s="167">
        <f>ROUND(P20*(1-$L$1),5)</f>
        <v>3.6</v>
      </c>
      <c r="V20" s="168"/>
      <c r="W20" s="169">
        <v>7.2000000000000005E-4</v>
      </c>
    </row>
    <row r="21" spans="1:23" x14ac:dyDescent="0.2">
      <c r="A21" s="163" t="s">
        <v>139</v>
      </c>
      <c r="B21" s="163" t="s">
        <v>78</v>
      </c>
      <c r="C21" s="163" t="s">
        <v>140</v>
      </c>
      <c r="D21" s="163" t="s">
        <v>0</v>
      </c>
      <c r="E21" s="163" t="s">
        <v>0</v>
      </c>
      <c r="F21" s="163" t="s">
        <v>141</v>
      </c>
      <c r="G21" s="163" t="s">
        <v>141</v>
      </c>
      <c r="H21" s="163" t="s">
        <v>142</v>
      </c>
      <c r="I21" s="163"/>
      <c r="J21" s="164" t="s">
        <v>194</v>
      </c>
      <c r="K21" s="163" t="s">
        <v>202</v>
      </c>
      <c r="L21" s="163" t="s">
        <v>33</v>
      </c>
      <c r="M21" s="163" t="s">
        <v>144</v>
      </c>
      <c r="N21" s="163" t="s">
        <v>145</v>
      </c>
      <c r="O21" s="163" t="s">
        <v>146</v>
      </c>
      <c r="P21" s="165">
        <v>0</v>
      </c>
      <c r="Q21" s="165">
        <v>0</v>
      </c>
      <c r="R21" s="151">
        <v>0</v>
      </c>
      <c r="S21" s="166"/>
      <c r="T21" s="167">
        <f t="shared" si="0"/>
        <v>0</v>
      </c>
      <c r="U21" s="167">
        <f>P21</f>
        <v>0</v>
      </c>
      <c r="W21" s="169">
        <v>0</v>
      </c>
    </row>
    <row r="22" spans="1:23" x14ac:dyDescent="0.2">
      <c r="A22" s="163" t="s">
        <v>139</v>
      </c>
      <c r="B22" s="163" t="s">
        <v>78</v>
      </c>
      <c r="C22" s="163" t="s">
        <v>140</v>
      </c>
      <c r="D22" s="163" t="s">
        <v>0</v>
      </c>
      <c r="E22" s="163" t="s">
        <v>0</v>
      </c>
      <c r="F22" s="163" t="s">
        <v>141</v>
      </c>
      <c r="G22" s="163" t="s">
        <v>141</v>
      </c>
      <c r="H22" s="163" t="s">
        <v>142</v>
      </c>
      <c r="I22" s="163"/>
      <c r="J22" s="164" t="s">
        <v>194</v>
      </c>
      <c r="K22" s="163" t="s">
        <v>202</v>
      </c>
      <c r="L22" s="163" t="s">
        <v>147</v>
      </c>
      <c r="M22" s="163" t="s">
        <v>144</v>
      </c>
      <c r="N22" s="163" t="s">
        <v>145</v>
      </c>
      <c r="O22" s="163" t="s">
        <v>146</v>
      </c>
      <c r="P22" s="165">
        <v>0</v>
      </c>
      <c r="Q22" s="165">
        <v>0</v>
      </c>
      <c r="R22" s="151">
        <v>0</v>
      </c>
      <c r="S22" s="166"/>
      <c r="T22" s="167">
        <f t="shared" si="0"/>
        <v>0</v>
      </c>
      <c r="U22" s="167">
        <f>P22</f>
        <v>0</v>
      </c>
      <c r="W22" s="169">
        <v>0</v>
      </c>
    </row>
    <row r="23" spans="1:23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4"/>
    </row>
    <row r="24" spans="1:23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4"/>
    </row>
    <row r="25" spans="1:23" x14ac:dyDescent="0.2">
      <c r="A25" s="151" t="str">
        <f ca="1">CELL("filename",A24)</f>
        <v>S:\Regulatory Planning\Florida\Storm Protection Plan (SPP)\DISCOVERY\OPC\3rd Set PODs (31-53)\POD-3-36\[_Rates0121_SPP Support.xlsx]Non-Responsive2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4"/>
    </row>
  </sheetData>
  <sheetProtection algorithmName="SHA-512" hashValue="Ou+qhxHUqQlZOZ6voMCrsE11JZ2ZGHqxW7483aLhN/dlCHK9SVL42HFocsFDsKNk2ppMg1SB1AzzNjdjEt5MTg==" saltValue="1ZLQXBigwt5rJYYbUTGMsQ==" spinCount="100000" sheet="1" objects="1" scenarios="1" selectLockedCells="1" selectUnlockedCells="1"/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Props1.xml><?xml version="1.0" encoding="utf-8"?>
<ds:datastoreItem xmlns:ds="http://schemas.openxmlformats.org/officeDocument/2006/customXml" ds:itemID="{B6B07A5A-6EDF-4E9E-8A1C-820EBCE4877F}"/>
</file>

<file path=customXml/itemProps2.xml><?xml version="1.0" encoding="utf-8"?>
<ds:datastoreItem xmlns:ds="http://schemas.openxmlformats.org/officeDocument/2006/customXml" ds:itemID="{5A3C99AC-DA52-4E46-9330-E8BFC889659D}"/>
</file>

<file path=customXml/itemProps3.xml><?xml version="1.0" encoding="utf-8"?>
<ds:datastoreItem xmlns:ds="http://schemas.openxmlformats.org/officeDocument/2006/customXml" ds:itemID="{7734C840-E470-481A-8977-FCC422C4D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Base Rates</vt:lpstr>
      <vt:lpstr>Non-Responsive1</vt:lpstr>
      <vt:lpstr>BA-1 Rates Current_Prior</vt:lpstr>
      <vt:lpstr>BA-1 Rates Proposed_Approved</vt:lpstr>
      <vt:lpstr>BA-1 Rates Difference</vt:lpstr>
      <vt:lpstr>Non-Responsive2</vt:lpstr>
      <vt:lpstr>'BA-1 Rates Current_Prior'!Print_Area</vt:lpstr>
      <vt:lpstr>'BA-1 Rates Proposed_Approved'!Print_Area</vt:lpstr>
      <vt:lpstr>'Base Rates'!Print_Area</vt:lpstr>
      <vt:lpstr>'Non-Responsive1'!Print_Area</vt:lpstr>
      <vt:lpstr>'Non-Responsive2'!Print_Area</vt:lpstr>
      <vt:lpstr>'Base Rates'!Print_Titles</vt:lpstr>
      <vt:lpstr>'Non-Responsive1'!Print_Titles</vt:lpstr>
    </vt:vector>
  </TitlesOfParts>
  <Company>Florida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Denise Jordan</dc:creator>
  <cp:lastModifiedBy>Moore, Paul</cp:lastModifiedBy>
  <cp:lastPrinted>2018-02-26T16:08:40Z</cp:lastPrinted>
  <dcterms:created xsi:type="dcterms:W3CDTF">1999-09-20T15:00:18Z</dcterms:created>
  <dcterms:modified xsi:type="dcterms:W3CDTF">2020-04-29T15:22:04Z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0x0101002C5F1D5503D31F45B7B4283A1D7A54DA</vt:lpwstr>
  </property>
</Properties>
</file>