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7.xml" ContentType="application/vnd.openxmlformats-officedocument.spreadsheetml.worksheet+xml"/>
  <Override PartName="/xl/drawings/drawing2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70" activeTab="0"/>
  </bookViews>
  <sheets>
    <sheet name="Rev Req - Total Rounded" sheetId="29" r:id="rId1"/>
    <sheet name="Rev Req - Distribution Rounded" sheetId="30" r:id="rId2"/>
    <sheet name="Rev Req - Trans Rounded" sheetId="31" r:id="rId3"/>
    <sheet name="Rev Req - Total" sheetId="12" r:id="rId4"/>
    <sheet name="Rev Req - Distribution" sheetId="1" r:id="rId5"/>
    <sheet name="Rev Req - Transmission" sheetId="10" r:id="rId6"/>
    <sheet name="Distribution -Pole Inspection" sheetId="2" r:id="rId7"/>
    <sheet name="Distribution -Feeder Harden" sheetId="4" r:id="rId8"/>
    <sheet name="Distribution -Lateral Hardening" sheetId="5" r:id="rId9"/>
    <sheet name="Distribution - Veg Mgmt" sheetId="8" r:id="rId10"/>
    <sheet name="Transmission - Inspections" sheetId="6" r:id="rId11"/>
    <sheet name="Transmission - Hardening" sheetId="16" r:id="rId12"/>
    <sheet name="Transmission - Veg Mgmt" sheetId="9" r:id="rId13"/>
    <sheet name="PD Exec Summary High Lev" sheetId="25" r:id="rId14"/>
    <sheet name="WACC" sheetId="21" r:id="rId15"/>
    <sheet name="Jurisdictional factor" sheetId="22" r:id="rId16"/>
    <sheet name="Depreciation rates" sheetId="24" r:id="rId17"/>
    <sheet name="PD Summary (2019 CWIP)" sheetId="26" r:id="rId18"/>
    <sheet name="Property Tax" sheetId="27" r:id="rId19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a" localSheetId="16">#REF!</definedName>
    <definedName name="\a" localSheetId="9">#REF!</definedName>
    <definedName name="\a" localSheetId="7">#REF!</definedName>
    <definedName name="\a" localSheetId="8">#REF!</definedName>
    <definedName name="\a" localSheetId="6">#REF!</definedName>
    <definedName name="\a" localSheetId="1">#REF!</definedName>
    <definedName name="\a" localSheetId="3">#REF!</definedName>
    <definedName name="\a" localSheetId="0">#REF!</definedName>
    <definedName name="\a" localSheetId="2">#REF!</definedName>
    <definedName name="\a" localSheetId="5">#REF!</definedName>
    <definedName name="\a" localSheetId="11">#REF!</definedName>
    <definedName name="\a" localSheetId="10">#REF!</definedName>
    <definedName name="\a" localSheetId="12">#REF!</definedName>
    <definedName name="\a">#REF!</definedName>
    <definedName name="\B" localSheetId="16">#REF!</definedName>
    <definedName name="\B" localSheetId="9">#REF!</definedName>
    <definedName name="\B" localSheetId="7">#REF!</definedName>
    <definedName name="\B" localSheetId="8">#REF!</definedName>
    <definedName name="\B" localSheetId="6">#REF!</definedName>
    <definedName name="\B" localSheetId="1">#REF!</definedName>
    <definedName name="\B" localSheetId="3">#REF!</definedName>
    <definedName name="\B" localSheetId="0">#REF!</definedName>
    <definedName name="\B" localSheetId="2">#REF!</definedName>
    <definedName name="\B" localSheetId="5">#REF!</definedName>
    <definedName name="\B" localSheetId="11">#REF!</definedName>
    <definedName name="\B" localSheetId="10">#REF!</definedName>
    <definedName name="\B" localSheetId="12">#REF!</definedName>
    <definedName name="\B">#REF!</definedName>
    <definedName name="\c" localSheetId="16">#REF!</definedName>
    <definedName name="\c" localSheetId="9">#REF!</definedName>
    <definedName name="\c" localSheetId="7">#REF!</definedName>
    <definedName name="\c" localSheetId="8">#REF!</definedName>
    <definedName name="\c" localSheetId="6">#REF!</definedName>
    <definedName name="\c" localSheetId="1">#REF!</definedName>
    <definedName name="\c" localSheetId="3">#REF!</definedName>
    <definedName name="\c" localSheetId="0">#REF!</definedName>
    <definedName name="\c" localSheetId="2">#REF!</definedName>
    <definedName name="\c" localSheetId="5">#REF!</definedName>
    <definedName name="\c" localSheetId="11">#REF!</definedName>
    <definedName name="\c" localSheetId="10">#REF!</definedName>
    <definedName name="\c" localSheetId="12">#REF!</definedName>
    <definedName name="\c">#REF!</definedName>
    <definedName name="\d" localSheetId="16">#REF!</definedName>
    <definedName name="\d" localSheetId="9">#REF!</definedName>
    <definedName name="\d" localSheetId="7">#REF!</definedName>
    <definedName name="\d" localSheetId="8">#REF!</definedName>
    <definedName name="\d" localSheetId="6">#REF!</definedName>
    <definedName name="\d" localSheetId="1">#REF!</definedName>
    <definedName name="\d" localSheetId="3">#REF!</definedName>
    <definedName name="\d" localSheetId="0">#REF!</definedName>
    <definedName name="\d" localSheetId="2">#REF!</definedName>
    <definedName name="\d" localSheetId="5">#REF!</definedName>
    <definedName name="\d" localSheetId="11">#REF!</definedName>
    <definedName name="\d" localSheetId="10">#REF!</definedName>
    <definedName name="\d" localSheetId="12">#REF!</definedName>
    <definedName name="\d">#REF!</definedName>
    <definedName name="\e" localSheetId="1">#REF!</definedName>
    <definedName name="\e" localSheetId="0">#REF!</definedName>
    <definedName name="\e" localSheetId="2">#REF!</definedName>
    <definedName name="\e">#REF!</definedName>
    <definedName name="\f" localSheetId="1">#REF!</definedName>
    <definedName name="\f" localSheetId="0">#REF!</definedName>
    <definedName name="\f" localSheetId="2">#REF!</definedName>
    <definedName name="\f">#REF!</definedName>
    <definedName name="\g" localSheetId="1">#REF!</definedName>
    <definedName name="\g" localSheetId="0">#REF!</definedName>
    <definedName name="\g" localSheetId="2">#REF!</definedName>
    <definedName name="\g">#REF!</definedName>
    <definedName name="\h" localSheetId="1">#REF!</definedName>
    <definedName name="\h" localSheetId="0">#REF!</definedName>
    <definedName name="\h" localSheetId="2">#REF!</definedName>
    <definedName name="\h">#REF!</definedName>
    <definedName name="\K" localSheetId="16">#REF!</definedName>
    <definedName name="\K" localSheetId="9">#REF!</definedName>
    <definedName name="\K" localSheetId="7">#REF!</definedName>
    <definedName name="\K" localSheetId="8">#REF!</definedName>
    <definedName name="\K" localSheetId="6">#REF!</definedName>
    <definedName name="\K" localSheetId="1">#REF!</definedName>
    <definedName name="\K" localSheetId="3">#REF!</definedName>
    <definedName name="\K" localSheetId="0">#REF!</definedName>
    <definedName name="\K" localSheetId="2">#REF!</definedName>
    <definedName name="\K" localSheetId="5">#REF!</definedName>
    <definedName name="\K" localSheetId="11">#REF!</definedName>
    <definedName name="\K" localSheetId="10">#REF!</definedName>
    <definedName name="\K" localSheetId="12">#REF!</definedName>
    <definedName name="\K">#REF!</definedName>
    <definedName name="\l" localSheetId="16">#REF!</definedName>
    <definedName name="\l" localSheetId="9">#REF!</definedName>
    <definedName name="\l" localSheetId="7">#REF!</definedName>
    <definedName name="\l" localSheetId="8">#REF!</definedName>
    <definedName name="\l" localSheetId="6">#REF!</definedName>
    <definedName name="\l" localSheetId="1">#REF!</definedName>
    <definedName name="\l" localSheetId="3">#REF!</definedName>
    <definedName name="\l" localSheetId="0">#REF!</definedName>
    <definedName name="\l" localSheetId="2">#REF!</definedName>
    <definedName name="\l" localSheetId="5">#REF!</definedName>
    <definedName name="\l" localSheetId="11">#REF!</definedName>
    <definedName name="\l" localSheetId="10">#REF!</definedName>
    <definedName name="\l" localSheetId="12">#REF!</definedName>
    <definedName name="\l">#REF!</definedName>
    <definedName name="\o" localSheetId="1">#REF!</definedName>
    <definedName name="\o" localSheetId="0">#REF!</definedName>
    <definedName name="\o" localSheetId="2">#REF!</definedName>
    <definedName name="\o">#REF!</definedName>
    <definedName name="\p">#N/A</definedName>
    <definedName name="\q" localSheetId="1">#REF!</definedName>
    <definedName name="\q" localSheetId="0">#REF!</definedName>
    <definedName name="\q" localSheetId="2">#REF!</definedName>
    <definedName name="\q">#REF!</definedName>
    <definedName name="\s" localSheetId="1">#REF!</definedName>
    <definedName name="\s" localSheetId="0">#REF!</definedName>
    <definedName name="\s" localSheetId="2">#REF!</definedName>
    <definedName name="\s">#REF!</definedName>
    <definedName name="\t" localSheetId="1">#REF!</definedName>
    <definedName name="\t" localSheetId="0">#REF!</definedName>
    <definedName name="\t" localSheetId="2">#REF!</definedName>
    <definedName name="\t">#REF!</definedName>
    <definedName name="\W" localSheetId="16">#REF!</definedName>
    <definedName name="\W" localSheetId="9">#REF!</definedName>
    <definedName name="\W" localSheetId="7">#REF!</definedName>
    <definedName name="\W" localSheetId="8">#REF!</definedName>
    <definedName name="\W" localSheetId="6">#REF!</definedName>
    <definedName name="\W" localSheetId="1">#REF!</definedName>
    <definedName name="\W" localSheetId="3">#REF!</definedName>
    <definedName name="\W" localSheetId="0">#REF!</definedName>
    <definedName name="\W" localSheetId="2">#REF!</definedName>
    <definedName name="\W" localSheetId="5">#REF!</definedName>
    <definedName name="\W" localSheetId="11">#REF!</definedName>
    <definedName name="\W" localSheetId="10">#REF!</definedName>
    <definedName name="\W" localSheetId="12">#REF!</definedName>
    <definedName name="\W">#REF!</definedName>
    <definedName name="\y" localSheetId="16">#REF!</definedName>
    <definedName name="\y" localSheetId="9">#REF!</definedName>
    <definedName name="\y" localSheetId="7">#REF!</definedName>
    <definedName name="\y" localSheetId="8">#REF!</definedName>
    <definedName name="\y" localSheetId="6">#REF!</definedName>
    <definedName name="\y" localSheetId="1">#REF!</definedName>
    <definedName name="\y" localSheetId="3">#REF!</definedName>
    <definedName name="\y" localSheetId="0">#REF!</definedName>
    <definedName name="\y" localSheetId="2">#REF!</definedName>
    <definedName name="\y" localSheetId="5">#REF!</definedName>
    <definedName name="\y" localSheetId="11">#REF!</definedName>
    <definedName name="\y" localSheetId="10">#REF!</definedName>
    <definedName name="\y" localSheetId="12">#REF!</definedName>
    <definedName name="\y">#REF!</definedName>
    <definedName name="\Z" localSheetId="1">#REF!</definedName>
    <definedName name="\Z" localSheetId="0">#REF!</definedName>
    <definedName name="\Z" localSheetId="2">#REF!</definedName>
    <definedName name="\Z">#REF!</definedName>
    <definedName name="___________n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C44" localSheetId="1">#REF!</definedName>
    <definedName name="________C44" localSheetId="0">#REF!</definedName>
    <definedName name="________C44" localSheetId="2">#REF!</definedName>
    <definedName name="________C44">#REF!</definedName>
    <definedName name="________n4" hidden="1">{"EXCELHLP.HLP!1802";5;10;5;10;13;13;13;8;5;5;10;14;13;13;13;13;5;10;14;13;5;10;1;2;24}</definedName>
    <definedName name="_______C44" localSheetId="1">#REF!</definedName>
    <definedName name="_______C44" localSheetId="0">#REF!</definedName>
    <definedName name="_______C44" localSheetId="2">#REF!</definedName>
    <definedName name="_______C44">#REF!</definedName>
    <definedName name="_______DOC1" localSheetId="1">#REF!</definedName>
    <definedName name="_______DOC1" localSheetId="0">#REF!</definedName>
    <definedName name="_______DOC1" localSheetId="2">#REF!</definedName>
    <definedName name="_______DOC1">#REF!</definedName>
    <definedName name="_______DOC2" localSheetId="1">#REF!</definedName>
    <definedName name="_______DOC2" localSheetId="0">#REF!</definedName>
    <definedName name="_______DOC2" localSheetId="2">#REF!</definedName>
    <definedName name="_______DOC2">#REF!</definedName>
    <definedName name="_______ESY12" localSheetId="1">#REF!</definedName>
    <definedName name="_______ESY12" localSheetId="0">#REF!</definedName>
    <definedName name="_______ESY12" localSheetId="2">#REF!</definedName>
    <definedName name="_______ESY12">#REF!</definedName>
    <definedName name="_______INP5" localSheetId="1">#REF!</definedName>
    <definedName name="_______INP5" localSheetId="0">#REF!</definedName>
    <definedName name="_______INP5" localSheetId="2">#REF!</definedName>
    <definedName name="_______INP5">#REF!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SCH1" localSheetId="1">#REF!</definedName>
    <definedName name="_______SCH1" localSheetId="0">#REF!</definedName>
    <definedName name="_______SCH1" localSheetId="2">#REF!</definedName>
    <definedName name="_______SCH1">#REF!</definedName>
    <definedName name="_______SCH2" localSheetId="1">#REF!</definedName>
    <definedName name="_______SCH2" localSheetId="0">#REF!</definedName>
    <definedName name="_______SCH2" localSheetId="2">#REF!</definedName>
    <definedName name="_______SCH2">#REF!</definedName>
    <definedName name="______C44" localSheetId="1">#REF!</definedName>
    <definedName name="______C44" localSheetId="0">#REF!</definedName>
    <definedName name="______C44" localSheetId="2">#REF!</definedName>
    <definedName name="______C44">#REF!</definedName>
    <definedName name="______DOC1" localSheetId="1">#REF!</definedName>
    <definedName name="______DOC1" localSheetId="0">#REF!</definedName>
    <definedName name="______DOC1" localSheetId="2">#REF!</definedName>
    <definedName name="______DOC1">#REF!</definedName>
    <definedName name="______DOC2" localSheetId="1">#REF!</definedName>
    <definedName name="______DOC2" localSheetId="0">#REF!</definedName>
    <definedName name="______DOC2" localSheetId="2">#REF!</definedName>
    <definedName name="______DOC2">#REF!</definedName>
    <definedName name="______ESY12" localSheetId="1">#REF!</definedName>
    <definedName name="______ESY12" localSheetId="0">#REF!</definedName>
    <definedName name="______ESY12" localSheetId="2">#REF!</definedName>
    <definedName name="______ESY12">#REF!</definedName>
    <definedName name="______INP5" localSheetId="1">#REF!</definedName>
    <definedName name="______INP5" localSheetId="0">#REF!</definedName>
    <definedName name="______INP5" localSheetId="2">#REF!</definedName>
    <definedName name="______INP5">#REF!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 localSheetId="1">#REF!</definedName>
    <definedName name="______PP8" localSheetId="0">#REF!</definedName>
    <definedName name="______PP8" localSheetId="2">#REF!</definedName>
    <definedName name="______PP8">#REF!</definedName>
    <definedName name="______PP9" localSheetId="1">#REF!</definedName>
    <definedName name="______PP9" localSheetId="0">#REF!</definedName>
    <definedName name="______PP9" localSheetId="2">#REF!</definedName>
    <definedName name="______PP9">#REF!</definedName>
    <definedName name="______SCH1" localSheetId="1">#REF!</definedName>
    <definedName name="______SCH1" localSheetId="0">#REF!</definedName>
    <definedName name="______SCH1" localSheetId="2">#REF!</definedName>
    <definedName name="______SCH1">#REF!</definedName>
    <definedName name="______SCH2" localSheetId="1">#REF!</definedName>
    <definedName name="______SCH2" localSheetId="0">#REF!</definedName>
    <definedName name="______SCH2" localSheetId="2">#REF!</definedName>
    <definedName name="______SCH2">#REF!</definedName>
    <definedName name="______WN1" localSheetId="1">#REF!</definedName>
    <definedName name="______WN1" localSheetId="0">#REF!</definedName>
    <definedName name="______WN1" localSheetId="2">#REF!</definedName>
    <definedName name="______WN1">#REF!</definedName>
    <definedName name="______WN2" localSheetId="1">#REF!</definedName>
    <definedName name="______WN2" localSheetId="0">#REF!</definedName>
    <definedName name="______WN2" localSheetId="2">#REF!</definedName>
    <definedName name="______WN2">#REF!</definedName>
    <definedName name="_____C44" localSheetId="1">#REF!</definedName>
    <definedName name="_____C44" localSheetId="0">#REF!</definedName>
    <definedName name="_____C44" localSheetId="2">#REF!</definedName>
    <definedName name="_____C44">#REF!</definedName>
    <definedName name="_____DOC1" localSheetId="1">#REF!</definedName>
    <definedName name="_____DOC1" localSheetId="0">#REF!</definedName>
    <definedName name="_____DOC1" localSheetId="2">#REF!</definedName>
    <definedName name="_____DOC1">#REF!</definedName>
    <definedName name="_____DOC2" localSheetId="1">#REF!</definedName>
    <definedName name="_____DOC2" localSheetId="0">#REF!</definedName>
    <definedName name="_____DOC2" localSheetId="2">#REF!</definedName>
    <definedName name="_____DOC2">#REF!</definedName>
    <definedName name="_____ESY12" localSheetId="1">#REF!</definedName>
    <definedName name="_____ESY12" localSheetId="0">#REF!</definedName>
    <definedName name="_____ESY12" localSheetId="2">#REF!</definedName>
    <definedName name="_____ESY12">#REF!</definedName>
    <definedName name="_____INP5" localSheetId="1">#REF!</definedName>
    <definedName name="_____INP5" localSheetId="0">#REF!</definedName>
    <definedName name="_____INP5" localSheetId="2">#REF!</definedName>
    <definedName name="_____INP5">#REF!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 localSheetId="1">#REF!</definedName>
    <definedName name="_____PP8" localSheetId="0">#REF!</definedName>
    <definedName name="_____PP8" localSheetId="2">#REF!</definedName>
    <definedName name="_____PP8">#REF!</definedName>
    <definedName name="_____PP9" localSheetId="1">#REF!</definedName>
    <definedName name="_____PP9" localSheetId="0">#REF!</definedName>
    <definedName name="_____PP9" localSheetId="2">#REF!</definedName>
    <definedName name="_____PP9">#REF!</definedName>
    <definedName name="_____SCH1" localSheetId="1">#REF!</definedName>
    <definedName name="_____SCH1" localSheetId="0">#REF!</definedName>
    <definedName name="_____SCH1" localSheetId="2">#REF!</definedName>
    <definedName name="_____SCH1">#REF!</definedName>
    <definedName name="_____SCH2" localSheetId="1">#REF!</definedName>
    <definedName name="_____SCH2" localSheetId="0">#REF!</definedName>
    <definedName name="_____SCH2" localSheetId="2">#REF!</definedName>
    <definedName name="_____SCH2">#REF!</definedName>
    <definedName name="_____WN1" localSheetId="1">#REF!</definedName>
    <definedName name="_____WN1" localSheetId="0">#REF!</definedName>
    <definedName name="_____WN1" localSheetId="2">#REF!</definedName>
    <definedName name="_____WN1">#REF!</definedName>
    <definedName name="_____WN2" localSheetId="1">#REF!</definedName>
    <definedName name="_____WN2" localSheetId="0">#REF!</definedName>
    <definedName name="_____WN2" localSheetId="2">#REF!</definedName>
    <definedName name="_____WN2">#REF!</definedName>
    <definedName name="____C44" localSheetId="1">#REF!</definedName>
    <definedName name="____C44" localSheetId="0">#REF!</definedName>
    <definedName name="____C44" localSheetId="2">#REF!</definedName>
    <definedName name="____C44">#REF!</definedName>
    <definedName name="____DOC1" localSheetId="1">#REF!</definedName>
    <definedName name="____DOC1" localSheetId="0">#REF!</definedName>
    <definedName name="____DOC1" localSheetId="2">#REF!</definedName>
    <definedName name="____DOC1">#REF!</definedName>
    <definedName name="____DOC2" localSheetId="1">#REF!</definedName>
    <definedName name="____DOC2" localSheetId="0">#REF!</definedName>
    <definedName name="____DOC2" localSheetId="2">#REF!</definedName>
    <definedName name="____DOC2">#REF!</definedName>
    <definedName name="____ESY12" localSheetId="1">#REF!</definedName>
    <definedName name="____ESY12" localSheetId="0">#REF!</definedName>
    <definedName name="____ESY12" localSheetId="2">#REF!</definedName>
    <definedName name="____ESY12">#REF!</definedName>
    <definedName name="____INP5" localSheetId="1">#REF!</definedName>
    <definedName name="____INP5" localSheetId="0">#REF!</definedName>
    <definedName name="____INP5" localSheetId="2">#REF!</definedName>
    <definedName name="____INP5">#REF!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 localSheetId="1">#REF!</definedName>
    <definedName name="____PP8" localSheetId="0">#REF!</definedName>
    <definedName name="____PP8" localSheetId="2">#REF!</definedName>
    <definedName name="____PP8">#REF!</definedName>
    <definedName name="____PP9" localSheetId="1">#REF!</definedName>
    <definedName name="____PP9" localSheetId="0">#REF!</definedName>
    <definedName name="____PP9" localSheetId="2">#REF!</definedName>
    <definedName name="____PP9">#REF!</definedName>
    <definedName name="____SCH1" localSheetId="1">#REF!</definedName>
    <definedName name="____SCH1" localSheetId="0">#REF!</definedName>
    <definedName name="____SCH1" localSheetId="2">#REF!</definedName>
    <definedName name="____SCH1">#REF!</definedName>
    <definedName name="____SCH2" localSheetId="1">#REF!</definedName>
    <definedName name="____SCH2" localSheetId="0">#REF!</definedName>
    <definedName name="____SCH2" localSheetId="2">#REF!</definedName>
    <definedName name="____SCH2">#REF!</definedName>
    <definedName name="____WN1" localSheetId="1">#REF!</definedName>
    <definedName name="____WN1" localSheetId="0">#REF!</definedName>
    <definedName name="____WN1" localSheetId="2">#REF!</definedName>
    <definedName name="____WN1">#REF!</definedName>
    <definedName name="____WN2" localSheetId="1">#REF!</definedName>
    <definedName name="____WN2" localSheetId="0">#REF!</definedName>
    <definedName name="____WN2" localSheetId="2">#REF!</definedName>
    <definedName name="____WN2">#REF!</definedName>
    <definedName name="___C44" localSheetId="1">#REF!</definedName>
    <definedName name="___C44" localSheetId="0">#REF!</definedName>
    <definedName name="___C44" localSheetId="2">#REF!</definedName>
    <definedName name="___C44">#REF!</definedName>
    <definedName name="___DAT1" localSheetId="1">#REF!</definedName>
    <definedName name="___DAT1" localSheetId="0">#REF!</definedName>
    <definedName name="___DAT1" localSheetId="2">#REF!</definedName>
    <definedName name="___DAT1">#REF!</definedName>
    <definedName name="___DAT2" localSheetId="1">#REF!</definedName>
    <definedName name="___DAT2" localSheetId="0">#REF!</definedName>
    <definedName name="___DAT2" localSheetId="2">#REF!</definedName>
    <definedName name="___DAT2">#REF!</definedName>
    <definedName name="___DAT3" localSheetId="1">#REF!</definedName>
    <definedName name="___DAT3" localSheetId="0">#REF!</definedName>
    <definedName name="___DAT3" localSheetId="2">#REF!</definedName>
    <definedName name="___DAT3">#REF!</definedName>
    <definedName name="___DAT4" localSheetId="1">#REF!</definedName>
    <definedName name="___DAT4" localSheetId="0">#REF!</definedName>
    <definedName name="___DAT4" localSheetId="2">#REF!</definedName>
    <definedName name="___DAT4">#REF!</definedName>
    <definedName name="___DAT5" localSheetId="1">#REF!</definedName>
    <definedName name="___DAT5" localSheetId="0">#REF!</definedName>
    <definedName name="___DAT5" localSheetId="2">#REF!</definedName>
    <definedName name="___DAT5">#REF!</definedName>
    <definedName name="___DAT6" localSheetId="1">#REF!</definedName>
    <definedName name="___DAT6" localSheetId="0">#REF!</definedName>
    <definedName name="___DAT6" localSheetId="2">#REF!</definedName>
    <definedName name="___DAT6">#REF!</definedName>
    <definedName name="___DAT7" localSheetId="1">#REF!</definedName>
    <definedName name="___DAT7" localSheetId="0">#REF!</definedName>
    <definedName name="___DAT7" localSheetId="2">#REF!</definedName>
    <definedName name="___DAT7">#REF!</definedName>
    <definedName name="___DAT8" localSheetId="1">#REF!</definedName>
    <definedName name="___DAT8" localSheetId="0">#REF!</definedName>
    <definedName name="___DAT8" localSheetId="2">#REF!</definedName>
    <definedName name="___DAT8">#REF!</definedName>
    <definedName name="___DOC1" localSheetId="1">#REF!</definedName>
    <definedName name="___DOC1" localSheetId="0">#REF!</definedName>
    <definedName name="___DOC1" localSheetId="2">#REF!</definedName>
    <definedName name="___DOC1">#REF!</definedName>
    <definedName name="___DOC2" localSheetId="1">#REF!</definedName>
    <definedName name="___DOC2" localSheetId="0">#REF!</definedName>
    <definedName name="___DOC2" localSheetId="2">#REF!</definedName>
    <definedName name="___DOC2">#REF!</definedName>
    <definedName name="___ESY12" localSheetId="1">#REF!</definedName>
    <definedName name="___ESY12" localSheetId="0">#REF!</definedName>
    <definedName name="___ESY12" localSheetId="2">#REF!</definedName>
    <definedName name="___ESY12">#REF!</definedName>
    <definedName name="___INP5" localSheetId="1">#REF!</definedName>
    <definedName name="___INP5" localSheetId="0">#REF!</definedName>
    <definedName name="___INP5" localSheetId="2">#REF!</definedName>
    <definedName name="___INP5">#REF!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 localSheetId="1">#REF!</definedName>
    <definedName name="___PP8" localSheetId="0">#REF!</definedName>
    <definedName name="___PP8" localSheetId="2">#REF!</definedName>
    <definedName name="___PP8">#REF!</definedName>
    <definedName name="___PP9" localSheetId="1">#REF!</definedName>
    <definedName name="___PP9" localSheetId="0">#REF!</definedName>
    <definedName name="___PP9" localSheetId="2">#REF!</definedName>
    <definedName name="___PP9">#REF!</definedName>
    <definedName name="___SCH1" localSheetId="1">#REF!</definedName>
    <definedName name="___SCH1" localSheetId="0">#REF!</definedName>
    <definedName name="___SCH1" localSheetId="2">#REF!</definedName>
    <definedName name="___SCH1">#REF!</definedName>
    <definedName name="___SCH2" localSheetId="1">#REF!</definedName>
    <definedName name="___SCH2" localSheetId="0">#REF!</definedName>
    <definedName name="___SCH2" localSheetId="2">#REF!</definedName>
    <definedName name="___SCH2">#REF!</definedName>
    <definedName name="___WN1" localSheetId="1">#REF!</definedName>
    <definedName name="___WN1" localSheetId="0">#REF!</definedName>
    <definedName name="___WN1" localSheetId="2">#REF!</definedName>
    <definedName name="___WN1">#REF!</definedName>
    <definedName name="___WN2" localSheetId="1">#REF!</definedName>
    <definedName name="___WN2" localSheetId="0">#REF!</definedName>
    <definedName name="___WN2" localSheetId="2">#REF!</definedName>
    <definedName name="___WN2">#REF!</definedName>
    <definedName name="__C44" localSheetId="1">#REF!</definedName>
    <definedName name="__C44" localSheetId="0">#REF!</definedName>
    <definedName name="__C44" localSheetId="2">#REF!</definedName>
    <definedName name="__C44">#REF!</definedName>
    <definedName name="__DAT1" localSheetId="1">#REF!</definedName>
    <definedName name="__DAT1" localSheetId="0">#REF!</definedName>
    <definedName name="__DAT1" localSheetId="2">#REF!</definedName>
    <definedName name="__DAT1">#REF!</definedName>
    <definedName name="__DAT10" localSheetId="1">#REF!</definedName>
    <definedName name="__DAT10" localSheetId="0">#REF!</definedName>
    <definedName name="__DAT10" localSheetId="2">#REF!</definedName>
    <definedName name="__DAT10">#REF!</definedName>
    <definedName name="__DAT11" localSheetId="1">#REF!</definedName>
    <definedName name="__DAT11" localSheetId="0">#REF!</definedName>
    <definedName name="__DAT11" localSheetId="2">#REF!</definedName>
    <definedName name="__DAT11">#REF!</definedName>
    <definedName name="__DAT12" localSheetId="1">#REF!</definedName>
    <definedName name="__DAT12" localSheetId="0">#REF!</definedName>
    <definedName name="__DAT12" localSheetId="2">#REF!</definedName>
    <definedName name="__DAT12">#REF!</definedName>
    <definedName name="__DAT13" localSheetId="1">#REF!</definedName>
    <definedName name="__DAT13" localSheetId="0">#REF!</definedName>
    <definedName name="__DAT13" localSheetId="2">#REF!</definedName>
    <definedName name="__DAT13">#REF!</definedName>
    <definedName name="__DAT14" localSheetId="1">#REF!</definedName>
    <definedName name="__DAT14" localSheetId="0">#REF!</definedName>
    <definedName name="__DAT14" localSheetId="2">#REF!</definedName>
    <definedName name="__DAT14">#REF!</definedName>
    <definedName name="__DAT15" localSheetId="1">#REF!</definedName>
    <definedName name="__DAT15" localSheetId="0">#REF!</definedName>
    <definedName name="__DAT15" localSheetId="2">#REF!</definedName>
    <definedName name="__DAT15">#REF!</definedName>
    <definedName name="__DAT16" localSheetId="1">#REF!</definedName>
    <definedName name="__DAT16" localSheetId="0">#REF!</definedName>
    <definedName name="__DAT16" localSheetId="2">#REF!</definedName>
    <definedName name="__DAT16">#REF!</definedName>
    <definedName name="__DAT17" localSheetId="1">#REF!</definedName>
    <definedName name="__DAT17" localSheetId="0">#REF!</definedName>
    <definedName name="__DAT17" localSheetId="2">#REF!</definedName>
    <definedName name="__DAT17">#REF!</definedName>
    <definedName name="__DAT18" localSheetId="1">#REF!</definedName>
    <definedName name="__DAT18" localSheetId="0">#REF!</definedName>
    <definedName name="__DAT18" localSheetId="2">#REF!</definedName>
    <definedName name="__DAT18">#REF!</definedName>
    <definedName name="__DAT2" localSheetId="1">#REF!</definedName>
    <definedName name="__DAT2" localSheetId="0">#REF!</definedName>
    <definedName name="__DAT2" localSheetId="2">#REF!</definedName>
    <definedName name="__DAT2">#REF!</definedName>
    <definedName name="__DAT3" localSheetId="1">#REF!</definedName>
    <definedName name="__DAT3" localSheetId="0">#REF!</definedName>
    <definedName name="__DAT3" localSheetId="2">#REF!</definedName>
    <definedName name="__DAT3">#REF!</definedName>
    <definedName name="__DAT4" localSheetId="1">#REF!</definedName>
    <definedName name="__DAT4" localSheetId="0">#REF!</definedName>
    <definedName name="__DAT4" localSheetId="2">#REF!</definedName>
    <definedName name="__DAT4">#REF!</definedName>
    <definedName name="__DAT5" localSheetId="1">#REF!</definedName>
    <definedName name="__DAT5" localSheetId="0">#REF!</definedName>
    <definedName name="__DAT5" localSheetId="2">#REF!</definedName>
    <definedName name="__DAT5">#REF!</definedName>
    <definedName name="__DAT6" localSheetId="1">#REF!</definedName>
    <definedName name="__DAT6" localSheetId="0">#REF!</definedName>
    <definedName name="__DAT6" localSheetId="2">#REF!</definedName>
    <definedName name="__DAT6">#REF!</definedName>
    <definedName name="__DAT7" localSheetId="1">#REF!</definedName>
    <definedName name="__DAT7" localSheetId="0">#REF!</definedName>
    <definedName name="__DAT7" localSheetId="2">#REF!</definedName>
    <definedName name="__DAT7">#REF!</definedName>
    <definedName name="__DAT8" localSheetId="1">#REF!</definedName>
    <definedName name="__DAT8" localSheetId="0">#REF!</definedName>
    <definedName name="__DAT8" localSheetId="2">#REF!</definedName>
    <definedName name="__DAT8">#REF!</definedName>
    <definedName name="__DAT9" localSheetId="1">#REF!</definedName>
    <definedName name="__DAT9" localSheetId="0">#REF!</definedName>
    <definedName name="__DAT9" localSheetId="2">#REF!</definedName>
    <definedName name="__DAT9">#REF!</definedName>
    <definedName name="__DOC1" localSheetId="1">#REF!</definedName>
    <definedName name="__DOC1" localSheetId="0">#REF!</definedName>
    <definedName name="__DOC1" localSheetId="2">#REF!</definedName>
    <definedName name="__DOC1">#REF!</definedName>
    <definedName name="__DOC2" localSheetId="1">#REF!</definedName>
    <definedName name="__DOC2" localSheetId="0">#REF!</definedName>
    <definedName name="__DOC2" localSheetId="2">#REF!</definedName>
    <definedName name="__DOC2">#REF!</definedName>
    <definedName name="__ESY12" localSheetId="1">#REF!</definedName>
    <definedName name="__ESY12" localSheetId="0">#REF!</definedName>
    <definedName name="__ESY12" localSheetId="2">#REF!</definedName>
    <definedName name="__ESY12">#REF!</definedName>
    <definedName name="__FDS_HYPERLINK_TOGGLE_STATE__" hidden="1">"ON"</definedName>
    <definedName name="__INP5" localSheetId="1">#REF!</definedName>
    <definedName name="__INP5" localSheetId="0">#REF!</definedName>
    <definedName name="__INP5" localSheetId="2">#REF!</definedName>
    <definedName name="__INP5">#REF!</definedName>
    <definedName name="__IntlFixup" hidden="1">TRUE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 localSheetId="1">#REF!</definedName>
    <definedName name="__PP8" localSheetId="0">#REF!</definedName>
    <definedName name="__PP8" localSheetId="2">#REF!</definedName>
    <definedName name="__PP8">#REF!</definedName>
    <definedName name="__PP9" localSheetId="1">#REF!</definedName>
    <definedName name="__PP9" localSheetId="0">#REF!</definedName>
    <definedName name="__PP9" localSheetId="2">#REF!</definedName>
    <definedName name="__PP9">#REF!</definedName>
    <definedName name="__SCH1" localSheetId="1">#REF!</definedName>
    <definedName name="__SCH1" localSheetId="0">#REF!</definedName>
    <definedName name="__SCH1" localSheetId="2">#REF!</definedName>
    <definedName name="__SCH1">#REF!</definedName>
    <definedName name="__SCH2" localSheetId="1">#REF!</definedName>
    <definedName name="__SCH2" localSheetId="0">#REF!</definedName>
    <definedName name="__SCH2" localSheetId="2">#REF!</definedName>
    <definedName name="__SCH2">#REF!</definedName>
    <definedName name="__WN1" localSheetId="1">#REF!</definedName>
    <definedName name="__WN1" localSheetId="0">#REF!</definedName>
    <definedName name="__WN1" localSheetId="2">#REF!</definedName>
    <definedName name="__WN1">#REF!</definedName>
    <definedName name="__WN2" localSheetId="1">#REF!</definedName>
    <definedName name="__WN2" localSheetId="0">#REF!</definedName>
    <definedName name="__WN2" localSheetId="2">#REF!</definedName>
    <definedName name="__WN2">#REF!</definedName>
    <definedName name="_10D_1" localSheetId="1">#REF!</definedName>
    <definedName name="_10D_1" localSheetId="0">#REF!</definedName>
    <definedName name="_10D_1" localSheetId="2">#REF!</definedName>
    <definedName name="_10D_1">#REF!</definedName>
    <definedName name="_10PG_1" localSheetId="1">#REF!</definedName>
    <definedName name="_10PG_1" localSheetId="0">#REF!</definedName>
    <definedName name="_10PG_1" localSheetId="2">#REF!</definedName>
    <definedName name="_10PG_1">#REF!</definedName>
    <definedName name="_11C_58" localSheetId="1">#REF!</definedName>
    <definedName name="_11C_58" localSheetId="0">#REF!</definedName>
    <definedName name="_11C_58" localSheetId="2">#REF!</definedName>
    <definedName name="_11C_58">#REF!</definedName>
    <definedName name="_11PG_1" localSheetId="1">#REF!</definedName>
    <definedName name="_11PG_1" localSheetId="0">#REF!</definedName>
    <definedName name="_11PG_1" localSheetId="2">#REF!</definedName>
    <definedName name="_11PG_1">#REF!</definedName>
    <definedName name="_12C_58" localSheetId="1">#REF!</definedName>
    <definedName name="_12C_58" localSheetId="0">#REF!</definedName>
    <definedName name="_12C_58" localSheetId="2">#REF!</definedName>
    <definedName name="_12C_58">#REF!</definedName>
    <definedName name="_12C_9" localSheetId="1">#REF!</definedName>
    <definedName name="_12C_9" localSheetId="0">#REF!</definedName>
    <definedName name="_12C_9" localSheetId="2">#REF!</definedName>
    <definedName name="_12C_9">#REF!</definedName>
    <definedName name="_12MOS" localSheetId="16">#REF!</definedName>
    <definedName name="_12MOS" localSheetId="9">#REF!</definedName>
    <definedName name="_12MOS" localSheetId="7">#REF!</definedName>
    <definedName name="_12MOS" localSheetId="8">#REF!</definedName>
    <definedName name="_12MOS" localSheetId="6">#REF!</definedName>
    <definedName name="_12MOS" localSheetId="1">#REF!</definedName>
    <definedName name="_12MOS" localSheetId="3">#REF!</definedName>
    <definedName name="_12MOS" localSheetId="0">#REF!</definedName>
    <definedName name="_12MOS" localSheetId="2">#REF!</definedName>
    <definedName name="_12MOS" localSheetId="5">#REF!</definedName>
    <definedName name="_12MOS" localSheetId="11">#REF!</definedName>
    <definedName name="_12MOS" localSheetId="10">#REF!</definedName>
    <definedName name="_12MOS" localSheetId="12">#REF!</definedName>
    <definedName name="_12MOS">#REF!</definedName>
    <definedName name="_12MOSA" localSheetId="16">#REF!</definedName>
    <definedName name="_12MOSA" localSheetId="9">#REF!</definedName>
    <definedName name="_12MOSA" localSheetId="7">#REF!</definedName>
    <definedName name="_12MOSA" localSheetId="8">#REF!</definedName>
    <definedName name="_12MOSA" localSheetId="6">#REF!</definedName>
    <definedName name="_12MOSA" localSheetId="1">#REF!</definedName>
    <definedName name="_12MOSA" localSheetId="3">#REF!</definedName>
    <definedName name="_12MOSA" localSheetId="0">#REF!</definedName>
    <definedName name="_12MOSA" localSheetId="2">#REF!</definedName>
    <definedName name="_12MOSA" localSheetId="5">#REF!</definedName>
    <definedName name="_12MOSA" localSheetId="11">#REF!</definedName>
    <definedName name="_12MOSA" localSheetId="10">#REF!</definedName>
    <definedName name="_12MOSA" localSheetId="12">#REF!</definedName>
    <definedName name="_12MOSA">#REF!</definedName>
    <definedName name="_13C_9" localSheetId="1">#REF!</definedName>
    <definedName name="_13C_9" localSheetId="0">#REF!</definedName>
    <definedName name="_13C_9" localSheetId="2">#REF!</definedName>
    <definedName name="_13C_9">#REF!</definedName>
    <definedName name="_14D_1" localSheetId="1">#REF!</definedName>
    <definedName name="_14D_1" localSheetId="0">#REF!</definedName>
    <definedName name="_14D_1" localSheetId="2">#REF!</definedName>
    <definedName name="_14D_1">#REF!</definedName>
    <definedName name="_15PG_1" localSheetId="1">#REF!</definedName>
    <definedName name="_15PG_1" localSheetId="0">#REF!</definedName>
    <definedName name="_15PG_1" localSheetId="2">#REF!</definedName>
    <definedName name="_15PG_1">#REF!</definedName>
    <definedName name="_16PG_1" localSheetId="1">#REF!</definedName>
    <definedName name="_16PG_1" localSheetId="0">#REF!</definedName>
    <definedName name="_16PG_1" localSheetId="2">#REF!</definedName>
    <definedName name="_16PG_1">#REF!</definedName>
    <definedName name="_1990" localSheetId="16">#REF!</definedName>
    <definedName name="_1990" localSheetId="9">#REF!</definedName>
    <definedName name="_1990" localSheetId="7">#REF!</definedName>
    <definedName name="_1990" localSheetId="8">#REF!</definedName>
    <definedName name="_1990" localSheetId="6">#REF!</definedName>
    <definedName name="_1990" localSheetId="1">#REF!</definedName>
    <definedName name="_1990" localSheetId="3">#REF!</definedName>
    <definedName name="_1990" localSheetId="0">#REF!</definedName>
    <definedName name="_1990" localSheetId="2">#REF!</definedName>
    <definedName name="_1990" localSheetId="5">#REF!</definedName>
    <definedName name="_1990" localSheetId="11">#REF!</definedName>
    <definedName name="_1990" localSheetId="10">#REF!</definedName>
    <definedName name="_1990" localSheetId="12">#REF!</definedName>
    <definedName name="_1990">#REF!</definedName>
    <definedName name="_1990C" localSheetId="16">#REF!</definedName>
    <definedName name="_1990C" localSheetId="9">#REF!</definedName>
    <definedName name="_1990C" localSheetId="7">#REF!</definedName>
    <definedName name="_1990C" localSheetId="8">#REF!</definedName>
    <definedName name="_1990C" localSheetId="6">#REF!</definedName>
    <definedName name="_1990C" localSheetId="1">#REF!</definedName>
    <definedName name="_1990C" localSheetId="3">#REF!</definedName>
    <definedName name="_1990C" localSheetId="0">#REF!</definedName>
    <definedName name="_1990C" localSheetId="2">#REF!</definedName>
    <definedName name="_1990C" localSheetId="5">#REF!</definedName>
    <definedName name="_1990C" localSheetId="11">#REF!</definedName>
    <definedName name="_1990C" localSheetId="10">#REF!</definedName>
    <definedName name="_1990C" localSheetId="12">#REF!</definedName>
    <definedName name="_1990C">#REF!</definedName>
    <definedName name="_1991" localSheetId="16">#REF!</definedName>
    <definedName name="_1991" localSheetId="9">#REF!</definedName>
    <definedName name="_1991" localSheetId="7">#REF!</definedName>
    <definedName name="_1991" localSheetId="8">#REF!</definedName>
    <definedName name="_1991" localSheetId="6">#REF!</definedName>
    <definedName name="_1991" localSheetId="1">#REF!</definedName>
    <definedName name="_1991" localSheetId="3">#REF!</definedName>
    <definedName name="_1991" localSheetId="0">#REF!</definedName>
    <definedName name="_1991" localSheetId="2">#REF!</definedName>
    <definedName name="_1991" localSheetId="5">#REF!</definedName>
    <definedName name="_1991" localSheetId="11">#REF!</definedName>
    <definedName name="_1991" localSheetId="10">#REF!</definedName>
    <definedName name="_1991" localSheetId="12">#REF!</definedName>
    <definedName name="_1991">#REF!</definedName>
    <definedName name="_1991C" localSheetId="16">#REF!</definedName>
    <definedName name="_1991C" localSheetId="9">#REF!</definedName>
    <definedName name="_1991C" localSheetId="7">#REF!</definedName>
    <definedName name="_1991C" localSheetId="8">#REF!</definedName>
    <definedName name="_1991C" localSheetId="6">#REF!</definedName>
    <definedName name="_1991C" localSheetId="1">#REF!</definedName>
    <definedName name="_1991C" localSheetId="3">#REF!</definedName>
    <definedName name="_1991C" localSheetId="0">#REF!</definedName>
    <definedName name="_1991C" localSheetId="2">#REF!</definedName>
    <definedName name="_1991C" localSheetId="5">#REF!</definedName>
    <definedName name="_1991C" localSheetId="11">#REF!</definedName>
    <definedName name="_1991C" localSheetId="10">#REF!</definedName>
    <definedName name="_1991C" localSheetId="12">#REF!</definedName>
    <definedName name="_1991C">#REF!</definedName>
    <definedName name="_1B_6" localSheetId="1">#REF!</definedName>
    <definedName name="_1B_6" localSheetId="0">#REF!</definedName>
    <definedName name="_1B_6" localSheetId="2">#REF!</definedName>
    <definedName name="_1B_6">#REF!</definedName>
    <definedName name="_1B_7_2OF3" localSheetId="1">#REF!</definedName>
    <definedName name="_1B_7_2OF3" localSheetId="0">#REF!</definedName>
    <definedName name="_1B_7_2OF3" localSheetId="2">#REF!</definedName>
    <definedName name="_1B_7_2OF3">#REF!</definedName>
    <definedName name="_1D_1" localSheetId="1">#REF!</definedName>
    <definedName name="_1D_1" localSheetId="0">#REF!</definedName>
    <definedName name="_1D_1" localSheetId="2">#REF!</definedName>
    <definedName name="_1D_1">#REF!</definedName>
    <definedName name="_2B_6" localSheetId="1">#REF!</definedName>
    <definedName name="_2B_6" localSheetId="0">#REF!</definedName>
    <definedName name="_2B_6" localSheetId="2">#REF!</definedName>
    <definedName name="_2B_6">#REF!</definedName>
    <definedName name="_2B_7_1OF3" localSheetId="1">#REF!</definedName>
    <definedName name="_2B_7_1OF3" localSheetId="0">#REF!</definedName>
    <definedName name="_2B_7_1OF3" localSheetId="2">#REF!</definedName>
    <definedName name="_2B_7_1OF3">#REF!</definedName>
    <definedName name="_2B_7_3OF3" localSheetId="1">#REF!</definedName>
    <definedName name="_2B_7_3OF3" localSheetId="0">#REF!</definedName>
    <definedName name="_2B_7_3OF3" localSheetId="2">#REF!</definedName>
    <definedName name="_2B_7_3OF3">#REF!</definedName>
    <definedName name="_2PG_1" localSheetId="1">#REF!</definedName>
    <definedName name="_2PG_1" localSheetId="0">#REF!</definedName>
    <definedName name="_2PG_1" localSheetId="2">#REF!</definedName>
    <definedName name="_2PG_1">#REF!</definedName>
    <definedName name="_3B_7_2OF3" localSheetId="1">#REF!</definedName>
    <definedName name="_3B_7_2OF3" localSheetId="0">#REF!</definedName>
    <definedName name="_3B_7_2OF3" localSheetId="2">#REF!</definedName>
    <definedName name="_3B_7_2OF3">#REF!</definedName>
    <definedName name="_3B_9A" localSheetId="1">#REF!</definedName>
    <definedName name="_3B_9A" localSheetId="0">#REF!</definedName>
    <definedName name="_3B_9A" localSheetId="2">#REF!</definedName>
    <definedName name="_3B_9A">#REF!</definedName>
    <definedName name="_4B_7_3OF3" localSheetId="1">#REF!</definedName>
    <definedName name="_4B_7_3OF3" localSheetId="0">#REF!</definedName>
    <definedName name="_4B_7_3OF3" localSheetId="2">#REF!</definedName>
    <definedName name="_4B_7_3OF3">#REF!</definedName>
    <definedName name="_4B_9B" localSheetId="1">#REF!</definedName>
    <definedName name="_4B_9B" localSheetId="0">#REF!</definedName>
    <definedName name="_4B_9B" localSheetId="2">#REF!</definedName>
    <definedName name="_4B_9B">#REF!</definedName>
    <definedName name="_5B_9A" localSheetId="1">#REF!</definedName>
    <definedName name="_5B_9A" localSheetId="0">#REF!</definedName>
    <definedName name="_5B_9A" localSheetId="2">#REF!</definedName>
    <definedName name="_5B_9A">#REF!</definedName>
    <definedName name="_6B_9B" localSheetId="1">#REF!</definedName>
    <definedName name="_6B_9B" localSheetId="0">#REF!</definedName>
    <definedName name="_6B_9B" localSheetId="2">#REF!</definedName>
    <definedName name="_6B_9B">#REF!</definedName>
    <definedName name="_6C_19" localSheetId="1">#REF!</definedName>
    <definedName name="_6C_19" localSheetId="0">#REF!</definedName>
    <definedName name="_6C_19" localSheetId="2">#REF!</definedName>
    <definedName name="_6C_19">#REF!</definedName>
    <definedName name="_7C_2" localSheetId="1">#REF!</definedName>
    <definedName name="_7C_2" localSheetId="0">#REF!</definedName>
    <definedName name="_7C_2" localSheetId="2">#REF!</definedName>
    <definedName name="_7C_2">#REF!</definedName>
    <definedName name="_8C_2" localSheetId="1">#REF!</definedName>
    <definedName name="_8C_2" localSheetId="0">#REF!</definedName>
    <definedName name="_8C_2" localSheetId="2">#REF!</definedName>
    <definedName name="_8C_2">#REF!</definedName>
    <definedName name="_8C_9" localSheetId="1">#REF!</definedName>
    <definedName name="_8C_9" localSheetId="0">#REF!</definedName>
    <definedName name="_8C_9" localSheetId="2">#REF!</definedName>
    <definedName name="_8C_9">#REF!</definedName>
    <definedName name="_9C_38A" localSheetId="1">#REF!</definedName>
    <definedName name="_9C_38A" localSheetId="0">#REF!</definedName>
    <definedName name="_9C_38A" localSheetId="2">#REF!</definedName>
    <definedName name="_9C_38A">#REF!</definedName>
    <definedName name="_9C_9" localSheetId="1">#REF!</definedName>
    <definedName name="_9C_9" localSheetId="0">#REF!</definedName>
    <definedName name="_9C_9" localSheetId="2">#REF!</definedName>
    <definedName name="_9C_9">#REF!</definedName>
    <definedName name="_9D_1" localSheetId="1">#REF!</definedName>
    <definedName name="_9D_1" localSheetId="0">#REF!</definedName>
    <definedName name="_9D_1" localSheetId="2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1" hidden="1">#REF!</definedName>
    <definedName name="_ATPRegress_Range1" localSheetId="0" hidden="1">#REF!</definedName>
    <definedName name="_ATPRegress_Range1" localSheetId="2" hidden="1">#REF!</definedName>
    <definedName name="_ATPRegress_Range1" hidden="1">#REF!</definedName>
    <definedName name="_ATPRegress_Range2" localSheetId="1" hidden="1">#REF!</definedName>
    <definedName name="_ATPRegress_Range2" localSheetId="0" hidden="1">#REF!</definedName>
    <definedName name="_ATPRegress_Range2" localSheetId="2" hidden="1">#REF!</definedName>
    <definedName name="_ATPRegress_Range2" hidden="1">#REF!</definedName>
    <definedName name="_ATPRegress_Range3" localSheetId="1" hidden="1">#REF!</definedName>
    <definedName name="_ATPRegress_Range3" localSheetId="0" hidden="1">#REF!</definedName>
    <definedName name="_ATPRegress_Range3" localSheetId="2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1">#REF!</definedName>
    <definedName name="_C44" localSheetId="0">#REF!</definedName>
    <definedName name="_C44" localSheetId="2">#REF!</definedName>
    <definedName name="_C44">#REF!</definedName>
    <definedName name="_DAT1" localSheetId="1">#REF!</definedName>
    <definedName name="_DAT1" localSheetId="0">#REF!</definedName>
    <definedName name="_DAT1" localSheetId="2">#REF!</definedName>
    <definedName name="_DAT1">#REF!</definedName>
    <definedName name="_DAT10" localSheetId="1">#REF!</definedName>
    <definedName name="_DAT10" localSheetId="0">#REF!</definedName>
    <definedName name="_DAT10" localSheetId="2">#REF!</definedName>
    <definedName name="_DAT10">#REF!</definedName>
    <definedName name="_DAT11" localSheetId="1">#REF!</definedName>
    <definedName name="_DAT11" localSheetId="0">#REF!</definedName>
    <definedName name="_DAT11" localSheetId="2">#REF!</definedName>
    <definedName name="_DAT11">#REF!</definedName>
    <definedName name="_DAT12" localSheetId="1">#REF!</definedName>
    <definedName name="_DAT12" localSheetId="0">#REF!</definedName>
    <definedName name="_DAT12" localSheetId="2">#REF!</definedName>
    <definedName name="_DAT12">#REF!</definedName>
    <definedName name="_DAT13" localSheetId="1">#REF!</definedName>
    <definedName name="_DAT13" localSheetId="0">#REF!</definedName>
    <definedName name="_DAT13" localSheetId="2">#REF!</definedName>
    <definedName name="_DAT13">#REF!</definedName>
    <definedName name="_DAT14" localSheetId="1">#REF!</definedName>
    <definedName name="_DAT14" localSheetId="0">#REF!</definedName>
    <definedName name="_DAT14" localSheetId="2">#REF!</definedName>
    <definedName name="_DAT14">#REF!</definedName>
    <definedName name="_DAT15" localSheetId="1">#REF!</definedName>
    <definedName name="_DAT15" localSheetId="0">#REF!</definedName>
    <definedName name="_DAT15" localSheetId="2">#REF!</definedName>
    <definedName name="_DAT15">#REF!</definedName>
    <definedName name="_DAT16" localSheetId="1">#REF!</definedName>
    <definedName name="_DAT16" localSheetId="0">#REF!</definedName>
    <definedName name="_DAT16" localSheetId="2">#REF!</definedName>
    <definedName name="_DAT16">#REF!</definedName>
    <definedName name="_DAT17" localSheetId="1">#REF!</definedName>
    <definedName name="_DAT17" localSheetId="0">#REF!</definedName>
    <definedName name="_DAT17" localSheetId="2">#REF!</definedName>
    <definedName name="_DAT17">#REF!</definedName>
    <definedName name="_DAT18" localSheetId="1">#REF!</definedName>
    <definedName name="_DAT18" localSheetId="0">#REF!</definedName>
    <definedName name="_DAT18" localSheetId="2">#REF!</definedName>
    <definedName name="_DAT18">#REF!</definedName>
    <definedName name="_DAT19" localSheetId="1">#REF!</definedName>
    <definedName name="_DAT19" localSheetId="0">#REF!</definedName>
    <definedName name="_DAT19" localSheetId="2">#REF!</definedName>
    <definedName name="_DAT19">#REF!</definedName>
    <definedName name="_DAT2" localSheetId="1">#REF!</definedName>
    <definedName name="_DAT2" localSheetId="0">#REF!</definedName>
    <definedName name="_DAT2" localSheetId="2">#REF!</definedName>
    <definedName name="_DAT2">#REF!</definedName>
    <definedName name="_DAT20" localSheetId="1">#REF!</definedName>
    <definedName name="_DAT20" localSheetId="0">#REF!</definedName>
    <definedName name="_DAT20" localSheetId="2">#REF!</definedName>
    <definedName name="_DAT20">#REF!</definedName>
    <definedName name="_DAT21" localSheetId="1">#REF!</definedName>
    <definedName name="_DAT21" localSheetId="0">#REF!</definedName>
    <definedName name="_DAT21" localSheetId="2">#REF!</definedName>
    <definedName name="_DAT21">#REF!</definedName>
    <definedName name="_DAT22" localSheetId="1">#REF!</definedName>
    <definedName name="_DAT22" localSheetId="0">#REF!</definedName>
    <definedName name="_DAT22" localSheetId="2">#REF!</definedName>
    <definedName name="_DAT22">#REF!</definedName>
    <definedName name="_DAT23" localSheetId="1">#REF!</definedName>
    <definedName name="_DAT23" localSheetId="0">#REF!</definedName>
    <definedName name="_DAT23" localSheetId="2">#REF!</definedName>
    <definedName name="_DAT23">#REF!</definedName>
    <definedName name="_DAT24" localSheetId="1">#REF!</definedName>
    <definedName name="_DAT24" localSheetId="0">#REF!</definedName>
    <definedName name="_DAT24" localSheetId="2">#REF!</definedName>
    <definedName name="_DAT24">#REF!</definedName>
    <definedName name="_DAT25" localSheetId="1">#REF!</definedName>
    <definedName name="_DAT25" localSheetId="0">#REF!</definedName>
    <definedName name="_DAT25" localSheetId="2">#REF!</definedName>
    <definedName name="_DAT25">#REF!</definedName>
    <definedName name="_DAT26" localSheetId="1">#REF!</definedName>
    <definedName name="_DAT26" localSheetId="0">#REF!</definedName>
    <definedName name="_DAT26" localSheetId="2">#REF!</definedName>
    <definedName name="_DAT26">#REF!</definedName>
    <definedName name="_DAT27" localSheetId="1">#REF!</definedName>
    <definedName name="_DAT27" localSheetId="0">#REF!</definedName>
    <definedName name="_DAT27" localSheetId="2">#REF!</definedName>
    <definedName name="_DAT27">#REF!</definedName>
    <definedName name="_DAT28" localSheetId="1">#REF!</definedName>
    <definedName name="_DAT28" localSheetId="0">#REF!</definedName>
    <definedName name="_DAT28" localSheetId="2">#REF!</definedName>
    <definedName name="_DAT28">#REF!</definedName>
    <definedName name="_DAT29" localSheetId="1">#REF!</definedName>
    <definedName name="_DAT29" localSheetId="0">#REF!</definedName>
    <definedName name="_DAT29" localSheetId="2">#REF!</definedName>
    <definedName name="_DAT29">#REF!</definedName>
    <definedName name="_DAT3" localSheetId="1">#REF!</definedName>
    <definedName name="_DAT3" localSheetId="0">#REF!</definedName>
    <definedName name="_DAT3" localSheetId="2">#REF!</definedName>
    <definedName name="_DAT3">#REF!</definedName>
    <definedName name="_DAT30" localSheetId="1">#REF!</definedName>
    <definedName name="_DAT30" localSheetId="0">#REF!</definedName>
    <definedName name="_DAT30" localSheetId="2">#REF!</definedName>
    <definedName name="_DAT30">#REF!</definedName>
    <definedName name="_DAT31" localSheetId="1">#REF!</definedName>
    <definedName name="_DAT31" localSheetId="0">#REF!</definedName>
    <definedName name="_DAT31" localSheetId="2">#REF!</definedName>
    <definedName name="_DAT31">#REF!</definedName>
    <definedName name="_DAT32" localSheetId="1">#REF!</definedName>
    <definedName name="_DAT32" localSheetId="0">#REF!</definedName>
    <definedName name="_DAT32" localSheetId="2">#REF!</definedName>
    <definedName name="_DAT32">#REF!</definedName>
    <definedName name="_DAT33" localSheetId="1">#REF!</definedName>
    <definedName name="_DAT33" localSheetId="0">#REF!</definedName>
    <definedName name="_DAT33" localSheetId="2">#REF!</definedName>
    <definedName name="_DAT33">#REF!</definedName>
    <definedName name="_DAT34" localSheetId="1">#REF!</definedName>
    <definedName name="_DAT34" localSheetId="0">#REF!</definedName>
    <definedName name="_DAT34" localSheetId="2">#REF!</definedName>
    <definedName name="_DAT34">#REF!</definedName>
    <definedName name="_DAT35" localSheetId="1">#REF!</definedName>
    <definedName name="_DAT35" localSheetId="0">#REF!</definedName>
    <definedName name="_DAT35" localSheetId="2">#REF!</definedName>
    <definedName name="_DAT35">#REF!</definedName>
    <definedName name="_DAT36" localSheetId="1">#REF!</definedName>
    <definedName name="_DAT36" localSheetId="0">#REF!</definedName>
    <definedName name="_DAT36" localSheetId="2">#REF!</definedName>
    <definedName name="_DAT36">#REF!</definedName>
    <definedName name="_DAT4" localSheetId="1">#REF!</definedName>
    <definedName name="_DAT4" localSheetId="0">#REF!</definedName>
    <definedName name="_DAT4" localSheetId="2">#REF!</definedName>
    <definedName name="_DAT4">#REF!</definedName>
    <definedName name="_DAT5" localSheetId="1">#REF!</definedName>
    <definedName name="_DAT5" localSheetId="0">#REF!</definedName>
    <definedName name="_DAT5" localSheetId="2">#REF!</definedName>
    <definedName name="_DAT5">#REF!</definedName>
    <definedName name="_DAT6" localSheetId="1">#REF!</definedName>
    <definedName name="_DAT6" localSheetId="0">#REF!</definedName>
    <definedName name="_DAT6" localSheetId="2">#REF!</definedName>
    <definedName name="_DAT6">#REF!</definedName>
    <definedName name="_DAT7" localSheetId="1">#REF!</definedName>
    <definedName name="_DAT7" localSheetId="0">#REF!</definedName>
    <definedName name="_DAT7" localSheetId="2">#REF!</definedName>
    <definedName name="_DAT7">#REF!</definedName>
    <definedName name="_DAT8" localSheetId="1">#REF!</definedName>
    <definedName name="_DAT8" localSheetId="0">#REF!</definedName>
    <definedName name="_DAT8" localSheetId="2">#REF!</definedName>
    <definedName name="_DAT8">#REF!</definedName>
    <definedName name="_DAT9" localSheetId="1">#REF!</definedName>
    <definedName name="_DAT9" localSheetId="0">#REF!</definedName>
    <definedName name="_DAT9" localSheetId="2">#REF!</definedName>
    <definedName name="_DAT9">#REF!</definedName>
    <definedName name="_Dist_Values" localSheetId="1" hidden="1">#REF!</definedName>
    <definedName name="_Dist_Values" localSheetId="0" hidden="1">#REF!</definedName>
    <definedName name="_Dist_Values" localSheetId="2" hidden="1">#REF!</definedName>
    <definedName name="_Dist_Values" hidden="1">#REF!</definedName>
    <definedName name="_DOC1" localSheetId="16">#REF!</definedName>
    <definedName name="_DOC1" localSheetId="9">#REF!</definedName>
    <definedName name="_DOC1" localSheetId="7">#REF!</definedName>
    <definedName name="_DOC1" localSheetId="8">#REF!</definedName>
    <definedName name="_DOC1" localSheetId="6">#REF!</definedName>
    <definedName name="_DOC1" localSheetId="1">#REF!</definedName>
    <definedName name="_DOC1" localSheetId="3">#REF!</definedName>
    <definedName name="_DOC1" localSheetId="0">#REF!</definedName>
    <definedName name="_DOC1" localSheetId="2">#REF!</definedName>
    <definedName name="_DOC1" localSheetId="5">#REF!</definedName>
    <definedName name="_DOC1" localSheetId="11">#REF!</definedName>
    <definedName name="_DOC1" localSheetId="10">#REF!</definedName>
    <definedName name="_DOC1" localSheetId="12">#REF!</definedName>
    <definedName name="_DOC1">#REF!</definedName>
    <definedName name="_DOC2" localSheetId="16">#REF!</definedName>
    <definedName name="_DOC2" localSheetId="9">#REF!</definedName>
    <definedName name="_DOC2" localSheetId="7">#REF!</definedName>
    <definedName name="_DOC2" localSheetId="8">#REF!</definedName>
    <definedName name="_DOC2" localSheetId="6">#REF!</definedName>
    <definedName name="_DOC2" localSheetId="1">#REF!</definedName>
    <definedName name="_DOC2" localSheetId="3">#REF!</definedName>
    <definedName name="_DOC2" localSheetId="0">#REF!</definedName>
    <definedName name="_DOC2" localSheetId="2">#REF!</definedName>
    <definedName name="_DOC2" localSheetId="5">#REF!</definedName>
    <definedName name="_DOC2" localSheetId="11">#REF!</definedName>
    <definedName name="_DOC2" localSheetId="10">#REF!</definedName>
    <definedName name="_DOC2" localSheetId="12">#REF!</definedName>
    <definedName name="_DOC2">#REF!</definedName>
    <definedName name="_ESY12" localSheetId="16">#REF!</definedName>
    <definedName name="_ESY12" localSheetId="9">#REF!</definedName>
    <definedName name="_ESY12" localSheetId="7">#REF!</definedName>
    <definedName name="_ESY12" localSheetId="8">#REF!</definedName>
    <definedName name="_ESY12" localSheetId="6">#REF!</definedName>
    <definedName name="_ESY12" localSheetId="1">#REF!</definedName>
    <definedName name="_ESY12" localSheetId="3">#REF!</definedName>
    <definedName name="_ESY12" localSheetId="0">#REF!</definedName>
    <definedName name="_ESY12" localSheetId="2">#REF!</definedName>
    <definedName name="_ESY12" localSheetId="5">#REF!</definedName>
    <definedName name="_ESY12" localSheetId="11">#REF!</definedName>
    <definedName name="_ESY12" localSheetId="10">#REF!</definedName>
    <definedName name="_ESY12" localSheetId="12">#REF!</definedName>
    <definedName name="_ESY12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hpe1" localSheetId="1">#REF!</definedName>
    <definedName name="_hpe1" localSheetId="0">#REF!</definedName>
    <definedName name="_hpe1" localSheetId="2">#REF!</definedName>
    <definedName name="_hpe1">#REF!</definedName>
    <definedName name="_hpe2" localSheetId="1">#REF!</definedName>
    <definedName name="_hpe2" localSheetId="0">#REF!</definedName>
    <definedName name="_hpe2" localSheetId="2">#REF!</definedName>
    <definedName name="_hpe2">#REF!</definedName>
    <definedName name="_hwp1" localSheetId="1">#REF!</definedName>
    <definedName name="_hwp1" localSheetId="0">#REF!</definedName>
    <definedName name="_hwp1" localSheetId="2">#REF!</definedName>
    <definedName name="_hwp1">#REF!</definedName>
    <definedName name="_hwp2" localSheetId="1">#REF!</definedName>
    <definedName name="_hwp2" localSheetId="0">#REF!</definedName>
    <definedName name="_hwp2" localSheetId="2">#REF!</definedName>
    <definedName name="_hwp2">#REF!</definedName>
    <definedName name="_INP5" localSheetId="16">#REF!</definedName>
    <definedName name="_INP5" localSheetId="9">#REF!</definedName>
    <definedName name="_INP5" localSheetId="7">#REF!</definedName>
    <definedName name="_INP5" localSheetId="8">#REF!</definedName>
    <definedName name="_INP5" localSheetId="6">#REF!</definedName>
    <definedName name="_INP5" localSheetId="1">#REF!</definedName>
    <definedName name="_INP5" localSheetId="3">#REF!</definedName>
    <definedName name="_INP5" localSheetId="0">#REF!</definedName>
    <definedName name="_INP5" localSheetId="2">#REF!</definedName>
    <definedName name="_INP5" localSheetId="5">#REF!</definedName>
    <definedName name="_INP5" localSheetId="11">#REF!</definedName>
    <definedName name="_INP5" localSheetId="10">#REF!</definedName>
    <definedName name="_INP5" localSheetId="12">#REF!</definedName>
    <definedName name="_INP5">#REF!</definedName>
    <definedName name="_key2" localSheetId="1" hidden="1">#REF!</definedName>
    <definedName name="_key2" localSheetId="0" hidden="1">#REF!</definedName>
    <definedName name="_key2" localSheetId="2" hidden="1">#REF!</definedName>
    <definedName name="_key2" hidden="1">#REF!</definedName>
    <definedName name="_mm2001" localSheetId="1">#REF!</definedName>
    <definedName name="_mm2001" localSheetId="0">#REF!</definedName>
    <definedName name="_mm2001" localSheetId="2">#REF!</definedName>
    <definedName name="_mm2001">#REF!</definedName>
    <definedName name="_mm2002" localSheetId="1">#REF!</definedName>
    <definedName name="_mm2002" localSheetId="0">#REF!</definedName>
    <definedName name="_mm2002" localSheetId="2">#REF!</definedName>
    <definedName name="_mm2002">#REF!</definedName>
    <definedName name="_mm2003" localSheetId="1">#REF!</definedName>
    <definedName name="_mm2003" localSheetId="0">#REF!</definedName>
    <definedName name="_mm2003" localSheetId="2">#REF!</definedName>
    <definedName name="_mm2003">#REF!</definedName>
    <definedName name="_mm2004" localSheetId="1">#REF!</definedName>
    <definedName name="_mm2004" localSheetId="0">#REF!</definedName>
    <definedName name="_mm2004" localSheetId="2">#REF!</definedName>
    <definedName name="_mm2004">#REF!</definedName>
    <definedName name="_mm2005" localSheetId="1">#REF!</definedName>
    <definedName name="_mm2005" localSheetId="0">#REF!</definedName>
    <definedName name="_mm2005" localSheetId="2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Own10" localSheetId="1">#REF!</definedName>
    <definedName name="_Own10" localSheetId="0">#REF!</definedName>
    <definedName name="_Own10" localSheetId="2">#REF!</definedName>
    <definedName name="_Own10">#REF!</definedName>
    <definedName name="_Own11" localSheetId="1">#REF!</definedName>
    <definedName name="_Own11" localSheetId="0">#REF!</definedName>
    <definedName name="_Own11" localSheetId="2">#REF!</definedName>
    <definedName name="_Own11">#REF!</definedName>
    <definedName name="_Own4" localSheetId="1">#REF!</definedName>
    <definedName name="_Own4" localSheetId="0">#REF!</definedName>
    <definedName name="_Own4" localSheetId="2">#REF!</definedName>
    <definedName name="_Own4">#REF!</definedName>
    <definedName name="_Own5" localSheetId="1">#REF!</definedName>
    <definedName name="_Own5" localSheetId="0">#REF!</definedName>
    <definedName name="_Own5" localSheetId="2">#REF!</definedName>
    <definedName name="_Own5">#REF!</definedName>
    <definedName name="_Own6" localSheetId="1">#REF!</definedName>
    <definedName name="_Own6" localSheetId="0">#REF!</definedName>
    <definedName name="_Own6" localSheetId="2">#REF!</definedName>
    <definedName name="_Own6">#REF!</definedName>
    <definedName name="_Own8" localSheetId="1">#REF!</definedName>
    <definedName name="_Own8" localSheetId="0">#REF!</definedName>
    <definedName name="_Own8" localSheetId="2">#REF!</definedName>
    <definedName name="_Own8">#REF!</definedName>
    <definedName name="_PG1">#N/A</definedName>
    <definedName name="_PG2">#N/A</definedName>
    <definedName name="_PG3">#N/A</definedName>
    <definedName name="_PP8" localSheetId="1">#REF!</definedName>
    <definedName name="_PP8" localSheetId="0">#REF!</definedName>
    <definedName name="_PP8" localSheetId="2">#REF!</definedName>
    <definedName name="_PP8">#REF!</definedName>
    <definedName name="_PP9" localSheetId="1">#REF!</definedName>
    <definedName name="_PP9" localSheetId="0">#REF!</definedName>
    <definedName name="_PP9" localSheetId="2">#REF!</definedName>
    <definedName name="_PP9">#REF!</definedName>
    <definedName name="_SCH1" localSheetId="16">#REF!</definedName>
    <definedName name="_SCH1" localSheetId="9">#REF!</definedName>
    <definedName name="_SCH1" localSheetId="7">#REF!</definedName>
    <definedName name="_SCH1" localSheetId="8">#REF!</definedName>
    <definedName name="_SCH1" localSheetId="6">#REF!</definedName>
    <definedName name="_SCH1" localSheetId="1">#REF!</definedName>
    <definedName name="_SCH1" localSheetId="3">#REF!</definedName>
    <definedName name="_SCH1" localSheetId="0">#REF!</definedName>
    <definedName name="_SCH1" localSheetId="2">#REF!</definedName>
    <definedName name="_SCH1" localSheetId="5">#REF!</definedName>
    <definedName name="_SCH1" localSheetId="11">#REF!</definedName>
    <definedName name="_SCH1" localSheetId="10">#REF!</definedName>
    <definedName name="_SCH1" localSheetId="12">#REF!</definedName>
    <definedName name="_SCH1">#REF!</definedName>
    <definedName name="_SCH2" localSheetId="16">#REF!</definedName>
    <definedName name="_SCH2" localSheetId="9">#REF!</definedName>
    <definedName name="_SCH2" localSheetId="7">#REF!</definedName>
    <definedName name="_SCH2" localSheetId="8">#REF!</definedName>
    <definedName name="_SCH2" localSheetId="6">#REF!</definedName>
    <definedName name="_SCH2" localSheetId="1">#REF!</definedName>
    <definedName name="_SCH2" localSheetId="3">#REF!</definedName>
    <definedName name="_SCH2" localSheetId="0">#REF!</definedName>
    <definedName name="_SCH2" localSheetId="2">#REF!</definedName>
    <definedName name="_SCH2" localSheetId="5">#REF!</definedName>
    <definedName name="_SCH2" localSheetId="11">#REF!</definedName>
    <definedName name="_SCH2" localSheetId="10">#REF!</definedName>
    <definedName name="_SCH2" localSheetId="12">#REF!</definedName>
    <definedName name="_SCH2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_Table1_In1" localSheetId="1" hidden="1">#REF!</definedName>
    <definedName name="_Table1_In1" localSheetId="0" hidden="1">#REF!</definedName>
    <definedName name="_Table1_In1" localSheetId="2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localSheetId="2" hidden="1">#REF!</definedName>
    <definedName name="_Table1_Out" hidden="1">#REF!</definedName>
    <definedName name="_Table2_In1" localSheetId="1" hidden="1">#REF!</definedName>
    <definedName name="_Table2_In1" localSheetId="0" hidden="1">#REF!</definedName>
    <definedName name="_Table2_In1" localSheetId="2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localSheetId="2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localSheetId="2" hidden="1">#REF!</definedName>
    <definedName name="_Table2_Out" hidden="1">#REF!</definedName>
    <definedName name="_Table3_In2" localSheetId="1" hidden="1">#REF!</definedName>
    <definedName name="_Table3_In2" localSheetId="0" hidden="1">#REF!</definedName>
    <definedName name="_Table3_In2" localSheetId="2" hidden="1">#REF!</definedName>
    <definedName name="_Table3_In2" hidden="1">#REF!</definedName>
    <definedName name="_WN1" localSheetId="1">#REF!</definedName>
    <definedName name="_WN1" localSheetId="0">#REF!</definedName>
    <definedName name="_WN1" localSheetId="2">#REF!</definedName>
    <definedName name="_WN1">#REF!</definedName>
    <definedName name="_WN2" localSheetId="1">#REF!</definedName>
    <definedName name="_WN2" localSheetId="0">#REF!</definedName>
    <definedName name="_WN2" localSheetId="2">#REF!</definedName>
    <definedName name="_WN2">#REF!</definedName>
    <definedName name="a" localSheetId="18" hidden="1">{"Martin Oct94_Mar95",#N/A,FALSE,"Martin Oct94 - Mar95"}</definedName>
    <definedName name="a" hidden="1">{"Martin Oct94_Mar95",#N/A,FALSE,"Martin Oct94 - Mar95"}</definedName>
    <definedName name="A_" localSheetId="1">#REF!</definedName>
    <definedName name="A_" localSheetId="0">#REF!</definedName>
    <definedName name="A_" localSheetId="2">#REF!</definedName>
    <definedName name="A_">#REF!</definedName>
    <definedName name="A_1" localSheetId="1">#REF!</definedName>
    <definedName name="A_1" localSheetId="0">#REF!</definedName>
    <definedName name="A_1" localSheetId="2">#REF!</definedName>
    <definedName name="A_1">#REF!</definedName>
    <definedName name="A6_" localSheetId="1">#REF!</definedName>
    <definedName name="A6_" localSheetId="0">#REF!</definedName>
    <definedName name="A6_" localSheetId="2">#REF!</definedName>
    <definedName name="A6_">#REF!</definedName>
    <definedName name="A6_OS" localSheetId="1">#REF!</definedName>
    <definedName name="A6_OS" localSheetId="0">#REF!</definedName>
    <definedName name="A6_OS" localSheetId="2">#REF!</definedName>
    <definedName name="A6_OS">#REF!</definedName>
    <definedName name="A6_PTD_DATA" localSheetId="1">#REF!</definedName>
    <definedName name="A6_PTD_DATA" localSheetId="0">#REF!</definedName>
    <definedName name="A6_PTD_DATA" localSheetId="2">#REF!</definedName>
    <definedName name="A6_PTD_DATA">#REF!</definedName>
    <definedName name="A6a" localSheetId="1">#REF!</definedName>
    <definedName name="A6a" localSheetId="0">#REF!</definedName>
    <definedName name="A6a" localSheetId="2">#REF!</definedName>
    <definedName name="A6a">#REF!</definedName>
    <definedName name="A6a_C" localSheetId="1">#REF!</definedName>
    <definedName name="A6a_C" localSheetId="0">#REF!</definedName>
    <definedName name="A6a_C" localSheetId="2">#REF!</definedName>
    <definedName name="A6a_C">#REF!</definedName>
    <definedName name="A8_" localSheetId="16">#REF!</definedName>
    <definedName name="A8_" localSheetId="9">#REF!</definedName>
    <definedName name="A8_" localSheetId="7">#REF!</definedName>
    <definedName name="A8_" localSheetId="8">#REF!</definedName>
    <definedName name="A8_" localSheetId="6">#REF!</definedName>
    <definedName name="A8_" localSheetId="1">#REF!</definedName>
    <definedName name="A8_" localSheetId="3">#REF!</definedName>
    <definedName name="A8_" localSheetId="0">#REF!</definedName>
    <definedName name="A8_" localSheetId="2">#REF!</definedName>
    <definedName name="A8_" localSheetId="5">#REF!</definedName>
    <definedName name="A8_" localSheetId="11">#REF!</definedName>
    <definedName name="A8_" localSheetId="10">#REF!</definedName>
    <definedName name="A8_" localSheetId="12">#REF!</definedName>
    <definedName name="A8_">#REF!</definedName>
    <definedName name="A9_" localSheetId="1">#REF!</definedName>
    <definedName name="A9_" localSheetId="0">#REF!</definedName>
    <definedName name="A9_" localSheetId="2">#REF!</definedName>
    <definedName name="A9_">#REF!</definedName>
    <definedName name="A9_PTD_DATA" localSheetId="1">#REF!</definedName>
    <definedName name="A9_PTD_DATA" localSheetId="0">#REF!</definedName>
    <definedName name="A9_PTD_DATA" localSheetId="2">#REF!</definedName>
    <definedName name="A9_PTD_DATA">#REF!</definedName>
    <definedName name="A9Worksheet" localSheetId="1">#REF!</definedName>
    <definedName name="A9Worksheet" localSheetId="0">#REF!</definedName>
    <definedName name="A9Worksheet" localSheetId="2">#REF!</definedName>
    <definedName name="A9Worksheet">#REF!</definedName>
    <definedName name="aa" localSheetId="18" hidden="1">{"Martin Oct94_Mar95",#N/A,FALSE,"Martin Oct94 - Mar95"}</definedName>
    <definedName name="aa" hidden="1">{"Martin Oct94_Mar95",#N/A,FALSE,"Martin Oct94 - Mar95"}</definedName>
    <definedName name="aaa" localSheetId="1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it">0.000000001</definedName>
    <definedName name="ACCNT" localSheetId="1">#REF!</definedName>
    <definedName name="ACCNT" localSheetId="0">#REF!</definedName>
    <definedName name="ACCNT" localSheetId="2">#REF!</definedName>
    <definedName name="ACCNT">#REF!</definedName>
    <definedName name="ACCOUNTS" localSheetId="1">#REF!</definedName>
    <definedName name="ACCOUNTS" localSheetId="0">#REF!</definedName>
    <definedName name="ACCOUNTS" localSheetId="2">#REF!</definedName>
    <definedName name="ACCOUNTS">#REF!</definedName>
    <definedName name="ACE" localSheetId="1">#REF!</definedName>
    <definedName name="ACE" localSheetId="0">#REF!</definedName>
    <definedName name="ACE" localSheetId="2">#REF!</definedName>
    <definedName name="ACE">#REF!</definedName>
    <definedName name="ACGDIST" localSheetId="1">#REF!</definedName>
    <definedName name="ACGDIST" localSheetId="0">#REF!</definedName>
    <definedName name="ACGDIST" localSheetId="2">#REF!</definedName>
    <definedName name="ACGDIST">#REF!</definedName>
    <definedName name="ACTUALS" localSheetId="1">#REF!</definedName>
    <definedName name="ACTUALS" localSheetId="0">#REF!</definedName>
    <definedName name="ACTUALS" localSheetId="2">#REF!</definedName>
    <definedName name="ACTUALS">#REF!</definedName>
    <definedName name="ADDCOST" localSheetId="1">#REF!</definedName>
    <definedName name="ADDCOST" localSheetId="0">#REF!</definedName>
    <definedName name="ADDCOST" localSheetId="2">#REF!</definedName>
    <definedName name="ADDCOST">#REF!</definedName>
    <definedName name="ALANDCO" localSheetId="1">#REF!</definedName>
    <definedName name="ALANDCO" localSheetId="0">#REF!</definedName>
    <definedName name="ALANDCO" localSheetId="2">#REF!</definedName>
    <definedName name="ALANDCO">#REF!</definedName>
    <definedName name="alloc1" localSheetId="1">#REF!</definedName>
    <definedName name="alloc1" localSheetId="0">#REF!</definedName>
    <definedName name="alloc1" localSheetId="2">#REF!</definedName>
    <definedName name="alloc1">#REF!</definedName>
    <definedName name="alloc2" localSheetId="1">#REF!</definedName>
    <definedName name="alloc2" localSheetId="0">#REF!</definedName>
    <definedName name="alloc2" localSheetId="2">#REF!</definedName>
    <definedName name="alloc2">#REF!</definedName>
    <definedName name="ALTADJ" localSheetId="1">#REF!</definedName>
    <definedName name="ALTADJ" localSheetId="0">#REF!</definedName>
    <definedName name="ALTADJ" localSheetId="2">#REF!</definedName>
    <definedName name="ALTADJ">#REF!</definedName>
    <definedName name="AMT" localSheetId="1">#REF!</definedName>
    <definedName name="AMT" localSheetId="0">#REF!</definedName>
    <definedName name="AMT" localSheetId="2">#REF!</definedName>
    <definedName name="AMT">#REF!</definedName>
    <definedName name="ANALYSIS_OF_BREAKDOWN_OF_OS_SALE_BYACCOUNTS" localSheetId="1">#REF!</definedName>
    <definedName name="ANALYSIS_OF_BREAKDOWN_OF_OS_SALE_BYACCOUNTS" localSheetId="0">#REF!</definedName>
    <definedName name="ANALYSIS_OF_BREAKDOWN_OF_OS_SALE_BYACCOUNTS" localSheetId="2">#REF!</definedName>
    <definedName name="ANALYSIS_OF_BREAKDOWN_OF_OS_SALE_BYACCOUNTS">#REF!</definedName>
    <definedName name="ANNUAL" localSheetId="16">#REF!</definedName>
    <definedName name="ANNUAL" localSheetId="9">#REF!</definedName>
    <definedName name="ANNUAL" localSheetId="7">#REF!</definedName>
    <definedName name="ANNUAL" localSheetId="8">#REF!</definedName>
    <definedName name="ANNUAL" localSheetId="6">#REF!</definedName>
    <definedName name="ANNUAL" localSheetId="1">#REF!</definedName>
    <definedName name="ANNUAL" localSheetId="3">#REF!</definedName>
    <definedName name="ANNUAL" localSheetId="0">#REF!</definedName>
    <definedName name="ANNUAL" localSheetId="2">#REF!</definedName>
    <definedName name="ANNUAL" localSheetId="5">#REF!</definedName>
    <definedName name="ANNUAL" localSheetId="11">#REF!</definedName>
    <definedName name="ANNUAL" localSheetId="10">#REF!</definedName>
    <definedName name="ANNUAL" localSheetId="12">#REF!</definedName>
    <definedName name="ANNUAL">#REF!</definedName>
    <definedName name="anscount" hidden="1">1</definedName>
    <definedName name="Application" localSheetId="1">#REF!</definedName>
    <definedName name="Application" localSheetId="0">#REF!</definedName>
    <definedName name="Application" localSheetId="2">#REF!</definedName>
    <definedName name="Application">#REF!</definedName>
    <definedName name="apr" localSheetId="1">#REF!</definedName>
    <definedName name="apr" localSheetId="0">#REF!</definedName>
    <definedName name="apr" localSheetId="2">#REF!</definedName>
    <definedName name="apr">#REF!</definedName>
    <definedName name="april" localSheetId="1">#REF!</definedName>
    <definedName name="april" localSheetId="0">#REF!</definedName>
    <definedName name="april" localSheetId="2">#REF!</definedName>
    <definedName name="april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 localSheetId="1">#REF!</definedName>
    <definedName name="assumptions" localSheetId="0">#REF!</definedName>
    <definedName name="assumptions" localSheetId="2">#REF!</definedName>
    <definedName name="assumptions">#REF!</definedName>
    <definedName name="assumptions97" localSheetId="1">#REF!</definedName>
    <definedName name="assumptions97" localSheetId="0">#REF!</definedName>
    <definedName name="assumptions97" localSheetId="2">#REF!</definedName>
    <definedName name="assumptions97">#REF!</definedName>
    <definedName name="assumptions98" localSheetId="1">#REF!</definedName>
    <definedName name="assumptions98" localSheetId="0">#REF!</definedName>
    <definedName name="assumptions98" localSheetId="2">#REF!</definedName>
    <definedName name="assumptions98">#REF!</definedName>
    <definedName name="assumptions99" localSheetId="1">#REF!</definedName>
    <definedName name="assumptions99" localSheetId="0">#REF!</definedName>
    <definedName name="assumptions99" localSheetId="2">#REF!</definedName>
    <definedName name="assumptions99">#REF!</definedName>
    <definedName name="ATAX" localSheetId="1">#REF!</definedName>
    <definedName name="ATAX" localSheetId="0">#REF!</definedName>
    <definedName name="ATAX" localSheetId="2">#REF!</definedName>
    <definedName name="ATAX">#REF!</definedName>
    <definedName name="aug" localSheetId="1">#REF!</definedName>
    <definedName name="aug" localSheetId="0">#REF!</definedName>
    <definedName name="aug" localSheetId="2">#REF!</definedName>
    <definedName name="aug">#REF!</definedName>
    <definedName name="avail" localSheetId="1">#REF!</definedName>
    <definedName name="avail" localSheetId="0">#REF!</definedName>
    <definedName name="avail" localSheetId="2">#REF!</definedName>
    <definedName name="avail">#REF!</definedName>
    <definedName name="B" localSheetId="1">#REF!</definedName>
    <definedName name="B" localSheetId="0">#REF!</definedName>
    <definedName name="B" localSheetId="2">#REF!</definedName>
    <definedName name="B">#REF!</definedName>
    <definedName name="B_" localSheetId="1">#REF!</definedName>
    <definedName name="B_" localSheetId="0">#REF!</definedName>
    <definedName name="B_" localSheetId="2">#REF!</definedName>
    <definedName name="B_">#REF!</definedName>
    <definedName name="B_1" localSheetId="1">#REF!</definedName>
    <definedName name="B_1" localSheetId="0">#REF!</definedName>
    <definedName name="B_1" localSheetId="2">#REF!</definedName>
    <definedName name="B_1">#REF!</definedName>
    <definedName name="B_2" localSheetId="1">#REF!</definedName>
    <definedName name="B_2" localSheetId="0">#REF!</definedName>
    <definedName name="B_2" localSheetId="2">#REF!</definedName>
    <definedName name="B_2">#REF!</definedName>
    <definedName name="B_3" localSheetId="1">#REF!</definedName>
    <definedName name="B_3" localSheetId="0">#REF!</definedName>
    <definedName name="B_3" localSheetId="2">#REF!</definedName>
    <definedName name="B_3">#REF!</definedName>
    <definedName name="baird" localSheetId="1">#REF!</definedName>
    <definedName name="baird" localSheetId="0">#REF!</definedName>
    <definedName name="baird" localSheetId="2">#REF!</definedName>
    <definedName name="baird">#REF!</definedName>
    <definedName name="balancesheet" localSheetId="1">#REF!</definedName>
    <definedName name="balancesheet" localSheetId="0">#REF!</definedName>
    <definedName name="balancesheet" localSheetId="2">#REF!</definedName>
    <definedName name="balancesheet">#REF!</definedName>
    <definedName name="bayatxinc" localSheetId="1">#REF!</definedName>
    <definedName name="bayatxinc" localSheetId="0">#REF!</definedName>
    <definedName name="bayatxinc" localSheetId="2">#REF!</definedName>
    <definedName name="bayatxinc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UQEWHVOTL5UE4TS6N9I9SVP" localSheetId="1" hidden="1">#REF!</definedName>
    <definedName name="BEx1GUQEWHVOTL5UE4TS6N9I9SVP" localSheetId="0" hidden="1">#REF!</definedName>
    <definedName name="BEx1GUQEWHVOTL5UE4TS6N9I9SVP" localSheetId="2" hidden="1">#REF!</definedName>
    <definedName name="BEx1GUQEWHVOTL5UE4TS6N9I9SVP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AEHWVVI40ROTNWROZLJD81M" localSheetId="1" hidden="1">#REF!</definedName>
    <definedName name="BEx1NAEHWVVI40ROTNWROZLJD81M" localSheetId="0" hidden="1">#REF!</definedName>
    <definedName name="BEx1NAEHWVVI40ROTNWROZLJD81M" localSheetId="2" hidden="1">#REF!</definedName>
    <definedName name="BEx1NAEHWVVI40ROTNWROZLJD81M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ZCOY3MT63U01AGM91LSUDK6" localSheetId="1" hidden="1">#REF!</definedName>
    <definedName name="BEx1PZCOY3MT63U01AGM91LSUDK6" localSheetId="0" hidden="1">#REF!</definedName>
    <definedName name="BEx1PZCOY3MT63U01AGM91LSUDK6" localSheetId="2" hidden="1">#REF!</definedName>
    <definedName name="BEx1PZCOY3MT63U01AGM91LSUDK6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QS4I6EOZNLQE54RT7EXOE8YP" localSheetId="1" hidden="1">#REF!</definedName>
    <definedName name="BEx1QS4I6EOZNLQE54RT7EXOE8YP" localSheetId="0" hidden="1">#REF!</definedName>
    <definedName name="BEx1QS4I6EOZNLQE54RT7EXOE8YP" localSheetId="2" hidden="1">#REF!</definedName>
    <definedName name="BEx1QS4I6EOZNLQE54RT7EXOE8YP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GP2O2VDVRJRFGH2I62VAI5" localSheetId="1" hidden="1">#REF!</definedName>
    <definedName name="BEx1WLGP2O2VDVRJRFGH2I62VAI5" localSheetId="0" hidden="1">#REF!</definedName>
    <definedName name="BEx1WLGP2O2VDVRJRFGH2I62VAI5" localSheetId="2" hidden="1">#REF!</definedName>
    <definedName name="BEx1WLGP2O2VDVRJRFGH2I62VAI5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L44EJ5QLVJMAFPN6J1V4GPU" localSheetId="1" hidden="1">#REF!</definedName>
    <definedName name="BEx3ML44EJ5QLVJMAFPN6J1V4GPU" localSheetId="0" hidden="1">#REF!</definedName>
    <definedName name="BEx3ML44EJ5QLVJMAFPN6J1V4GPU" localSheetId="2" hidden="1">#REF!</definedName>
    <definedName name="BEx3ML44EJ5QLVJMAFPN6J1V4GPU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Q5LCE82CJ1E3XQ4JBMAA37C" localSheetId="1" hidden="1">#REF!</definedName>
    <definedName name="BEx5CQ5LCE82CJ1E3XQ4JBMAA37C" localSheetId="0" hidden="1">#REF!</definedName>
    <definedName name="BEx5CQ5LCE82CJ1E3XQ4JBMAA37C" localSheetId="2" hidden="1">#REF!</definedName>
    <definedName name="BEx5CQ5LCE82CJ1E3XQ4JBMAA37C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934AVZON26XBV721V59GSB5" localSheetId="1" hidden="1">#REF!</definedName>
    <definedName name="BEx5K934AVZON26XBV721V59GSB5" localSheetId="0" hidden="1">#REF!</definedName>
    <definedName name="BEx5K934AVZON26XBV721V59GSB5" localSheetId="2" hidden="1">#REF!</definedName>
    <definedName name="BEx5K934AVZON26XBV721V59GSB5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4VD4T0DTGUN66N0CH4AGZ9V" localSheetId="1" hidden="1">#REF!</definedName>
    <definedName name="BEx794VD4T0DTGUN66N0CH4AGZ9V" localSheetId="0" hidden="1">#REF!</definedName>
    <definedName name="BEx794VD4T0DTGUN66N0CH4AGZ9V" localSheetId="2" hidden="1">#REF!</definedName>
    <definedName name="BEx794VD4T0DTGUN66N0CH4AGZ9V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1NJPS79AP7NTIJRES3YPWU7" localSheetId="1" hidden="1">#REF!</definedName>
    <definedName name="BEx7B1NJPS79AP7NTIJRES3YPWU7" localSheetId="0" hidden="1">#REF!</definedName>
    <definedName name="BEx7B1NJPS79AP7NTIJRES3YPWU7" localSheetId="2" hidden="1">#REF!</definedName>
    <definedName name="BEx7B1NJPS79AP7NTIJRES3YPWU7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BE4S9184TPG4N4F1YFK0M56" localSheetId="1" hidden="1">#REF!</definedName>
    <definedName name="BEx9CBE4S9184TPG4N4F1YFK0M56" localSheetId="0" hidden="1">#REF!</definedName>
    <definedName name="BEx9CBE4S9184TPG4N4F1YFK0M56" localSheetId="2" hidden="1">#REF!</definedName>
    <definedName name="BEx9CBE4S9184TPG4N4F1YFK0M56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9UXR8K0DXME2N75CB045C5C" localSheetId="1" hidden="1">#REF!</definedName>
    <definedName name="BEx9D9UXR8K0DXME2N75CB045C5C" localSheetId="0" hidden="1">#REF!</definedName>
    <definedName name="BEx9D9UXR8K0DXME2N75CB045C5C" localSheetId="2" hidden="1">#REF!</definedName>
    <definedName name="BEx9D9UXR8K0DXME2N75CB045C5C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46H76XGXGTD2FB7ORTZHVJF" localSheetId="1" hidden="1">#REF!</definedName>
    <definedName name="BExAX46H76XGXGTD2FB7ORTZHVJF" localSheetId="0" hidden="1">#REF!</definedName>
    <definedName name="BExAX46H76XGXGTD2FB7ORTZHVJF" localSheetId="2" hidden="1">#REF!</definedName>
    <definedName name="BExAX46H76XGXGTD2FB7ORTZHVJF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CTY5Z38O85JV2KF50P4E" localSheetId="1" hidden="1">#REF!</definedName>
    <definedName name="BExCZKH6CTY5Z38O85JV2KF50P4E" localSheetId="0" hidden="1">#REF!</definedName>
    <definedName name="BExCZKH6CTY5Z38O85JV2KF50P4E" localSheetId="2" hidden="1">#REF!</definedName>
    <definedName name="BExCZKH6CTY5Z38O85JV2KF50P4E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2" hidden="1">#REF!</definedName>
    <definedName name="BExEVPWH8S9GER9M14SPIT6XZ8SG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EAPPL24809U36ARIMYRD5NF" localSheetId="1" hidden="1">#REF!</definedName>
    <definedName name="BExF1EAPPL24809U36ARIMYRD5NF" localSheetId="0" hidden="1">#REF!</definedName>
    <definedName name="BExF1EAPPL24809U36ARIMYRD5NF" localSheetId="2" hidden="1">#REF!</definedName>
    <definedName name="BExF1EAPPL24809U36ARIMYRD5NF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DDMTKZ2HBA8F9QZ7SS45OS7" localSheetId="1" hidden="1">#REF!</definedName>
    <definedName name="BExGMDDMTKZ2HBA8F9QZ7SS45OS7" localSheetId="0" hidden="1">#REF!</definedName>
    <definedName name="BExGMDDMTKZ2HBA8F9QZ7SS45OS7" localSheetId="2" hidden="1">#REF!</definedName>
    <definedName name="BExGMDDMTKZ2HBA8F9QZ7SS45OS7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F977NMX3QY6AUFGKM5NGSO5" localSheetId="1" hidden="1">#REF!</definedName>
    <definedName name="BExGOF977NMX3QY6AUFGKM5NGSO5" localSheetId="0" hidden="1">#REF!</definedName>
    <definedName name="BExGOF977NMX3QY6AUFGKM5NGSO5" localSheetId="2" hidden="1">#REF!</definedName>
    <definedName name="BExGOF977NMX3QY6AUFGKM5NGSO5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d1" localSheetId="1">#REF!</definedName>
    <definedName name="BExGrid1" localSheetId="0">#REF!</definedName>
    <definedName name="BExGrid1" localSheetId="2">#REF!</definedName>
    <definedName name="BExGrid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emGrid" localSheetId="1">#REF!</definedName>
    <definedName name="BExItemGrid" localSheetId="0">#REF!</definedName>
    <definedName name="BExItemGrid" localSheetId="2">#REF!</definedName>
    <definedName name="BExItemGrid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FYRMNBEPJ7H60CD5KWGNSKW" localSheetId="1" hidden="1">#REF!</definedName>
    <definedName name="BExMOFYRMNBEPJ7H60CD5KWGNSKW" localSheetId="0" hidden="1">#REF!</definedName>
    <definedName name="BExMOFYRMNBEPJ7H60CD5KWGNSKW" localSheetId="2" hidden="1">#REF!</definedName>
    <definedName name="BExMOFYRMNBEPJ7H60CD5KWGNSKW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BKGOKEBRXLRH70TDVHE8LGF" localSheetId="1" hidden="1">#REF!</definedName>
    <definedName name="BExOEBKGOKEBRXLRH70TDVHE8LGF" localSheetId="0" hidden="1">#REF!</definedName>
    <definedName name="BExOEBKGOKEBRXLRH70TDVHE8LGF" localSheetId="2" hidden="1">#REF!</definedName>
    <definedName name="BExOEBKGOKEBRXLRH70TDVHE8LGF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68X4C8NBYPPOZE5R19C2MZG" localSheetId="1" hidden="1">#REF!</definedName>
    <definedName name="BExOG68X4C8NBYPPOZE5R19C2MZG" localSheetId="0" hidden="1">#REF!</definedName>
    <definedName name="BExOG68X4C8NBYPPOZE5R19C2MZG" localSheetId="2" hidden="1">#REF!</definedName>
    <definedName name="BExOG68X4C8NBYPPOZE5R19C2MZG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GI92AI8T4659FO9OS501H2S" localSheetId="1" hidden="1">#REF!</definedName>
    <definedName name="BExQBGI92AI8T4659FO9OS501H2S" localSheetId="0" hidden="1">#REF!</definedName>
    <definedName name="BExQBGI92AI8T4659FO9OS501H2S" localSheetId="2" hidden="1">#REF!</definedName>
    <definedName name="BExQBGI92AI8T4659FO9OS501H2S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2" hidden="1">#REF!</definedName>
    <definedName name="BExTUY9WNSJ91GV8CP0SKJTEIV82" hidden="1">#REF!</definedName>
    <definedName name="BExTV3O3JQGQFY3SDFTMBEM08TQX" localSheetId="1" hidden="1">#REF!</definedName>
    <definedName name="BExTV3O3JQGQFY3SDFTMBEM08TQX" localSheetId="0" hidden="1">#REF!</definedName>
    <definedName name="BExTV3O3JQGQFY3SDFTMBEM08TQX" localSheetId="2" hidden="1">#REF!</definedName>
    <definedName name="BExTV3O3JQGQFY3SDFTMBEM08TQX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IX3ABJ6HLPILAXA5Q9LFO26" localSheetId="1" hidden="1">#REF!</definedName>
    <definedName name="BExTWIX3ABJ6HLPILAXA5Q9LFO26" localSheetId="0" hidden="1">#REF!</definedName>
    <definedName name="BExTWIX3ABJ6HLPILAXA5Q9LFO26" localSheetId="2" hidden="1">#REF!</definedName>
    <definedName name="BExTWIX3ABJ6HLPILAXA5Q9LFO26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WX5J0J9QLNYZ3NQJHZBGYCNM" localSheetId="1" hidden="1">#REF!</definedName>
    <definedName name="BExTWX5J0J9QLNYZ3NQJHZBGYCNM" localSheetId="0" hidden="1">#REF!</definedName>
    <definedName name="BExTWX5J0J9QLNYZ3NQJHZBGYCNM" localSheetId="2" hidden="1">#REF!</definedName>
    <definedName name="BExTWX5J0J9QLNYZ3NQJHZBGYCNM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ORMFEN4WCM9S7YUY7E9WX3C" localSheetId="1" hidden="1">#REF!</definedName>
    <definedName name="BExU0ORMFEN4WCM9S7YUY7E9WX3C" localSheetId="0" hidden="1">#REF!</definedName>
    <definedName name="BExU0ORMFEN4WCM9S7YUY7E9WX3C" localSheetId="2" hidden="1">#REF!</definedName>
    <definedName name="BExU0ORMFEN4WCM9S7YUY7E9WX3C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EE8BA0E70VLL6WM5F85J10Q" localSheetId="1" hidden="1">#REF!</definedName>
    <definedName name="BExU1EE8BA0E70VLL6WM5F85J10Q" localSheetId="0" hidden="1">#REF!</definedName>
    <definedName name="BExU1EE8BA0E70VLL6WM5F85J10Q" localSheetId="2" hidden="1">#REF!</definedName>
    <definedName name="BExU1EE8BA0E70VLL6WM5F85J10Q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08NI96MM6BUOX5DT9LV4JWF" localSheetId="1" hidden="1">#REF!</definedName>
    <definedName name="BExU708NI96MM6BUOX5DT9LV4JWF" localSheetId="0" hidden="1">#REF!</definedName>
    <definedName name="BExU708NI96MM6BUOX5DT9LV4JWF" localSheetId="2" hidden="1">#REF!</definedName>
    <definedName name="BExU708NI96MM6BUOX5DT9LV4JWF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4ITWL2Z4NO717HTFQNT2C4" localSheetId="1" hidden="1">#REF!</definedName>
    <definedName name="BExVUL4ITWL2Z4NO717HTFQNT2C4" localSheetId="0" hidden="1">#REF!</definedName>
    <definedName name="BExVUL4ITWL2Z4NO717HTFQNT2C4" localSheetId="2" hidden="1">#REF!</definedName>
    <definedName name="BExVUL4ITWL2Z4NO717HTFQNT2C4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09L5Y9Q4CI04ESBT9FBKMX" localSheetId="1" hidden="1">#REF!</definedName>
    <definedName name="BExXTE09L5Y9Q4CI04ESBT9FBKMX" localSheetId="0" hidden="1">#REF!</definedName>
    <definedName name="BExXTE09L5Y9Q4CI04ESBT9FBKMX" localSheetId="2" hidden="1">#REF!</definedName>
    <definedName name="BExXTE09L5Y9Q4CI04ESBT9FBKMX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4F7ET00BZ4EYY1U8S9S895U" localSheetId="1" hidden="1">#REF!</definedName>
    <definedName name="BExXX4F7ET00BZ4EYY1U8S9S895U" localSheetId="0" hidden="1">#REF!</definedName>
    <definedName name="BExXX4F7ET00BZ4EYY1U8S9S895U" localSheetId="2" hidden="1">#REF!</definedName>
    <definedName name="BExXX4F7ET00BZ4EYY1U8S9S895U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914KO7IKNZYZO7PNCTINBIK" localSheetId="1" hidden="1">#REF!</definedName>
    <definedName name="BExXY914KO7IKNZYZO7PNCTINBIK" localSheetId="0" hidden="1">#REF!</definedName>
    <definedName name="BExXY914KO7IKNZYZO7PNCTINBIK" localSheetId="2" hidden="1">#REF!</definedName>
    <definedName name="BExXY914KO7IKNZYZO7PNCTINBIK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FILGAF9YP1XGP6PVCZD9P56" localSheetId="1" hidden="1">#REF!</definedName>
    <definedName name="BExY1FILGAF9YP1XGP6PVCZD9P56" localSheetId="0" hidden="1">#REF!</definedName>
    <definedName name="BExY1FILGAF9YP1XGP6PVCZD9P56" localSheetId="2" hidden="1">#REF!</definedName>
    <definedName name="BExY1FILGAF9YP1XGP6PVCZD9P56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NJKU0U25JSVTR2FZCN88234" localSheetId="1" hidden="1">#REF!</definedName>
    <definedName name="BExZJNJKU0U25JSVTR2FZCN88234" localSheetId="0" hidden="1">#REF!</definedName>
    <definedName name="BExZJNJKU0U25JSVTR2FZCN88234" localSheetId="2" hidden="1">#REF!</definedName>
    <definedName name="BExZJNJKU0U25JSVTR2FZCN88234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UTK8AJNGCUNSO4PDKPBEUCU" localSheetId="1" hidden="1">#REF!</definedName>
    <definedName name="BExZPUTK8AJNGCUNSO4PDKPBEUCU" localSheetId="0" hidden="1">#REF!</definedName>
    <definedName name="BExZPUTK8AJNGCUNSO4PDKPBEUCU" localSheetId="2" hidden="1">#REF!</definedName>
    <definedName name="BExZPUTK8AJNGCUNSO4PDKPBEUCU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IADJ" localSheetId="1">#REF!</definedName>
    <definedName name="BIADJ" localSheetId="0">#REF!</definedName>
    <definedName name="BIADJ" localSheetId="2">#REF!</definedName>
    <definedName name="BIADJ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 localSheetId="1">#REF!</definedName>
    <definedName name="BottomUDA" localSheetId="0">#REF!</definedName>
    <definedName name="BottomUDA" localSheetId="2">#REF!</definedName>
    <definedName name="BottomUDA">#REF!</definedName>
    <definedName name="bra" localSheetId="1">#REF!</definedName>
    <definedName name="bra" localSheetId="0">#REF!</definedName>
    <definedName name="bra" localSheetId="2">#REF!</definedName>
    <definedName name="bra">#REF!</definedName>
    <definedName name="bradtxinc" localSheetId="1">#REF!</definedName>
    <definedName name="bradtxinc" localSheetId="0">#REF!</definedName>
    <definedName name="bradtxinc" localSheetId="2">#REF!</definedName>
    <definedName name="bradtxinc">#REF!</definedName>
    <definedName name="BTL_06Actual_Essbase" localSheetId="1">#REF!</definedName>
    <definedName name="BTL_06Actual_Essbase" localSheetId="0">#REF!</definedName>
    <definedName name="BTL_06Actual_Essbase" localSheetId="2">#REF!</definedName>
    <definedName name="BTL_06Actual_Essbase">#REF!</definedName>
    <definedName name="btwcols" localSheetId="1">#REF!,#REF!,#REF!,#REF!,#REF!,#REF!,#REF!,#REF!,#REF!,#REF!,#REF!,#REF!,#REF!,#REF!,#REF!</definedName>
    <definedName name="btwcols" localSheetId="0">#REF!,#REF!,#REF!,#REF!,#REF!,#REF!,#REF!,#REF!,#REF!,#REF!,#REF!,#REF!,#REF!,#REF!,#REF!</definedName>
    <definedName name="btwcols" localSheetId="2">#REF!,#REF!,#REF!,#REF!,#REF!,#REF!,#REF!,#REF!,#REF!,#REF!,#REF!,#REF!,#REF!,#REF!,#REF!</definedName>
    <definedName name="btwcols">#REF!,#REF!,#REF!,#REF!,#REF!,#REF!,#REF!,#REF!,#REF!,#REF!,#REF!,#REF!,#REF!,#REF!,#REF!</definedName>
    <definedName name="bud" hidden="1">{"summary",#N/A,FALSE,"PCR DIRECTORY"}</definedName>
    <definedName name="BUSelection" localSheetId="1">#REF!</definedName>
    <definedName name="BUSelection" localSheetId="0">#REF!</definedName>
    <definedName name="BUSelection" localSheetId="2">#REF!</definedName>
    <definedName name="BUSelection">#REF!</definedName>
    <definedName name="c_" localSheetId="1">#REF!</definedName>
    <definedName name="c_" localSheetId="0">#REF!</definedName>
    <definedName name="c_" localSheetId="2">#REF!</definedName>
    <definedName name="c_">#REF!</definedName>
    <definedName name="c_1" localSheetId="1">#REF!</definedName>
    <definedName name="c_1" localSheetId="0">#REF!</definedName>
    <definedName name="c_1" localSheetId="2">#REF!</definedName>
    <definedName name="c_1">#REF!</definedName>
    <definedName name="C_5" localSheetId="1">#REF!</definedName>
    <definedName name="C_5" localSheetId="0">#REF!</definedName>
    <definedName name="C_5" localSheetId="2">#REF!</definedName>
    <definedName name="C_5">#REF!</definedName>
    <definedName name="C00_tax_rptBak" localSheetId="1">#REF!</definedName>
    <definedName name="C00_tax_rptBak" localSheetId="0">#REF!</definedName>
    <definedName name="C00_tax_rptBak" localSheetId="2">#REF!</definedName>
    <definedName name="C00_tax_rptBak">#REF!</definedName>
    <definedName name="CALC" localSheetId="1">#REF!</definedName>
    <definedName name="CALC" localSheetId="0">#REF!</definedName>
    <definedName name="CALC" localSheetId="2">#REF!</definedName>
    <definedName name="CALC">#REF!</definedName>
    <definedName name="calitxinc" localSheetId="1">#REF!</definedName>
    <definedName name="calitxinc" localSheetId="0">#REF!</definedName>
    <definedName name="calitxinc" localSheetId="2">#REF!</definedName>
    <definedName name="calitxinc">#REF!</definedName>
    <definedName name="Cap_06Actual_Essbase" localSheetId="1">#REF!</definedName>
    <definedName name="Cap_06Actual_Essbase" localSheetId="0">#REF!</definedName>
    <definedName name="Cap_06Actual_Essbase" localSheetId="2">#REF!</definedName>
    <definedName name="Cap_06Actual_Essbase">#REF!</definedName>
    <definedName name="CapacityRate" localSheetId="1">HLOOKUP(PROJECTYEAR,TBLCAPRATE,SWCAPTBL+1)</definedName>
    <definedName name="CapacityRate" localSheetId="0">HLOOKUP(PROJECTYEAR,TBLCAPRATE,SWCAPTBL+1)</definedName>
    <definedName name="CapacityRate" localSheetId="2">HLOOKUP(PROJECTYEAR,TBLCAPRATE,SWCAPTBL+1)</definedName>
    <definedName name="CapacityRate">HLOOKUP(PROJECTYEAR,TBLCAPRATE,SWCAPTBL+1)</definedName>
    <definedName name="capBig" localSheetId="1">#REF!,#REF!,#REF!,#REF!,#REF!,#REF!,#REF!</definedName>
    <definedName name="capBig" localSheetId="0">#REF!,#REF!,#REF!,#REF!,#REF!,#REF!,#REF!</definedName>
    <definedName name="capBig" localSheetId="2">#REF!,#REF!,#REF!,#REF!,#REF!,#REF!,#REF!</definedName>
    <definedName name="capBig">#REF!,#REF!,#REF!,#REF!,#REF!,#REF!,#REF!</definedName>
    <definedName name="CAPCALC" localSheetId="1">#REF!</definedName>
    <definedName name="CAPCALC" localSheetId="0">#REF!</definedName>
    <definedName name="CAPCALC" localSheetId="2">#REF!</definedName>
    <definedName name="CAPCALC">#REF!</definedName>
    <definedName name="capData" localSheetId="1">#REF!</definedName>
    <definedName name="capData" localSheetId="0">#REF!</definedName>
    <definedName name="capData" localSheetId="2">#REF!</definedName>
    <definedName name="capData">#REF!</definedName>
    <definedName name="CapGL" localSheetId="1">#REF!</definedName>
    <definedName name="CapGL" localSheetId="0">#REF!</definedName>
    <definedName name="CapGL" localSheetId="2">#REF!</definedName>
    <definedName name="CapGL">#REF!</definedName>
    <definedName name="capSmall" localSheetId="1">#REF!,#REF!,#REF!,#REF!,#REF!,#REF!</definedName>
    <definedName name="capSmall" localSheetId="0">#REF!,#REF!,#REF!,#REF!,#REF!,#REF!</definedName>
    <definedName name="capSmall" localSheetId="2">#REF!,#REF!,#REF!,#REF!,#REF!,#REF!</definedName>
    <definedName name="capSmall">#REF!,#REF!,#REF!,#REF!,#REF!,#REF!</definedName>
    <definedName name="CAPTI" localSheetId="1">#REF!</definedName>
    <definedName name="CAPTI" localSheetId="0">#REF!</definedName>
    <definedName name="CAPTI" localSheetId="2">#REF!</definedName>
    <definedName name="CAPTI">#REF!</definedName>
    <definedName name="CASH" localSheetId="1">#REF!</definedName>
    <definedName name="CASH" localSheetId="0">#REF!</definedName>
    <definedName name="CASH" localSheetId="2">#REF!</definedName>
    <definedName name="CASH">#REF!</definedName>
    <definedName name="cashflowstatement" localSheetId="1">#REF!</definedName>
    <definedName name="cashflowstatement" localSheetId="0">#REF!</definedName>
    <definedName name="cashflowstatement" localSheetId="2">#REF!</definedName>
    <definedName name="cashflowstatement">#REF!</definedName>
    <definedName name="CER" localSheetId="1">#REF!</definedName>
    <definedName name="CER" localSheetId="0">#REF!</definedName>
    <definedName name="CER" localSheetId="2">#REF!</definedName>
    <definedName name="CER">#REF!</definedName>
    <definedName name="ChartAccounts" localSheetId="1">#REF!</definedName>
    <definedName name="ChartAccounts" localSheetId="0">#REF!</definedName>
    <definedName name="ChartAccounts" localSheetId="2">#REF!</definedName>
    <definedName name="ChartAccounts">#REF!</definedName>
    <definedName name="CMCY" localSheetId="16">#REF!</definedName>
    <definedName name="CMCY" localSheetId="9">#REF!</definedName>
    <definedName name="CMCY" localSheetId="7">#REF!</definedName>
    <definedName name="CMCY" localSheetId="8">#REF!</definedName>
    <definedName name="CMCY" localSheetId="6">#REF!</definedName>
    <definedName name="CMCY" localSheetId="1">#REF!</definedName>
    <definedName name="CMCY" localSheetId="3">#REF!</definedName>
    <definedName name="CMCY" localSheetId="0">#REF!</definedName>
    <definedName name="CMCY" localSheetId="2">#REF!</definedName>
    <definedName name="CMCY" localSheetId="5">#REF!</definedName>
    <definedName name="CMCY" localSheetId="11">#REF!</definedName>
    <definedName name="CMCY" localSheetId="10">#REF!</definedName>
    <definedName name="CMCY" localSheetId="12">#REF!</definedName>
    <definedName name="CMCY">#REF!</definedName>
    <definedName name="co_name_line1" localSheetId="1">#REF!</definedName>
    <definedName name="co_name_line1" localSheetId="0">#REF!</definedName>
    <definedName name="co_name_line1" localSheetId="2">#REF!</definedName>
    <definedName name="co_name_line1">#REF!</definedName>
    <definedName name="co_name_line2" localSheetId="1">#REF!</definedName>
    <definedName name="co_name_line2" localSheetId="0">#REF!</definedName>
    <definedName name="co_name_line2" localSheetId="2">#REF!</definedName>
    <definedName name="co_name_line2">#REF!</definedName>
    <definedName name="cold" localSheetId="1">#REF!</definedName>
    <definedName name="cold" localSheetId="0">#REF!</definedName>
    <definedName name="cold" localSheetId="2">#REF!</definedName>
    <definedName name="cold">#REF!</definedName>
    <definedName name="cold2" localSheetId="1">#REF!</definedName>
    <definedName name="cold2" localSheetId="0">#REF!</definedName>
    <definedName name="cold2" localSheetId="2">#REF!</definedName>
    <definedName name="cold2">#REF!</definedName>
    <definedName name="COLUMN1" localSheetId="16">#REF!</definedName>
    <definedName name="COLUMN1" localSheetId="9">#REF!</definedName>
    <definedName name="COLUMN1" localSheetId="7">#REF!</definedName>
    <definedName name="COLUMN1" localSheetId="8">#REF!</definedName>
    <definedName name="COLUMN1" localSheetId="6">#REF!</definedName>
    <definedName name="COLUMN1" localSheetId="1">#REF!</definedName>
    <definedName name="COLUMN1" localSheetId="3">#REF!</definedName>
    <definedName name="COLUMN1" localSheetId="0">#REF!</definedName>
    <definedName name="COLUMN1" localSheetId="2">#REF!</definedName>
    <definedName name="COLUMN1" localSheetId="5">#REF!</definedName>
    <definedName name="COLUMN1" localSheetId="11">#REF!</definedName>
    <definedName name="COLUMN1" localSheetId="10">#REF!</definedName>
    <definedName name="COLUMN1" localSheetId="12">#REF!</definedName>
    <definedName name="COLUMN1">#REF!</definedName>
    <definedName name="COLUMN2" localSheetId="16">#REF!</definedName>
    <definedName name="COLUMN2" localSheetId="9">#REF!</definedName>
    <definedName name="COLUMN2" localSheetId="7">#REF!</definedName>
    <definedName name="COLUMN2" localSheetId="8">#REF!</definedName>
    <definedName name="COLUMN2" localSheetId="6">#REF!</definedName>
    <definedName name="COLUMN2" localSheetId="1">#REF!</definedName>
    <definedName name="COLUMN2" localSheetId="3">#REF!</definedName>
    <definedName name="COLUMN2" localSheetId="0">#REF!</definedName>
    <definedName name="COLUMN2" localSheetId="2">#REF!</definedName>
    <definedName name="COLUMN2" localSheetId="5">#REF!</definedName>
    <definedName name="COLUMN2" localSheetId="11">#REF!</definedName>
    <definedName name="COLUMN2" localSheetId="10">#REF!</definedName>
    <definedName name="COLUMN2" localSheetId="12">#REF!</definedName>
    <definedName name="COLUMN2">#REF!</definedName>
    <definedName name="COLUMN3" localSheetId="16">#REF!</definedName>
    <definedName name="COLUMN3" localSheetId="9">#REF!</definedName>
    <definedName name="COLUMN3" localSheetId="7">#REF!</definedName>
    <definedName name="COLUMN3" localSheetId="8">#REF!</definedName>
    <definedName name="COLUMN3" localSheetId="6">#REF!</definedName>
    <definedName name="COLUMN3" localSheetId="1">#REF!</definedName>
    <definedName name="COLUMN3" localSheetId="3">#REF!</definedName>
    <definedName name="COLUMN3" localSheetId="0">#REF!</definedName>
    <definedName name="COLUMN3" localSheetId="2">#REF!</definedName>
    <definedName name="COLUMN3" localSheetId="5">#REF!</definedName>
    <definedName name="COLUMN3" localSheetId="11">#REF!</definedName>
    <definedName name="COLUMN3" localSheetId="10">#REF!</definedName>
    <definedName name="COLUMN3" localSheetId="12">#REF!</definedName>
    <definedName name="COLUMN3">#REF!</definedName>
    <definedName name="COLUMN4" localSheetId="16">#REF!</definedName>
    <definedName name="COLUMN4" localSheetId="9">#REF!</definedName>
    <definedName name="COLUMN4" localSheetId="7">#REF!</definedName>
    <definedName name="COLUMN4" localSheetId="8">#REF!</definedName>
    <definedName name="COLUMN4" localSheetId="6">#REF!</definedName>
    <definedName name="COLUMN4" localSheetId="1">#REF!</definedName>
    <definedName name="COLUMN4" localSheetId="3">#REF!</definedName>
    <definedName name="COLUMN4" localSheetId="0">#REF!</definedName>
    <definedName name="COLUMN4" localSheetId="2">#REF!</definedName>
    <definedName name="COLUMN4" localSheetId="5">#REF!</definedName>
    <definedName name="COLUMN4" localSheetId="11">#REF!</definedName>
    <definedName name="COLUMN4" localSheetId="10">#REF!</definedName>
    <definedName name="COLUMN4" localSheetId="12">#REF!</definedName>
    <definedName name="COLUMN4">#REF!</definedName>
    <definedName name="COLUMN5" localSheetId="16">#REF!</definedName>
    <definedName name="COLUMN5" localSheetId="9">#REF!</definedName>
    <definedName name="COLUMN5" localSheetId="7">#REF!</definedName>
    <definedName name="COLUMN5" localSheetId="8">#REF!</definedName>
    <definedName name="COLUMN5" localSheetId="6">#REF!</definedName>
    <definedName name="COLUMN5" localSheetId="1">#REF!</definedName>
    <definedName name="COLUMN5" localSheetId="3">#REF!</definedName>
    <definedName name="COLUMN5" localSheetId="0">#REF!</definedName>
    <definedName name="COLUMN5" localSheetId="2">#REF!</definedName>
    <definedName name="COLUMN5" localSheetId="5">#REF!</definedName>
    <definedName name="COLUMN5" localSheetId="11">#REF!</definedName>
    <definedName name="COLUMN5" localSheetId="10">#REF!</definedName>
    <definedName name="COLUMN5" localSheetId="12">#REF!</definedName>
    <definedName name="COLUMN5">#REF!</definedName>
    <definedName name="COLUMN6" localSheetId="16">#REF!</definedName>
    <definedName name="COLUMN6" localSheetId="9">#REF!</definedName>
    <definedName name="COLUMN6" localSheetId="7">#REF!</definedName>
    <definedName name="COLUMN6" localSheetId="8">#REF!</definedName>
    <definedName name="COLUMN6" localSheetId="6">#REF!</definedName>
    <definedName name="COLUMN6" localSheetId="1">#REF!</definedName>
    <definedName name="COLUMN6" localSheetId="3">#REF!</definedName>
    <definedName name="COLUMN6" localSheetId="0">#REF!</definedName>
    <definedName name="COLUMN6" localSheetId="2">#REF!</definedName>
    <definedName name="COLUMN6" localSheetId="5">#REF!</definedName>
    <definedName name="COLUMN6" localSheetId="11">#REF!</definedName>
    <definedName name="COLUMN6" localSheetId="10">#REF!</definedName>
    <definedName name="COLUMN6" localSheetId="12">#REF!</definedName>
    <definedName name="COLUMN6">#REF!</definedName>
    <definedName name="COLUMN7" localSheetId="16">#REF!</definedName>
    <definedName name="COLUMN7" localSheetId="9">#REF!</definedName>
    <definedName name="COLUMN7" localSheetId="7">#REF!</definedName>
    <definedName name="COLUMN7" localSheetId="8">#REF!</definedName>
    <definedName name="COLUMN7" localSheetId="6">#REF!</definedName>
    <definedName name="COLUMN7" localSheetId="1">#REF!</definedName>
    <definedName name="COLUMN7" localSheetId="3">#REF!</definedName>
    <definedName name="COLUMN7" localSheetId="0">#REF!</definedName>
    <definedName name="COLUMN7" localSheetId="2">#REF!</definedName>
    <definedName name="COLUMN7" localSheetId="5">#REF!</definedName>
    <definedName name="COLUMN7" localSheetId="11">#REF!</definedName>
    <definedName name="COLUMN7" localSheetId="10">#REF!</definedName>
    <definedName name="COLUMN7" localSheetId="12">#REF!</definedName>
    <definedName name="COLUMN7">#REF!</definedName>
    <definedName name="COLUMN8" localSheetId="16">#REF!</definedName>
    <definedName name="COLUMN8" localSheetId="9">#REF!</definedName>
    <definedName name="COLUMN8" localSheetId="7">#REF!</definedName>
    <definedName name="COLUMN8" localSheetId="8">#REF!</definedName>
    <definedName name="COLUMN8" localSheetId="6">#REF!</definedName>
    <definedName name="COLUMN8" localSheetId="1">#REF!</definedName>
    <definedName name="COLUMN8" localSheetId="3">#REF!</definedName>
    <definedName name="COLUMN8" localSheetId="0">#REF!</definedName>
    <definedName name="COLUMN8" localSheetId="2">#REF!</definedName>
    <definedName name="COLUMN8" localSheetId="5">#REF!</definedName>
    <definedName name="COLUMN8" localSheetId="11">#REF!</definedName>
    <definedName name="COLUMN8" localSheetId="10">#REF!</definedName>
    <definedName name="COLUMN8" localSheetId="12">#REF!</definedName>
    <definedName name="COLUMN8">#REF!</definedName>
    <definedName name="COLUMN9" localSheetId="16">#REF!</definedName>
    <definedName name="COLUMN9" localSheetId="9">#REF!</definedName>
    <definedName name="COLUMN9" localSheetId="7">#REF!</definedName>
    <definedName name="COLUMN9" localSheetId="8">#REF!</definedName>
    <definedName name="COLUMN9" localSheetId="6">#REF!</definedName>
    <definedName name="COLUMN9" localSheetId="1">#REF!</definedName>
    <definedName name="COLUMN9" localSheetId="3">#REF!</definedName>
    <definedName name="COLUMN9" localSheetId="0">#REF!</definedName>
    <definedName name="COLUMN9" localSheetId="2">#REF!</definedName>
    <definedName name="COLUMN9" localSheetId="5">#REF!</definedName>
    <definedName name="COLUMN9" localSheetId="11">#REF!</definedName>
    <definedName name="COLUMN9" localSheetId="10">#REF!</definedName>
    <definedName name="COLUMN9" localSheetId="12">#REF!</definedName>
    <definedName name="COLUMN9">#REF!</definedName>
    <definedName name="COMM" localSheetId="1">#REF!</definedName>
    <definedName name="COMM" localSheetId="0">#REF!</definedName>
    <definedName name="COMM" localSheetId="2">#REF!</definedName>
    <definedName name="COMM">#REF!</definedName>
    <definedName name="COMP1" localSheetId="1">#REF!</definedName>
    <definedName name="COMP1" localSheetId="0">#REF!</definedName>
    <definedName name="COMP1" localSheetId="2">#REF!</definedName>
    <definedName name="COMP1">#REF!</definedName>
    <definedName name="COMP2" localSheetId="1">#REF!</definedName>
    <definedName name="COMP2" localSheetId="0">#REF!</definedName>
    <definedName name="COMP2" localSheetId="2">#REF!</definedName>
    <definedName name="COMP2">#REF!</definedName>
    <definedName name="COMP3" localSheetId="1">#REF!</definedName>
    <definedName name="COMP3" localSheetId="0">#REF!</definedName>
    <definedName name="COMP3" localSheetId="2">#REF!</definedName>
    <definedName name="COMP3">#REF!</definedName>
    <definedName name="COMP4" localSheetId="1">#REF!</definedName>
    <definedName name="COMP4" localSheetId="0">#REF!</definedName>
    <definedName name="COMP4" localSheetId="2">#REF!</definedName>
    <definedName name="COMP4">#REF!</definedName>
    <definedName name="COMP7" localSheetId="1">#REF!</definedName>
    <definedName name="COMP7" localSheetId="0">#REF!</definedName>
    <definedName name="COMP7" localSheetId="2">#REF!</definedName>
    <definedName name="COMP7">#REF!</definedName>
    <definedName name="COMP8" localSheetId="1">#REF!</definedName>
    <definedName name="COMP8" localSheetId="0">#REF!</definedName>
    <definedName name="COMP8" localSheetId="2">#REF!</definedName>
    <definedName name="COMP8">#REF!</definedName>
    <definedName name="COMP9" localSheetId="1">#REF!</definedName>
    <definedName name="COMP9" localSheetId="0">#REF!</definedName>
    <definedName name="COMP9" localSheetId="2">#REF!</definedName>
    <definedName name="COMP9">#REF!</definedName>
    <definedName name="COMPTAX" localSheetId="16">#REF!</definedName>
    <definedName name="COMPTAX" localSheetId="9">#REF!</definedName>
    <definedName name="COMPTAX" localSheetId="7">#REF!</definedName>
    <definedName name="COMPTAX" localSheetId="8">#REF!</definedName>
    <definedName name="COMPTAX" localSheetId="6">#REF!</definedName>
    <definedName name="COMPTAX" localSheetId="1">#REF!</definedName>
    <definedName name="COMPTAX" localSheetId="3">#REF!</definedName>
    <definedName name="COMPTAX" localSheetId="0">#REF!</definedName>
    <definedName name="COMPTAX" localSheetId="2">#REF!</definedName>
    <definedName name="COMPTAX" localSheetId="5">#REF!</definedName>
    <definedName name="COMPTAX" localSheetId="11">#REF!</definedName>
    <definedName name="COMPTAX" localSheetId="10">#REF!</definedName>
    <definedName name="COMPTAX" localSheetId="12">#REF!</definedName>
    <definedName name="COMPTAX">#REF!</definedName>
    <definedName name="Contacts" localSheetId="1">#REF!</definedName>
    <definedName name="Contacts" localSheetId="0">#REF!</definedName>
    <definedName name="Contacts" localSheetId="2">#REF!</definedName>
    <definedName name="Contacts">#REF!</definedName>
    <definedName name="CorpSec_OM_06Actual_Essbase" localSheetId="1">#REF!</definedName>
    <definedName name="CorpSec_OM_06Actual_Essbase" localSheetId="0">#REF!</definedName>
    <definedName name="CorpSec_OM_06Actual_Essbase" localSheetId="2">#REF!</definedName>
    <definedName name="CorpSec_OM_06Actual_Essbase">#REF!</definedName>
    <definedName name="cosotxinc" localSheetId="1">#REF!</definedName>
    <definedName name="cosotxinc" localSheetId="0">#REF!</definedName>
    <definedName name="cosotxinc" localSheetId="2">#REF!</definedName>
    <definedName name="cosotxinc">#REF!</definedName>
    <definedName name="cost" localSheetId="1">#REF!</definedName>
    <definedName name="cost" localSheetId="0">#REF!</definedName>
    <definedName name="cost" localSheetId="2">#REF!</definedName>
    <definedName name="cost">#REF!</definedName>
    <definedName name="cost_1" hidden="1">{#N/A,#N/A,FALSE,"T COST";#N/A,#N/A,FALSE,"COST_FH"}</definedName>
    <definedName name="cost_offpeak" localSheetId="1">#REF!</definedName>
    <definedName name="cost_offpeak" localSheetId="0">#REF!</definedName>
    <definedName name="cost_offpeak" localSheetId="2">#REF!</definedName>
    <definedName name="cost_offpeak">#REF!</definedName>
    <definedName name="cost_onpeak" localSheetId="1">#REF!</definedName>
    <definedName name="cost_onpeak" localSheetId="0">#REF!</definedName>
    <definedName name="cost_onpeak" localSheetId="2">#REF!</definedName>
    <definedName name="cost_onpeak">#REF!</definedName>
    <definedName name="COSTS" localSheetId="1">#REF!</definedName>
    <definedName name="COSTS" localSheetId="0">#REF!</definedName>
    <definedName name="COSTS" localSheetId="2">#REF!</definedName>
    <definedName name="COSTS">#REF!</definedName>
    <definedName name="cover" localSheetId="1">#REF!</definedName>
    <definedName name="cover" localSheetId="0">#REF!</definedName>
    <definedName name="cover" localSheetId="2">#REF!</definedName>
    <definedName name="cover">#REF!</definedName>
    <definedName name="coveragecalcs" localSheetId="1">#REF!</definedName>
    <definedName name="coveragecalcs" localSheetId="0">#REF!</definedName>
    <definedName name="coveragecalcs" localSheetId="2">#REF!</definedName>
    <definedName name="coveragecalcs">#REF!</definedName>
    <definedName name="coverages97" localSheetId="1">#REF!</definedName>
    <definedName name="coverages97" localSheetId="0">#REF!</definedName>
    <definedName name="coverages97" localSheetId="2">#REF!</definedName>
    <definedName name="coverages97">#REF!</definedName>
    <definedName name="coverages98" localSheetId="1">#REF!</definedName>
    <definedName name="coverages98" localSheetId="0">#REF!</definedName>
    <definedName name="coverages98" localSheetId="2">#REF!</definedName>
    <definedName name="coverages98">#REF!</definedName>
    <definedName name="coverages99" localSheetId="1">#REF!</definedName>
    <definedName name="coverages99" localSheetId="0">#REF!</definedName>
    <definedName name="coverages99" localSheetId="2">#REF!</definedName>
    <definedName name="coverages99">#REF!</definedName>
    <definedName name="CPGALTADJ" localSheetId="1">#REF!</definedName>
    <definedName name="CPGALTADJ" localSheetId="0">#REF!</definedName>
    <definedName name="CPGALTADJ" localSheetId="2">#REF!</definedName>
    <definedName name="CPGALTADJ">#REF!</definedName>
    <definedName name="CPGATAX" localSheetId="1">#REF!</definedName>
    <definedName name="CPGATAX" localSheetId="0">#REF!</definedName>
    <definedName name="CPGATAX" localSheetId="2">#REF!</definedName>
    <definedName name="CPGATAX">#REF!</definedName>
    <definedName name="CPGBIADJ" localSheetId="1">#REF!</definedName>
    <definedName name="CPGBIADJ" localSheetId="0">#REF!</definedName>
    <definedName name="CPGBIADJ" localSheetId="2">#REF!</definedName>
    <definedName name="CPGBIADJ">#REF!</definedName>
    <definedName name="CPGRTAX" localSheetId="1">#REF!</definedName>
    <definedName name="CPGRTAX" localSheetId="0">#REF!</definedName>
    <definedName name="CPGRTAX" localSheetId="2">#REF!</definedName>
    <definedName name="CPGRTAX">#REF!</definedName>
    <definedName name="CPGSUM" localSheetId="1">#REF!</definedName>
    <definedName name="CPGSUM" localSheetId="0">#REF!</definedName>
    <definedName name="CPGSUM" localSheetId="2">#REF!</definedName>
    <definedName name="CPGSUM">#REF!</definedName>
    <definedName name="CPGTI" localSheetId="1">#REF!</definedName>
    <definedName name="CPGTI" localSheetId="0">#REF!</definedName>
    <definedName name="CPGTI" localSheetId="2">#REF!</definedName>
    <definedName name="CPGTI">#REF!</definedName>
    <definedName name="Credits" localSheetId="1">#REF!</definedName>
    <definedName name="Credits" localSheetId="0">#REF!</definedName>
    <definedName name="Credits" localSheetId="2">#REF!</definedName>
    <definedName name="Credits">#REF!</definedName>
    <definedName name="CRIT5" localSheetId="16">#REF!</definedName>
    <definedName name="CRIT5" localSheetId="9">#REF!</definedName>
    <definedName name="CRIT5" localSheetId="7">#REF!</definedName>
    <definedName name="CRIT5" localSheetId="8">#REF!</definedName>
    <definedName name="CRIT5" localSheetId="6">#REF!</definedName>
    <definedName name="CRIT5" localSheetId="1">#REF!</definedName>
    <definedName name="CRIT5" localSheetId="3">#REF!</definedName>
    <definedName name="CRIT5" localSheetId="0">#REF!</definedName>
    <definedName name="CRIT5" localSheetId="2">#REF!</definedName>
    <definedName name="CRIT5" localSheetId="5">#REF!</definedName>
    <definedName name="CRIT5" localSheetId="11">#REF!</definedName>
    <definedName name="CRIT5" localSheetId="10">#REF!</definedName>
    <definedName name="CRIT5" localSheetId="12">#REF!</definedName>
    <definedName name="CRIT5">#REF!</definedName>
    <definedName name="Criteria_MI" localSheetId="16">#REF!</definedName>
    <definedName name="Criteria_MI" localSheetId="9">#REF!</definedName>
    <definedName name="Criteria_MI" localSheetId="7">#REF!</definedName>
    <definedName name="Criteria_MI" localSheetId="8">#REF!</definedName>
    <definedName name="Criteria_MI" localSheetId="6">#REF!</definedName>
    <definedName name="Criteria_MI" localSheetId="1">#REF!</definedName>
    <definedName name="Criteria_MI" localSheetId="3">#REF!</definedName>
    <definedName name="Criteria_MI" localSheetId="0">#REF!</definedName>
    <definedName name="Criteria_MI" localSheetId="2">#REF!</definedName>
    <definedName name="Criteria_MI" localSheetId="5">#REF!</definedName>
    <definedName name="Criteria_MI" localSheetId="11">#REF!</definedName>
    <definedName name="Criteria_MI" localSheetId="10">#REF!</definedName>
    <definedName name="Criteria_MI" localSheetId="12">#REF!</definedName>
    <definedName name="Criteria_MI">#REF!</definedName>
    <definedName name="CurrentOptions" localSheetId="1">#REF!</definedName>
    <definedName name="CurrentOptions" localSheetId="0">#REF!</definedName>
    <definedName name="CurrentOptions" localSheetId="2">#REF!</definedName>
    <definedName name="CurrentOptions">#REF!</definedName>
    <definedName name="Customers" localSheetId="1">#REF!</definedName>
    <definedName name="Customers" localSheetId="0">#REF!</definedName>
    <definedName name="Customers" localSheetId="2">#REF!</definedName>
    <definedName name="Customers">#REF!</definedName>
    <definedName name="Cwvu.GREY_ALL." localSheetId="1" hidden="1">#REF!</definedName>
    <definedName name="Cwvu.GREY_ALL." localSheetId="0" hidden="1">#REF!</definedName>
    <definedName name="Cwvu.GREY_ALL." localSheetId="2" hidden="1">#REF!</definedName>
    <definedName name="Cwvu.GREY_ALL." hidden="1">#REF!</definedName>
    <definedName name="D" localSheetId="1">#REF!</definedName>
    <definedName name="D" localSheetId="0">#REF!</definedName>
    <definedName name="D" localSheetId="2">#REF!</definedName>
    <definedName name="D">#REF!</definedName>
    <definedName name="d_" localSheetId="1">#REF!</definedName>
    <definedName name="d_" localSheetId="0">#REF!</definedName>
    <definedName name="d_" localSheetId="2">#REF!</definedName>
    <definedName name="d_">#REF!</definedName>
    <definedName name="D_1" localSheetId="1">#REF!</definedName>
    <definedName name="D_1" localSheetId="0">#REF!</definedName>
    <definedName name="D_1" localSheetId="2">#REF!</definedName>
    <definedName name="D_1">#REF!</definedName>
    <definedName name="DATA1" localSheetId="1">#REF!</definedName>
    <definedName name="DATA1" localSheetId="0">#REF!</definedName>
    <definedName name="DATA1" localSheetId="2">#REF!</definedName>
    <definedName name="DATA1">#REF!</definedName>
    <definedName name="DATA10" localSheetId="1">#REF!</definedName>
    <definedName name="DATA10" localSheetId="0">#REF!</definedName>
    <definedName name="DATA10" localSheetId="2">#REF!</definedName>
    <definedName name="DATA10">#REF!</definedName>
    <definedName name="DATA11" localSheetId="1">#REF!</definedName>
    <definedName name="DATA11" localSheetId="0">#REF!</definedName>
    <definedName name="DATA11" localSheetId="2">#REF!</definedName>
    <definedName name="DATA11">#REF!</definedName>
    <definedName name="DATA12" localSheetId="1">#REF!</definedName>
    <definedName name="DATA12" localSheetId="0">#REF!</definedName>
    <definedName name="DATA12" localSheetId="2">#REF!</definedName>
    <definedName name="DATA12">#REF!</definedName>
    <definedName name="DATA13" localSheetId="1">#REF!</definedName>
    <definedName name="DATA13" localSheetId="0">#REF!</definedName>
    <definedName name="DATA13" localSheetId="2">#REF!</definedName>
    <definedName name="DATA13">#REF!</definedName>
    <definedName name="DATA14" localSheetId="1">#REF!</definedName>
    <definedName name="DATA14" localSheetId="0">#REF!</definedName>
    <definedName name="DATA14" localSheetId="2">#REF!</definedName>
    <definedName name="DATA14">#REF!</definedName>
    <definedName name="DATA15" localSheetId="1">#REF!</definedName>
    <definedName name="DATA15" localSheetId="0">#REF!</definedName>
    <definedName name="DATA15" localSheetId="2">#REF!</definedName>
    <definedName name="DATA15">#REF!</definedName>
    <definedName name="DATA16" localSheetId="1">#REF!</definedName>
    <definedName name="DATA16" localSheetId="0">#REF!</definedName>
    <definedName name="DATA16" localSheetId="2">#REF!</definedName>
    <definedName name="DATA16">#REF!</definedName>
    <definedName name="DATA17" localSheetId="1">#REF!</definedName>
    <definedName name="DATA17" localSheetId="0">#REF!</definedName>
    <definedName name="DATA17" localSheetId="2">#REF!</definedName>
    <definedName name="DATA17">#REF!</definedName>
    <definedName name="DATA2" localSheetId="1">#REF!</definedName>
    <definedName name="DATA2" localSheetId="0">#REF!</definedName>
    <definedName name="DATA2" localSheetId="2">#REF!</definedName>
    <definedName name="DATA2">#REF!</definedName>
    <definedName name="DATA3" localSheetId="1">#REF!</definedName>
    <definedName name="DATA3" localSheetId="0">#REF!</definedName>
    <definedName name="DATA3" localSheetId="2">#REF!</definedName>
    <definedName name="DATA3">#REF!</definedName>
    <definedName name="DATA4" localSheetId="1">#REF!</definedName>
    <definedName name="DATA4" localSheetId="0">#REF!</definedName>
    <definedName name="DATA4" localSheetId="2">#REF!</definedName>
    <definedName name="DATA4">#REF!</definedName>
    <definedName name="DATA5" localSheetId="1">#REF!</definedName>
    <definedName name="DATA5" localSheetId="0">#REF!</definedName>
    <definedName name="DATA5" localSheetId="2">#REF!</definedName>
    <definedName name="DATA5">#REF!</definedName>
    <definedName name="DATA6" localSheetId="1">#REF!</definedName>
    <definedName name="DATA6" localSheetId="0">#REF!</definedName>
    <definedName name="DATA6" localSheetId="2">#REF!</definedName>
    <definedName name="DATA6">#REF!</definedName>
    <definedName name="DATA7" localSheetId="1">#REF!</definedName>
    <definedName name="DATA7" localSheetId="0">#REF!</definedName>
    <definedName name="DATA7" localSheetId="2">#REF!</definedName>
    <definedName name="DATA7">#REF!</definedName>
    <definedName name="DATA8" localSheetId="1">#REF!</definedName>
    <definedName name="DATA8" localSheetId="0">#REF!</definedName>
    <definedName name="DATA8" localSheetId="2">#REF!</definedName>
    <definedName name="DATA8">#REF!</definedName>
    <definedName name="DATA9" localSheetId="1">#REF!</definedName>
    <definedName name="DATA9" localSheetId="0">#REF!</definedName>
    <definedName name="DATA9" localSheetId="2">#REF!</definedName>
    <definedName name="DATA9">#REF!</definedName>
    <definedName name="DataOrigin" localSheetId="1" hidden="1">#REF!</definedName>
    <definedName name="DataOrigin" localSheetId="0" hidden="1">#REF!</definedName>
    <definedName name="DataOrigin" localSheetId="2" hidden="1">#REF!</definedName>
    <definedName name="DataOrigin" hidden="1">#REF!</definedName>
    <definedName name="date" localSheetId="1">#REF!</definedName>
    <definedName name="date" localSheetId="0">#REF!</definedName>
    <definedName name="date" localSheetId="2">#REF!</definedName>
    <definedName name="date">#REF!</definedName>
    <definedName name="DATE1" localSheetId="16">#REF!</definedName>
    <definedName name="DATE1" localSheetId="9">#REF!</definedName>
    <definedName name="DATE1" localSheetId="7">#REF!</definedName>
    <definedName name="DATE1" localSheetId="8">#REF!</definedName>
    <definedName name="DATE1" localSheetId="6">#REF!</definedName>
    <definedName name="DATE1" localSheetId="1">#REF!</definedName>
    <definedName name="DATE1" localSheetId="3">#REF!</definedName>
    <definedName name="DATE1" localSheetId="0">#REF!</definedName>
    <definedName name="DATE1" localSheetId="2">#REF!</definedName>
    <definedName name="DATE1" localSheetId="5">#REF!</definedName>
    <definedName name="DATE1" localSheetId="11">#REF!</definedName>
    <definedName name="DATE1" localSheetId="10">#REF!</definedName>
    <definedName name="DATE1" localSheetId="12">#REF!</definedName>
    <definedName name="DATE1">#REF!</definedName>
    <definedName name="Ddd" localSheetId="1">#REF!,#REF!,#REF!</definedName>
    <definedName name="Ddd" localSheetId="0">#REF!,#REF!,#REF!</definedName>
    <definedName name="Ddd" localSheetId="2">#REF!,#REF!,#REF!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 localSheetId="1">#REF!</definedName>
    <definedName name="debt" localSheetId="0">#REF!</definedName>
    <definedName name="debt" localSheetId="2">#REF!</definedName>
    <definedName name="debt">#REF!</definedName>
    <definedName name="debt97" localSheetId="1">#REF!</definedName>
    <definedName name="debt97" localSheetId="0">#REF!</definedName>
    <definedName name="debt97" localSheetId="2">#REF!</definedName>
    <definedName name="debt97">#REF!</definedName>
    <definedName name="debt98" localSheetId="1">#REF!</definedName>
    <definedName name="debt98" localSheetId="0">#REF!</definedName>
    <definedName name="debt98" localSheetId="2">#REF!</definedName>
    <definedName name="debt98">#REF!</definedName>
    <definedName name="debt99" localSheetId="1">#REF!</definedName>
    <definedName name="debt99" localSheetId="0">#REF!</definedName>
    <definedName name="debt99" localSheetId="2">#REF!</definedName>
    <definedName name="debt99">#REF!</definedName>
    <definedName name="debtsenior" localSheetId="1">#REF!</definedName>
    <definedName name="debtsenior" localSheetId="0">#REF!</definedName>
    <definedName name="debtsenior" localSheetId="2">#REF!</definedName>
    <definedName name="debtsenior">#REF!</definedName>
    <definedName name="dec" localSheetId="1">#REF!</definedName>
    <definedName name="dec" localSheetId="0">#REF!</definedName>
    <definedName name="dec" localSheetId="2">#REF!</definedName>
    <definedName name="dec">#REF!</definedName>
    <definedName name="deccwip" localSheetId="1">#REF!</definedName>
    <definedName name="deccwip" localSheetId="0">#REF!</definedName>
    <definedName name="deccwip" localSheetId="2">#REF!</definedName>
    <definedName name="deccwip">#REF!</definedName>
    <definedName name="DefaultPageMember1" localSheetId="1">#REF!</definedName>
    <definedName name="DefaultPageMember1" localSheetId="0">#REF!</definedName>
    <definedName name="DefaultPageMember1" localSheetId="2">#REF!</definedName>
    <definedName name="DefaultPageMember1">#REF!</definedName>
    <definedName name="DefaultTitle" localSheetId="1">#REF!</definedName>
    <definedName name="DefaultTitle" localSheetId="0">#REF!</definedName>
    <definedName name="DefaultTitle" localSheetId="2">#REF!</definedName>
    <definedName name="DefaultTitle">#REF!</definedName>
    <definedName name="DefaultUDA" localSheetId="1">#REF!</definedName>
    <definedName name="DefaultUDA" localSheetId="0">#REF!</definedName>
    <definedName name="DefaultUDA" localSheetId="2">#REF!</definedName>
    <definedName name="DefaultUDA">#REF!</definedName>
    <definedName name="delete" hidden="1">{"summary",#N/A,FALSE,"PCR DIRECTORY"}</definedName>
    <definedName name="depreciation" localSheetId="1">#REF!</definedName>
    <definedName name="depreciation" localSheetId="0">#REF!</definedName>
    <definedName name="depreciation" localSheetId="2">#REF!</definedName>
    <definedName name="depreciation">#REF!</definedName>
    <definedName name="depreciation97" localSheetId="1">#REF!</definedName>
    <definedName name="depreciation97" localSheetId="0">#REF!</definedName>
    <definedName name="depreciation97" localSheetId="2">#REF!</definedName>
    <definedName name="depreciation97">#REF!</definedName>
    <definedName name="depreciation98" localSheetId="1">#REF!</definedName>
    <definedName name="depreciation98" localSheetId="0">#REF!</definedName>
    <definedName name="depreciation98" localSheetId="2">#REF!</definedName>
    <definedName name="depreciation98">#REF!</definedName>
    <definedName name="depreciation99" localSheetId="1">#REF!</definedName>
    <definedName name="depreciation99" localSheetId="0">#REF!</definedName>
    <definedName name="depreciation99" localSheetId="2">#REF!</definedName>
    <definedName name="depreciation99">#REF!</definedName>
    <definedName name="DETAIL_EST" localSheetId="1">#REF!</definedName>
    <definedName name="DETAIL_EST" localSheetId="0">#REF!</definedName>
    <definedName name="DETAIL_EST" localSheetId="2">#REF!</definedName>
    <definedName name="DETAIL_EST">#REF!</definedName>
    <definedName name="DF_NAVPANEL_13" localSheetId="1">#REF!</definedName>
    <definedName name="DF_NAVPANEL_13" localSheetId="0">#REF!</definedName>
    <definedName name="DF_NAVPANEL_13" localSheetId="2">#REF!</definedName>
    <definedName name="DF_NAVPANEL_13">#REF!</definedName>
    <definedName name="DF_NAVPANEL_18" localSheetId="1">#REF!</definedName>
    <definedName name="DF_NAVPANEL_18" localSheetId="0">#REF!</definedName>
    <definedName name="DF_NAVPANEL_18" localSheetId="2">#REF!</definedName>
    <definedName name="DF_NAVPANEL_18">#REF!</definedName>
    <definedName name="DF_Sheet4_GRID_1" localSheetId="1">#REF!</definedName>
    <definedName name="DF_Sheet4_GRID_1" localSheetId="0">#REF!</definedName>
    <definedName name="DF_Sheet4_GRID_1" localSheetId="2">#REF!</definedName>
    <definedName name="DF_Sheet4_GRID_1">#REF!</definedName>
    <definedName name="DIF_DETAIL" localSheetId="1">#REF!</definedName>
    <definedName name="DIF_DETAIL" localSheetId="0">#REF!</definedName>
    <definedName name="DIF_DETAIL" localSheetId="2">#REF!</definedName>
    <definedName name="DIF_DETAIL">#REF!</definedName>
    <definedName name="DIF_SUM" localSheetId="1">#REF!</definedName>
    <definedName name="DIF_SUM" localSheetId="0">#REF!</definedName>
    <definedName name="DIF_SUM" localSheetId="2">#REF!</definedName>
    <definedName name="DIF_SUM">#REF!</definedName>
    <definedName name="DIF_SUM_SUM" localSheetId="1">#REF!</definedName>
    <definedName name="DIF_SUM_SUM" localSheetId="0">#REF!</definedName>
    <definedName name="DIF_SUM_SUM" localSheetId="2">#REF!</definedName>
    <definedName name="DIF_SUM_SUM">#REF!</definedName>
    <definedName name="diffexpl" localSheetId="1">#REF!</definedName>
    <definedName name="diffexpl" localSheetId="0">#REF!</definedName>
    <definedName name="diffexpl" localSheetId="2">#REF!</definedName>
    <definedName name="diffexpl">#REF!</definedName>
    <definedName name="DISTR" localSheetId="1">#REF!</definedName>
    <definedName name="DISTR" localSheetId="0">#REF!</definedName>
    <definedName name="DISTR" localSheetId="2">#REF!</definedName>
    <definedName name="DISTR">#REF!</definedName>
    <definedName name="DOC1" localSheetId="1">#REF!</definedName>
    <definedName name="DOC1" localSheetId="0">#REF!</definedName>
    <definedName name="DOC1" localSheetId="2">#REF!</definedName>
    <definedName name="DOC1">#REF!</definedName>
    <definedName name="DOC1A" localSheetId="16">#REF!</definedName>
    <definedName name="DOC1A" localSheetId="9">#REF!</definedName>
    <definedName name="DOC1A" localSheetId="7">#REF!</definedName>
    <definedName name="DOC1A" localSheetId="8">#REF!</definedName>
    <definedName name="DOC1A" localSheetId="6">#REF!</definedName>
    <definedName name="DOC1A" localSheetId="1">#REF!</definedName>
    <definedName name="DOC1A" localSheetId="3">#REF!</definedName>
    <definedName name="DOC1A" localSheetId="0">#REF!</definedName>
    <definedName name="DOC1A" localSheetId="2">#REF!</definedName>
    <definedName name="DOC1A" localSheetId="5">#REF!</definedName>
    <definedName name="DOC1A" localSheetId="11">#REF!</definedName>
    <definedName name="DOC1A" localSheetId="10">#REF!</definedName>
    <definedName name="DOC1A" localSheetId="12">#REF!</definedName>
    <definedName name="DOC1A">#REF!</definedName>
    <definedName name="DOC2" localSheetId="1">#REF!</definedName>
    <definedName name="DOC2" localSheetId="0">#REF!</definedName>
    <definedName name="DOC2" localSheetId="2">#REF!</definedName>
    <definedName name="DOC2">#REF!</definedName>
    <definedName name="docket_no" localSheetId="1">#REF!</definedName>
    <definedName name="docket_no" localSheetId="0">#REF!</definedName>
    <definedName name="docket_no" localSheetId="2">#REF!</definedName>
    <definedName name="docket_no">#REF!</definedName>
    <definedName name="docket_num" localSheetId="1">#REF!</definedName>
    <definedName name="docket_num" localSheetId="0">#REF!</definedName>
    <definedName name="docket_num" localSheetId="2">#REF!</definedName>
    <definedName name="docket_num">#REF!</definedName>
    <definedName name="done" hidden="1">{"summary",#N/A,FALSE,"PCR DIRECTORY"}</definedName>
    <definedName name="doswtxinc" localSheetId="1">#REF!</definedName>
    <definedName name="doswtxinc" localSheetId="0">#REF!</definedName>
    <definedName name="doswtxinc" localSheetId="2">#REF!</definedName>
    <definedName name="doswtxinc">#REF!</definedName>
    <definedName name="doubtxinc" localSheetId="1">#REF!</definedName>
    <definedName name="doubtxinc" localSheetId="0">#REF!</definedName>
    <definedName name="doubtxinc" localSheetId="2">#REF!</definedName>
    <definedName name="doubtxinc">#REF!</definedName>
    <definedName name="DRI_Mnemonics" localSheetId="1">#REF!</definedName>
    <definedName name="DRI_Mnemonics" localSheetId="0">#REF!</definedName>
    <definedName name="DRI_Mnemonics" localSheetId="2">#REF!</definedName>
    <definedName name="DRI_Mnemonics">#REF!</definedName>
    <definedName name="e" localSheetId="1">#REF!</definedName>
    <definedName name="e" localSheetId="0">#REF!</definedName>
    <definedName name="e" localSheetId="2">#REF!</definedName>
    <definedName name="e">#REF!</definedName>
    <definedName name="E_1" localSheetId="1">#REF!</definedName>
    <definedName name="E_1" localSheetId="0">#REF!</definedName>
    <definedName name="E_1" localSheetId="2">#REF!</definedName>
    <definedName name="E_1">#REF!</definedName>
    <definedName name="E4Sys1" localSheetId="1">#REF!</definedName>
    <definedName name="E4Sys1" localSheetId="0">#REF!</definedName>
    <definedName name="E4Sys1" localSheetId="2">#REF!</definedName>
    <definedName name="E4Sys1">#REF!</definedName>
    <definedName name="E4Sys2" localSheetId="1">#REF!</definedName>
    <definedName name="E4Sys2" localSheetId="0">#REF!</definedName>
    <definedName name="E4Sys2" localSheetId="2">#REF!</definedName>
    <definedName name="E4Sys2">#REF!</definedName>
    <definedName name="E4sys3" localSheetId="1">#REF!</definedName>
    <definedName name="E4sys3" localSheetId="0">#REF!</definedName>
    <definedName name="E4sys3" localSheetId="2">#REF!</definedName>
    <definedName name="E4sys3">#REF!</definedName>
    <definedName name="E6Sys1" localSheetId="1">#REF!</definedName>
    <definedName name="E6Sys1" localSheetId="0">#REF!</definedName>
    <definedName name="E6Sys1" localSheetId="2">#REF!</definedName>
    <definedName name="E6Sys1">#REF!</definedName>
    <definedName name="ebentxinc" localSheetId="1">#REF!</definedName>
    <definedName name="ebentxinc" localSheetId="0">#REF!</definedName>
    <definedName name="ebentxinc" localSheetId="2">#REF!</definedName>
    <definedName name="ebentxinc">#REF!</definedName>
    <definedName name="Energy" localSheetId="1">HLOOKUP(PROJECTYEAR,TBLENERGYRATE,SWENERGYTBL+1)</definedName>
    <definedName name="Energy" localSheetId="0">HLOOKUP(PROJECTYEAR,TBLENERGYRATE,SWENERGYTBL+1)</definedName>
    <definedName name="Energy" localSheetId="2">HLOOKUP(PROJECTYEAR,TBLENERGYRATE,SWENERGYTBL+1)</definedName>
    <definedName name="Energy">HLOOKUP(PROJECTYEAR,TBLENERGYRATE,SWENERGYTBL+1)</definedName>
    <definedName name="Energy_Sales" localSheetId="1">#REF!</definedName>
    <definedName name="Energy_Sales" localSheetId="0">#REF!</definedName>
    <definedName name="Energy_Sales" localSheetId="2">#REF!</definedName>
    <definedName name="Energy_Sales">#REF!</definedName>
    <definedName name="EnergyRate" localSheetId="1">HLOOKUP(PROJECTYEAR,TBLENERGYRATE,SWENERGYTBL+1)</definedName>
    <definedName name="EnergyRate" localSheetId="0">HLOOKUP(PROJECTYEAR,TBLENERGYRATE,SWENERGYTBL+1)</definedName>
    <definedName name="EnergyRate" localSheetId="2">HLOOKUP(PROJECTYEAR,TBLENERGYRATE,SWENERGYTBL+1)</definedName>
    <definedName name="EnergyRate">HLOOKUP(PROJECTYEAR,TBLENERGYRATE,SWENERGYTBL+1)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 localSheetId="1">#REF!</definedName>
    <definedName name="ESI" localSheetId="0">#REF!</definedName>
    <definedName name="ESI" localSheetId="2">#REF!</definedName>
    <definedName name="ESI">#REF!</definedName>
    <definedName name="Ess_300" localSheetId="1">#REF!</definedName>
    <definedName name="Ess_300" localSheetId="0">#REF!</definedName>
    <definedName name="Ess_300" localSheetId="2">#REF!</definedName>
    <definedName name="Ess_300">#REF!</definedName>
    <definedName name="Ess_304" localSheetId="1">#REF!</definedName>
    <definedName name="Ess_304" localSheetId="0">#REF!</definedName>
    <definedName name="Ess_304" localSheetId="2">#REF!</definedName>
    <definedName name="Ess_304">#REF!</definedName>
    <definedName name="Ess_Database" localSheetId="1">#REF!</definedName>
    <definedName name="Ess_Database" localSheetId="0">#REF!</definedName>
    <definedName name="Ess_Database" localSheetId="2">#REF!</definedName>
    <definedName name="Ess_Database">#REF!</definedName>
    <definedName name="ESY12" localSheetId="1">#REF!</definedName>
    <definedName name="ESY12" localSheetId="0">#REF!</definedName>
    <definedName name="ESY12" localSheetId="2">#REF!</definedName>
    <definedName name="ESY12">#REF!</definedName>
    <definedName name="ESYA" localSheetId="16">#REF!</definedName>
    <definedName name="ESYA" localSheetId="9">#REF!</definedName>
    <definedName name="ESYA" localSheetId="7">#REF!</definedName>
    <definedName name="ESYA" localSheetId="8">#REF!</definedName>
    <definedName name="ESYA" localSheetId="6">#REF!</definedName>
    <definedName name="ESYA" localSheetId="1">#REF!</definedName>
    <definedName name="ESYA" localSheetId="3">#REF!</definedName>
    <definedName name="ESYA" localSheetId="0">#REF!</definedName>
    <definedName name="ESYA" localSheetId="2">#REF!</definedName>
    <definedName name="ESYA" localSheetId="5">#REF!</definedName>
    <definedName name="ESYA" localSheetId="11">#REF!</definedName>
    <definedName name="ESYA" localSheetId="10">#REF!</definedName>
    <definedName name="ESYA" localSheetId="12">#REF!</definedName>
    <definedName name="ESYA">#REF!</definedName>
    <definedName name="ESYTD" localSheetId="16">#REF!</definedName>
    <definedName name="ESYTD" localSheetId="9">#REF!</definedName>
    <definedName name="ESYTD" localSheetId="7">#REF!</definedName>
    <definedName name="ESYTD" localSheetId="8">#REF!</definedName>
    <definedName name="ESYTD" localSheetId="6">#REF!</definedName>
    <definedName name="ESYTD" localSheetId="1">#REF!</definedName>
    <definedName name="ESYTD" localSheetId="3">#REF!</definedName>
    <definedName name="ESYTD" localSheetId="0">#REF!</definedName>
    <definedName name="ESYTD" localSheetId="2">#REF!</definedName>
    <definedName name="ESYTD" localSheetId="5">#REF!</definedName>
    <definedName name="ESYTD" localSheetId="11">#REF!</definedName>
    <definedName name="ESYTD" localSheetId="10">#REF!</definedName>
    <definedName name="ESYTD" localSheetId="12">#REF!</definedName>
    <definedName name="ESYTD">#REF!</definedName>
    <definedName name="ESYY" localSheetId="16">#REF!</definedName>
    <definedName name="ESYY" localSheetId="9">#REF!</definedName>
    <definedName name="ESYY" localSheetId="7">#REF!</definedName>
    <definedName name="ESYY" localSheetId="8">#REF!</definedName>
    <definedName name="ESYY" localSheetId="6">#REF!</definedName>
    <definedName name="ESYY" localSheetId="1">#REF!</definedName>
    <definedName name="ESYY" localSheetId="3">#REF!</definedName>
    <definedName name="ESYY" localSheetId="0">#REF!</definedName>
    <definedName name="ESYY" localSheetId="2">#REF!</definedName>
    <definedName name="ESYY" localSheetId="5">#REF!</definedName>
    <definedName name="ESYY" localSheetId="11">#REF!</definedName>
    <definedName name="ESYY" localSheetId="10">#REF!</definedName>
    <definedName name="ESYY" localSheetId="12">#REF!</definedName>
    <definedName name="ESYY">#REF!</definedName>
    <definedName name="EXAMP" localSheetId="1">#REF!</definedName>
    <definedName name="EXAMP" localSheetId="0">#REF!</definedName>
    <definedName name="EXAMP" localSheetId="2">#REF!</definedName>
    <definedName name="EXAMP">#REF!</definedName>
    <definedName name="exc" localSheetId="1">#REF!</definedName>
    <definedName name="exc" localSheetId="0">#REF!</definedName>
    <definedName name="exc" localSheetId="2">#REF!</definedName>
    <definedName name="exc">#REF!</definedName>
    <definedName name="exp" localSheetId="1">#REF!</definedName>
    <definedName name="exp" localSheetId="0">#REF!</definedName>
    <definedName name="exp" localSheetId="2">#REF!</definedName>
    <definedName name="exp">#REF!</definedName>
    <definedName name="EXP_OFFSET" localSheetId="1">#REF!</definedName>
    <definedName name="EXP_OFFSET" localSheetId="0">#REF!</definedName>
    <definedName name="EXP_OFFSET" localSheetId="2">#REF!</definedName>
    <definedName name="EXP_OFFSET">#REF!</definedName>
    <definedName name="Extract_MI" localSheetId="16">#REF!</definedName>
    <definedName name="Extract_MI" localSheetId="9">#REF!</definedName>
    <definedName name="Extract_MI" localSheetId="7">#REF!</definedName>
    <definedName name="Extract_MI" localSheetId="8">#REF!</definedName>
    <definedName name="Extract_MI" localSheetId="6">#REF!</definedName>
    <definedName name="Extract_MI" localSheetId="1">#REF!</definedName>
    <definedName name="Extract_MI" localSheetId="3">#REF!</definedName>
    <definedName name="Extract_MI" localSheetId="0">#REF!</definedName>
    <definedName name="Extract_MI" localSheetId="2">#REF!</definedName>
    <definedName name="Extract_MI" localSheetId="5">#REF!</definedName>
    <definedName name="Extract_MI" localSheetId="11">#REF!</definedName>
    <definedName name="Extract_MI" localSheetId="10">#REF!</definedName>
    <definedName name="Extract_MI" localSheetId="12">#REF!</definedName>
    <definedName name="Extract_MI">#REF!</definedName>
    <definedName name="f" hidden="1">{#N/A,#N/A,TRUE,"TOTAL DISTRIBUTION";#N/A,#N/A,TRUE,"SOUTH";#N/A,#N/A,TRUE,"NORTHEAST";#N/A,#N/A,TRUE,"WEST"}</definedName>
    <definedName name="f_acct_top" localSheetId="16">#REF!</definedName>
    <definedName name="f_acct_top" localSheetId="9">#REF!</definedName>
    <definedName name="f_acct_top" localSheetId="7">#REF!</definedName>
    <definedName name="f_acct_top" localSheetId="8">#REF!</definedName>
    <definedName name="f_acct_top" localSheetId="6">#REF!</definedName>
    <definedName name="f_acct_top" localSheetId="1">#REF!</definedName>
    <definedName name="f_acct_top" localSheetId="3">#REF!</definedName>
    <definedName name="f_acct_top" localSheetId="0">#REF!</definedName>
    <definedName name="f_acct_top" localSheetId="2">#REF!</definedName>
    <definedName name="f_acct_top" localSheetId="5">#REF!</definedName>
    <definedName name="f_acct_top" localSheetId="11">#REF!</definedName>
    <definedName name="f_acct_top" localSheetId="10">#REF!</definedName>
    <definedName name="f_acct_top" localSheetId="12">#REF!</definedName>
    <definedName name="f_acct_top">#REF!</definedName>
    <definedName name="f_roi" localSheetId="16">#REF!</definedName>
    <definedName name="f_roi" localSheetId="9">#REF!</definedName>
    <definedName name="f_roi" localSheetId="7">#REF!</definedName>
    <definedName name="f_roi" localSheetId="8">#REF!</definedName>
    <definedName name="f_roi" localSheetId="6">#REF!</definedName>
    <definedName name="f_roi" localSheetId="1">#REF!</definedName>
    <definedName name="f_roi" localSheetId="3">#REF!</definedName>
    <definedName name="f_roi" localSheetId="0">#REF!</definedName>
    <definedName name="f_roi" localSheetId="2">#REF!</definedName>
    <definedName name="f_roi" localSheetId="5">#REF!</definedName>
    <definedName name="f_roi" localSheetId="11">#REF!</definedName>
    <definedName name="f_roi" localSheetId="10">#REF!</definedName>
    <definedName name="f_roi" localSheetId="12">#REF!</definedName>
    <definedName name="f_roi">#REF!</definedName>
    <definedName name="feb" localSheetId="1">#REF!</definedName>
    <definedName name="feb" localSheetId="0">#REF!</definedName>
    <definedName name="feb" localSheetId="2">#REF!</definedName>
    <definedName name="feb">#REF!</definedName>
    <definedName name="fed_other" localSheetId="1">#REF!</definedName>
    <definedName name="fed_other" localSheetId="0">#REF!</definedName>
    <definedName name="fed_other" localSheetId="2">#REF!</definedName>
    <definedName name="fed_other">#REF!</definedName>
    <definedName name="FERC" localSheetId="16">#REF!</definedName>
    <definedName name="FERC" localSheetId="9">#REF!</definedName>
    <definedName name="FERC" localSheetId="7">#REF!</definedName>
    <definedName name="FERC" localSheetId="8">#REF!</definedName>
    <definedName name="FERC" localSheetId="6">#REF!</definedName>
    <definedName name="FERC" localSheetId="1">#REF!</definedName>
    <definedName name="FERC" localSheetId="3">#REF!</definedName>
    <definedName name="FERC" localSheetId="0">#REF!</definedName>
    <definedName name="FERC" localSheetId="2">#REF!</definedName>
    <definedName name="FERC" localSheetId="5">#REF!</definedName>
    <definedName name="FERC" localSheetId="11">#REF!</definedName>
    <definedName name="FERC" localSheetId="10">#REF!</definedName>
    <definedName name="FERC" localSheetId="12">#REF!</definedName>
    <definedName name="FERC">#REF!</definedName>
    <definedName name="FERCTAX" localSheetId="16">#REF!</definedName>
    <definedName name="FERCTAX" localSheetId="9">#REF!</definedName>
    <definedName name="FERCTAX" localSheetId="7">#REF!</definedName>
    <definedName name="FERCTAX" localSheetId="8">#REF!</definedName>
    <definedName name="FERCTAX" localSheetId="6">#REF!</definedName>
    <definedName name="FERCTAX" localSheetId="1">#REF!</definedName>
    <definedName name="FERCTAX" localSheetId="3">#REF!</definedName>
    <definedName name="FERCTAX" localSheetId="0">#REF!</definedName>
    <definedName name="FERCTAX" localSheetId="2">#REF!</definedName>
    <definedName name="FERCTAX" localSheetId="5">#REF!</definedName>
    <definedName name="FERCTAX" localSheetId="11">#REF!</definedName>
    <definedName name="FERCTAX" localSheetId="10">#REF!</definedName>
    <definedName name="FERCTAX" localSheetId="12">#REF!</definedName>
    <definedName name="FERCTAX">#REF!</definedName>
    <definedName name="fg" hidden="1">{#N/A,#N/A,FALSE,"T COST";#N/A,#N/A,FALSE,"COST_FH"}</definedName>
    <definedName name="financials" localSheetId="1">#REF!</definedName>
    <definedName name="financials" localSheetId="0">#REF!</definedName>
    <definedName name="financials" localSheetId="2">#REF!</definedName>
    <definedName name="financials">#REF!</definedName>
    <definedName name="financials97" localSheetId="1">#REF!</definedName>
    <definedName name="financials97" localSheetId="0">#REF!</definedName>
    <definedName name="financials97" localSheetId="2">#REF!</definedName>
    <definedName name="financials97">#REF!</definedName>
    <definedName name="financials98" localSheetId="1">#REF!</definedName>
    <definedName name="financials98" localSheetId="0">#REF!</definedName>
    <definedName name="financials98" localSheetId="2">#REF!</definedName>
    <definedName name="financials98">#REF!</definedName>
    <definedName name="financials99" localSheetId="1">#REF!</definedName>
    <definedName name="financials99" localSheetId="0">#REF!</definedName>
    <definedName name="financials99" localSheetId="2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 localSheetId="1">#REF!</definedName>
    <definedName name="FIVE" localSheetId="0">#REF!</definedName>
    <definedName name="FIVE" localSheetId="2">#REF!</definedName>
    <definedName name="FIVE">#REF!</definedName>
    <definedName name="fixedcost" localSheetId="1">#REF!</definedName>
    <definedName name="fixedcost" localSheetId="0">#REF!</definedName>
    <definedName name="fixedcost" localSheetId="2">#REF!</definedName>
    <definedName name="fixedcost">#REF!</definedName>
    <definedName name="FormatSelection" localSheetId="1">#REF!</definedName>
    <definedName name="FormatSelection" localSheetId="0">#REF!</definedName>
    <definedName name="FormatSelection" localSheetId="2">#REF!</definedName>
    <definedName name="FormatSelection">#REF!</definedName>
    <definedName name="fpc_pur" localSheetId="1">#REF!</definedName>
    <definedName name="fpc_pur" localSheetId="0">#REF!</definedName>
    <definedName name="fpc_pur" localSheetId="2">#REF!</definedName>
    <definedName name="fpc_pur">#REF!</definedName>
    <definedName name="fpl" localSheetId="1">#REF!</definedName>
    <definedName name="fpl" localSheetId="0">#REF!</definedName>
    <definedName name="fpl" localSheetId="2">#REF!</definedName>
    <definedName name="fpl">#REF!</definedName>
    <definedName name="fplds" localSheetId="1">#REF!</definedName>
    <definedName name="fplds" localSheetId="0">#REF!</definedName>
    <definedName name="fplds" localSheetId="2">#REF!</definedName>
    <definedName name="fplds">#REF!</definedName>
    <definedName name="fplitxinc" localSheetId="1">#REF!</definedName>
    <definedName name="fplitxinc" localSheetId="0">#REF!</definedName>
    <definedName name="fplitxinc" localSheetId="2">#REF!</definedName>
    <definedName name="fplitxinc">#REF!</definedName>
    <definedName name="FPLPAIDS" localSheetId="1">#REF!</definedName>
    <definedName name="FPLPAIDS" localSheetId="0">#REF!</definedName>
    <definedName name="FPLPAIDS" localSheetId="2">#REF!</definedName>
    <definedName name="FPLPAIDS">#REF!</definedName>
    <definedName name="FPSC" localSheetId="16">#REF!</definedName>
    <definedName name="FPSC" localSheetId="9">#REF!</definedName>
    <definedName name="FPSC" localSheetId="7">#REF!</definedName>
    <definedName name="FPSC" localSheetId="8">#REF!</definedName>
    <definedName name="FPSC" localSheetId="6">#REF!</definedName>
    <definedName name="FPSC" localSheetId="1">#REF!</definedName>
    <definedName name="FPSC" localSheetId="3">#REF!</definedName>
    <definedName name="FPSC" localSheetId="0">#REF!</definedName>
    <definedName name="FPSC" localSheetId="2">#REF!</definedName>
    <definedName name="FPSC" localSheetId="5">#REF!</definedName>
    <definedName name="FPSC" localSheetId="11">#REF!</definedName>
    <definedName name="FPSC" localSheetId="10">#REF!</definedName>
    <definedName name="FPSC" localSheetId="12">#REF!</definedName>
    <definedName name="FPSC">#REF!</definedName>
    <definedName name="FPSCTAX" localSheetId="16">#REF!</definedName>
    <definedName name="FPSCTAX" localSheetId="9">#REF!</definedName>
    <definedName name="FPSCTAX" localSheetId="7">#REF!</definedName>
    <definedName name="FPSCTAX" localSheetId="8">#REF!</definedName>
    <definedName name="FPSCTAX" localSheetId="6">#REF!</definedName>
    <definedName name="FPSCTAX" localSheetId="1">#REF!</definedName>
    <definedName name="FPSCTAX" localSheetId="3">#REF!</definedName>
    <definedName name="FPSCTAX" localSheetId="0">#REF!</definedName>
    <definedName name="FPSCTAX" localSheetId="2">#REF!</definedName>
    <definedName name="FPSCTAX" localSheetId="5">#REF!</definedName>
    <definedName name="FPSCTAX" localSheetId="11">#REF!</definedName>
    <definedName name="FPSCTAX" localSheetId="10">#REF!</definedName>
    <definedName name="FPSCTAX" localSheetId="12">#REF!</definedName>
    <definedName name="FPSCTAX">#REF!</definedName>
    <definedName name="FUND" localSheetId="1">#REF!</definedName>
    <definedName name="FUND" localSheetId="0">#REF!</definedName>
    <definedName name="FUND" localSheetId="2">#REF!</definedName>
    <definedName name="FUND">#REF!</definedName>
    <definedName name="G" localSheetId="1">#REF!</definedName>
    <definedName name="G" localSheetId="0">#REF!</definedName>
    <definedName name="G" localSheetId="2">#REF!</definedName>
    <definedName name="G">#REF!</definedName>
    <definedName name="GAAP_Other" localSheetId="1">#REF!</definedName>
    <definedName name="GAAP_Other" localSheetId="0">#REF!</definedName>
    <definedName name="GAAP_Other" localSheetId="2">#REF!</definedName>
    <definedName name="GAAP_Other">#REF!</definedName>
    <definedName name="gas_offpeak" localSheetId="1">#REF!</definedName>
    <definedName name="gas_offpeak" localSheetId="0">#REF!</definedName>
    <definedName name="gas_offpeak" localSheetId="2">#REF!</definedName>
    <definedName name="gas_offpeak">#REF!</definedName>
    <definedName name="gas_onpeak" localSheetId="1">#REF!</definedName>
    <definedName name="gas_onpeak" localSheetId="0">#REF!</definedName>
    <definedName name="gas_onpeak" localSheetId="2">#REF!</definedName>
    <definedName name="gas_onpeak">#REF!</definedName>
    <definedName name="GASADD" localSheetId="1">#REF!</definedName>
    <definedName name="GASADD" localSheetId="0">#REF!</definedName>
    <definedName name="GASADD" localSheetId="2">#REF!</definedName>
    <definedName name="GASADD">#REF!</definedName>
    <definedName name="gh" hidden="1">{"view1",#N/A,FALSE,"ON AIR"}</definedName>
    <definedName name="gh_1" hidden="1">{"view1",#N/A,FALSE,"ON AIR"}</definedName>
    <definedName name="GP_COMPSTUD_Sheet" localSheetId="1">#REF!</definedName>
    <definedName name="GP_COMPSTUD_Sheet" localSheetId="0">#REF!</definedName>
    <definedName name="GP_COMPSTUD_Sheet" localSheetId="2">#REF!</definedName>
    <definedName name="GP_COMPSTUD_Sheet">#REF!</definedName>
    <definedName name="GP_Cost_of_Capital" localSheetId="1">#REF!</definedName>
    <definedName name="GP_Cost_of_Capital" localSheetId="0">#REF!</definedName>
    <definedName name="GP_Cost_of_Capital" localSheetId="2">#REF!</definedName>
    <definedName name="GP_Cost_of_Capital">#REF!</definedName>
    <definedName name="GP_Sheet1" localSheetId="1">#REF!</definedName>
    <definedName name="GP_Sheet1" localSheetId="0">#REF!</definedName>
    <definedName name="GP_Sheet1" localSheetId="2">#REF!</definedName>
    <definedName name="GP_Sheet1">#REF!</definedName>
    <definedName name="group" localSheetId="1">#REF!</definedName>
    <definedName name="group" localSheetId="0">#REF!</definedName>
    <definedName name="group" localSheetId="2">#REF!</definedName>
    <definedName name="group">#REF!</definedName>
    <definedName name="GRPCALC" localSheetId="1">#REF!</definedName>
    <definedName name="GRPCALC" localSheetId="0">#REF!</definedName>
    <definedName name="GRPCALC" localSheetId="2">#REF!</definedName>
    <definedName name="GRPCALC">#REF!</definedName>
    <definedName name="GRPTI" localSheetId="1">#REF!</definedName>
    <definedName name="GRPTI" localSheetId="0">#REF!</definedName>
    <definedName name="GRPTI" localSheetId="2">#REF!</definedName>
    <definedName name="GRPTI">#REF!</definedName>
    <definedName name="GUY" localSheetId="16">#REF!</definedName>
    <definedName name="GUY" localSheetId="9">#REF!</definedName>
    <definedName name="GUY" localSheetId="7">#REF!</definedName>
    <definedName name="GUY" localSheetId="8">#REF!</definedName>
    <definedName name="GUY" localSheetId="6">#REF!</definedName>
    <definedName name="GUY" localSheetId="1">#REF!</definedName>
    <definedName name="GUY" localSheetId="3">#REF!</definedName>
    <definedName name="GUY" localSheetId="0">#REF!</definedName>
    <definedName name="GUY" localSheetId="2">#REF!</definedName>
    <definedName name="GUY" localSheetId="5">#REF!</definedName>
    <definedName name="GUY" localSheetId="11">#REF!</definedName>
    <definedName name="GUY" localSheetId="10">#REF!</definedName>
    <definedName name="GUY" localSheetId="12">#REF!</definedName>
    <definedName name="GUY">#REF!</definedName>
    <definedName name="H" localSheetId="1">#REF!</definedName>
    <definedName name="H" localSheetId="0">#REF!</definedName>
    <definedName name="H" localSheetId="2">#REF!</definedName>
    <definedName name="H">#REF!</definedName>
    <definedName name="HDLGSTI" localSheetId="1">#REF!</definedName>
    <definedName name="HDLGSTI" localSheetId="0">#REF!</definedName>
    <definedName name="HDLGSTI" localSheetId="2">#REF!</definedName>
    <definedName name="HDLGSTI">#REF!</definedName>
    <definedName name="HELD" localSheetId="1">#REF!</definedName>
    <definedName name="HELD" localSheetId="0">#REF!</definedName>
    <definedName name="HELD" localSheetId="2">#REF!</definedName>
    <definedName name="HELD">#REF!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 localSheetId="1">#REF!</definedName>
    <definedName name="HISTORICAL_YEAR_DATE" localSheetId="0">#REF!</definedName>
    <definedName name="HISTORICAL_YEAR_DATE" localSheetId="2">#REF!</definedName>
    <definedName name="HISTORICAL_YEAR_DATE">#REF!</definedName>
    <definedName name="HISTORICAL_YEAR_X" localSheetId="1">#REF!</definedName>
    <definedName name="HISTORICAL_YEAR_X" localSheetId="0">#REF!</definedName>
    <definedName name="HISTORICAL_YEAR_X" localSheetId="2">#REF!</definedName>
    <definedName name="HISTORICAL_YEAR_X">#REF!</definedName>
    <definedName name="HISTORY" localSheetId="16">#REF!</definedName>
    <definedName name="HISTORY" localSheetId="9">#REF!</definedName>
    <definedName name="HISTORY" localSheetId="7">#REF!</definedName>
    <definedName name="HISTORY" localSheetId="8">#REF!</definedName>
    <definedName name="HISTORY" localSheetId="6">#REF!</definedName>
    <definedName name="HISTORY" localSheetId="1">#REF!</definedName>
    <definedName name="HISTORY" localSheetId="3">#REF!</definedName>
    <definedName name="HISTORY" localSheetId="0">#REF!</definedName>
    <definedName name="HISTORY" localSheetId="2">#REF!</definedName>
    <definedName name="HISTORY" localSheetId="5">#REF!</definedName>
    <definedName name="HISTORY" localSheetId="11">#REF!</definedName>
    <definedName name="HISTORY" localSheetId="10">#REF!</definedName>
    <definedName name="HISTORY" localSheetId="12">#REF!</definedName>
    <definedName name="HISTORY">#REF!</definedName>
    <definedName name="HLDGSCALC" localSheetId="1">#REF!</definedName>
    <definedName name="HLDGSCALC" localSheetId="0">#REF!</definedName>
    <definedName name="HLDGSCALC" localSheetId="2">#REF!</definedName>
    <definedName name="HLDGSCALC">#REF!</definedName>
    <definedName name="howToChange" localSheetId="1">#REF!</definedName>
    <definedName name="howToChange" localSheetId="0">#REF!</definedName>
    <definedName name="howToChange" localSheetId="2">#REF!</definedName>
    <definedName name="howToChange">#REF!</definedName>
    <definedName name="howToCheck" localSheetId="1">#REF!</definedName>
    <definedName name="howToCheck" localSheetId="0">#REF!</definedName>
    <definedName name="howToCheck" localSheetId="2">#REF!</definedName>
    <definedName name="howToCheck">#REF!</definedName>
    <definedName name="hwpcoc" localSheetId="1">#REF!</definedName>
    <definedName name="hwpcoc" localSheetId="0">#REF!</definedName>
    <definedName name="hwpcoc" localSheetId="2">#REF!</definedName>
    <definedName name="hwpcoc">#REF!</definedName>
    <definedName name="hwpcoc2" localSheetId="1">#REF!</definedName>
    <definedName name="hwpcoc2" localSheetId="0">#REF!</definedName>
    <definedName name="hwpcoc2" localSheetId="2">#REF!</definedName>
    <definedName name="hwpcoc2">#REF!</definedName>
    <definedName name="hyp8txinc" localSheetId="1">#REF!</definedName>
    <definedName name="hyp8txinc" localSheetId="0">#REF!</definedName>
    <definedName name="hyp8txinc" localSheetId="2">#REF!</definedName>
    <definedName name="hyp8txinc">#REF!</definedName>
    <definedName name="hyp9txinc" localSheetId="1">#REF!</definedName>
    <definedName name="hyp9txinc" localSheetId="0">#REF!</definedName>
    <definedName name="hyp9txinc" localSheetId="2">#REF!</definedName>
    <definedName name="hyp9txinc">#REF!</definedName>
    <definedName name="impetxinc" localSheetId="1">#REF!</definedName>
    <definedName name="impetxinc" localSheetId="0">#REF!</definedName>
    <definedName name="impetxinc" localSheetId="2">#REF!</definedName>
    <definedName name="impetxinc">#REF!</definedName>
    <definedName name="incomestatement" localSheetId="1">#REF!</definedName>
    <definedName name="incomestatement" localSheetId="0">#REF!</definedName>
    <definedName name="incomestatement" localSheetId="2">#REF!</definedName>
    <definedName name="incomestatement">#REF!</definedName>
    <definedName name="INCSTA" localSheetId="16">#REF!</definedName>
    <definedName name="INCSTA" localSheetId="9">#REF!</definedName>
    <definedName name="INCSTA" localSheetId="7">#REF!</definedName>
    <definedName name="INCSTA" localSheetId="8">#REF!</definedName>
    <definedName name="INCSTA" localSheetId="6">#REF!</definedName>
    <definedName name="INCSTA" localSheetId="18">#REF!</definedName>
    <definedName name="INCSTA" localSheetId="1">#REF!</definedName>
    <definedName name="INCSTA" localSheetId="3">#REF!</definedName>
    <definedName name="INCSTA" localSheetId="0">#REF!</definedName>
    <definedName name="INCSTA" localSheetId="2">#REF!</definedName>
    <definedName name="INCSTA" localSheetId="5">#REF!</definedName>
    <definedName name="INCSTA" localSheetId="11">#REF!</definedName>
    <definedName name="INCSTA" localSheetId="10">#REF!</definedName>
    <definedName name="INCSTA" localSheetId="12">#REF!</definedName>
    <definedName name="INCSTA">#REF!</definedName>
    <definedName name="IND" localSheetId="1">#REF!</definedName>
    <definedName name="IND" localSheetId="0">#REF!</definedName>
    <definedName name="IND" localSheetId="2">#REF!</definedName>
    <definedName name="IND">#REF!</definedName>
    <definedName name="index" localSheetId="1">#REF!</definedName>
    <definedName name="index" localSheetId="0">#REF!</definedName>
    <definedName name="index" localSheetId="2">#REF!</definedName>
    <definedName name="index">#REF!</definedName>
    <definedName name="InfoPane" localSheetId="1">#REF!</definedName>
    <definedName name="InfoPane" localSheetId="0">#REF!</definedName>
    <definedName name="InfoPane" localSheetId="2">#REF!</definedName>
    <definedName name="InfoPane">#REF!</definedName>
    <definedName name="InformationPane" localSheetId="1">#REF!</definedName>
    <definedName name="InformationPane" localSheetId="0">#REF!</definedName>
    <definedName name="InformationPane" localSheetId="2">#REF!</definedName>
    <definedName name="InformationPane">#REF!</definedName>
    <definedName name="InfpPane" localSheetId="1">#REF!</definedName>
    <definedName name="InfpPane" localSheetId="0">#REF!</definedName>
    <definedName name="InfpPane" localSheetId="2">#REF!</definedName>
    <definedName name="InfpPane">#REF!</definedName>
    <definedName name="INP5" localSheetId="1">#REF!</definedName>
    <definedName name="INP5" localSheetId="0">#REF!</definedName>
    <definedName name="INP5" localSheetId="2">#REF!</definedName>
    <definedName name="INP5">#REF!</definedName>
    <definedName name="INPUT5" localSheetId="16">#REF!</definedName>
    <definedName name="INPUT5" localSheetId="9">#REF!</definedName>
    <definedName name="INPUT5" localSheetId="7">#REF!</definedName>
    <definedName name="INPUT5" localSheetId="8">#REF!</definedName>
    <definedName name="INPUT5" localSheetId="6">#REF!</definedName>
    <definedName name="INPUT5" localSheetId="18">#REF!</definedName>
    <definedName name="INPUT5" localSheetId="1">#REF!</definedName>
    <definedName name="INPUT5" localSheetId="3">#REF!</definedName>
    <definedName name="INPUT5" localSheetId="0">#REF!</definedName>
    <definedName name="INPUT5" localSheetId="2">#REF!</definedName>
    <definedName name="INPUT5" localSheetId="5">#REF!</definedName>
    <definedName name="INPUT5" localSheetId="11">#REF!</definedName>
    <definedName name="INPUT5" localSheetId="10">#REF!</definedName>
    <definedName name="INPUT5" localSheetId="12">#REF!</definedName>
    <definedName name="INPUT5">#REF!</definedName>
    <definedName name="INPUTS" localSheetId="16">#REF!</definedName>
    <definedName name="INPUTS" localSheetId="9">#REF!</definedName>
    <definedName name="INPUTS" localSheetId="7">#REF!</definedName>
    <definedName name="INPUTS" localSheetId="8">#REF!</definedName>
    <definedName name="INPUTS" localSheetId="6">#REF!</definedName>
    <definedName name="INPUTS" localSheetId="1">#REF!</definedName>
    <definedName name="INPUTS" localSheetId="3">#REF!</definedName>
    <definedName name="INPUTS" localSheetId="0">#REF!</definedName>
    <definedName name="INPUTS" localSheetId="2">#REF!</definedName>
    <definedName name="INPUTS" localSheetId="5">#REF!</definedName>
    <definedName name="INPUTS" localSheetId="11">#REF!</definedName>
    <definedName name="INPUTS" localSheetId="10">#REF!</definedName>
    <definedName name="INPUTS" localSheetId="12">#REF!</definedName>
    <definedName name="INPUTS">#REF!</definedName>
    <definedName name="INTCALC" localSheetId="16">#REF!</definedName>
    <definedName name="INTCALC" localSheetId="9">#REF!</definedName>
    <definedName name="INTCALC" localSheetId="7">#REF!</definedName>
    <definedName name="INTCALC" localSheetId="8">#REF!</definedName>
    <definedName name="INTCALC" localSheetId="6">#REF!</definedName>
    <definedName name="INTCALC" localSheetId="1">#REF!</definedName>
    <definedName name="INTCALC" localSheetId="3">#REF!</definedName>
    <definedName name="INTCALC" localSheetId="0">#REF!</definedName>
    <definedName name="INTCALC" localSheetId="2">#REF!</definedName>
    <definedName name="INTCALC" localSheetId="5">#REF!</definedName>
    <definedName name="INTCALC" localSheetId="11">#REF!</definedName>
    <definedName name="INTCALC" localSheetId="10">#REF!</definedName>
    <definedName name="INTCALC" localSheetId="12">#REF!</definedName>
    <definedName name="INTCAL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 localSheetId="1">#REF!</definedName>
    <definedName name="jan" localSheetId="0">#REF!</definedName>
    <definedName name="jan" localSheetId="2">#REF!</definedName>
    <definedName name="jan">#REF!</definedName>
    <definedName name="JE_S" localSheetId="1">#REF!</definedName>
    <definedName name="JE_S" localSheetId="0">#REF!</definedName>
    <definedName name="JE_S" localSheetId="2">#REF!</definedName>
    <definedName name="JE_S">#REF!</definedName>
    <definedName name="jonetxinc" localSheetId="1">#REF!</definedName>
    <definedName name="jonetxinc" localSheetId="0">#REF!</definedName>
    <definedName name="jonetxinc" localSheetId="2">#REF!</definedName>
    <definedName name="jonetxinc">#REF!</definedName>
    <definedName name="jpg" hidden="1">{"detail305",#N/A,FALSE,"BI-305"}</definedName>
    <definedName name="july" localSheetId="1">#REF!</definedName>
    <definedName name="july" localSheetId="0">#REF!</definedName>
    <definedName name="july" localSheetId="2">#REF!</definedName>
    <definedName name="july">#REF!</definedName>
    <definedName name="Jun2K4K7200" localSheetId="1">#REF!</definedName>
    <definedName name="Jun2K4K7200" localSheetId="0">#REF!</definedName>
    <definedName name="Jun2K4K7200" localSheetId="2">#REF!</definedName>
    <definedName name="Jun2K4K7200">#REF!</definedName>
    <definedName name="june" localSheetId="1">#REF!</definedName>
    <definedName name="june" localSheetId="0">#REF!</definedName>
    <definedName name="june" localSheetId="2">#REF!</definedName>
    <definedName name="june">#REF!</definedName>
    <definedName name="JV1_38_90" localSheetId="1">#REF!</definedName>
    <definedName name="JV1_38_90" localSheetId="0">#REF!</definedName>
    <definedName name="JV1_38_90" localSheetId="2">#REF!</definedName>
    <definedName name="JV1_38_90">#REF!</definedName>
    <definedName name="kerntxinc" localSheetId="1">#REF!</definedName>
    <definedName name="kerntxinc" localSheetId="0">#REF!</definedName>
    <definedName name="kerntxinc" localSheetId="2">#REF!</definedName>
    <definedName name="kerntxinc">#REF!</definedName>
    <definedName name="keys" localSheetId="1">#REF!</definedName>
    <definedName name="keys" localSheetId="0">#REF!</definedName>
    <definedName name="keys" localSheetId="2">#REF!</definedName>
    <definedName name="keys">#REF!</definedName>
    <definedName name="KL" hidden="1">{"summary",#N/A,FALSE,"PCR DIRECTORY"}</definedName>
    <definedName name="KWH_Data" localSheetId="1">#REF!</definedName>
    <definedName name="KWH_Data" localSheetId="0">#REF!</definedName>
    <definedName name="KWH_Data" localSheetId="2">#REF!</definedName>
    <definedName name="KWH_Data">#REF!</definedName>
    <definedName name="labor2001" localSheetId="1">#REF!</definedName>
    <definedName name="labor2001" localSheetId="0">#REF!</definedName>
    <definedName name="labor2001" localSheetId="2">#REF!</definedName>
    <definedName name="labor2001">#REF!</definedName>
    <definedName name="labor2002" localSheetId="1">#REF!</definedName>
    <definedName name="labor2002" localSheetId="0">#REF!</definedName>
    <definedName name="labor2002" localSheetId="2">#REF!</definedName>
    <definedName name="labor2002">#REF!</definedName>
    <definedName name="labor2003" localSheetId="1">#REF!</definedName>
    <definedName name="labor2003" localSheetId="0">#REF!</definedName>
    <definedName name="labor2003" localSheetId="2">#REF!</definedName>
    <definedName name="labor2003">#REF!</definedName>
    <definedName name="labor2004" localSheetId="1">#REF!</definedName>
    <definedName name="labor2004" localSheetId="0">#REF!</definedName>
    <definedName name="labor2004" localSheetId="2">#REF!</definedName>
    <definedName name="labor2004">#REF!</definedName>
    <definedName name="labor2005" localSheetId="1">#REF!</definedName>
    <definedName name="labor2005" localSheetId="0">#REF!</definedName>
    <definedName name="labor2005" localSheetId="2">#REF!</definedName>
    <definedName name="labor2005">#REF!</definedName>
    <definedName name="LFKWH" localSheetId="1">#REF!</definedName>
    <definedName name="LFKWH" localSheetId="0">#REF!</definedName>
    <definedName name="LFKWH" localSheetId="2">#REF!</definedName>
    <definedName name="LFKWH">#REF!</definedName>
    <definedName name="LIST" localSheetId="1">#REF!</definedName>
    <definedName name="LIST" localSheetId="0">#REF!</definedName>
    <definedName name="LIST" localSheetId="2">#REF!</definedName>
    <definedName name="LIST">#REF!</definedName>
    <definedName name="loads" localSheetId="1">#REF!</definedName>
    <definedName name="loads" localSheetId="0">#REF!</definedName>
    <definedName name="loads" localSheetId="2">#REF!</definedName>
    <definedName name="loads">#REF!</definedName>
    <definedName name="LOLD">1</definedName>
    <definedName name="LOLD_Table">7</definedName>
    <definedName name="LRIC12" localSheetId="16">#REF!</definedName>
    <definedName name="LRIC12" localSheetId="9">#REF!</definedName>
    <definedName name="LRIC12" localSheetId="7">#REF!</definedName>
    <definedName name="LRIC12" localSheetId="8">#REF!</definedName>
    <definedName name="LRIC12" localSheetId="6">#REF!</definedName>
    <definedName name="LRIC12" localSheetId="18">#REF!</definedName>
    <definedName name="LRIC12" localSheetId="1">#REF!</definedName>
    <definedName name="LRIC12" localSheetId="3">#REF!</definedName>
    <definedName name="LRIC12" localSheetId="0">#REF!</definedName>
    <definedName name="LRIC12" localSheetId="2">#REF!</definedName>
    <definedName name="LRIC12" localSheetId="5">#REF!</definedName>
    <definedName name="LRIC12" localSheetId="11">#REF!</definedName>
    <definedName name="LRIC12" localSheetId="10">#REF!</definedName>
    <definedName name="LRIC12" localSheetId="12">#REF!</definedName>
    <definedName name="LRIC12">#REF!</definedName>
    <definedName name="LRICA" localSheetId="16">#REF!</definedName>
    <definedName name="LRICA" localSheetId="9">#REF!</definedName>
    <definedName name="LRICA" localSheetId="7">#REF!</definedName>
    <definedName name="LRICA" localSheetId="8">#REF!</definedName>
    <definedName name="LRICA" localSheetId="6">#REF!</definedName>
    <definedName name="LRICA" localSheetId="18">#REF!</definedName>
    <definedName name="LRICA" localSheetId="1">#REF!</definedName>
    <definedName name="LRICA" localSheetId="3">#REF!</definedName>
    <definedName name="LRICA" localSheetId="0">#REF!</definedName>
    <definedName name="LRICA" localSheetId="2">#REF!</definedName>
    <definedName name="LRICA" localSheetId="5">#REF!</definedName>
    <definedName name="LRICA" localSheetId="11">#REF!</definedName>
    <definedName name="LRICA" localSheetId="10">#REF!</definedName>
    <definedName name="LRICA" localSheetId="12">#REF!</definedName>
    <definedName name="LRICA">#REF!</definedName>
    <definedName name="LRICY" localSheetId="16">#REF!</definedName>
    <definedName name="LRICY" localSheetId="9">#REF!</definedName>
    <definedName name="LRICY" localSheetId="7">#REF!</definedName>
    <definedName name="LRICY" localSheetId="8">#REF!</definedName>
    <definedName name="LRICY" localSheetId="6">#REF!</definedName>
    <definedName name="LRICY" localSheetId="18">#REF!</definedName>
    <definedName name="LRICY" localSheetId="1">#REF!</definedName>
    <definedName name="LRICY" localSheetId="3">#REF!</definedName>
    <definedName name="LRICY" localSheetId="0">#REF!</definedName>
    <definedName name="LRICY" localSheetId="2">#REF!</definedName>
    <definedName name="LRICY" localSheetId="5">#REF!</definedName>
    <definedName name="LRICY" localSheetId="11">#REF!</definedName>
    <definedName name="LRICY" localSheetId="10">#REF!</definedName>
    <definedName name="LRICY" localSheetId="12">#REF!</definedName>
    <definedName name="LRICY">#REF!</definedName>
    <definedName name="LRICYTD" localSheetId="16">#REF!</definedName>
    <definedName name="LRICYTD" localSheetId="9">#REF!</definedName>
    <definedName name="LRICYTD" localSheetId="7">#REF!</definedName>
    <definedName name="LRICYTD" localSheetId="8">#REF!</definedName>
    <definedName name="LRICYTD" localSheetId="6">#REF!</definedName>
    <definedName name="LRICYTD" localSheetId="18">#REF!</definedName>
    <definedName name="LRICYTD" localSheetId="1">#REF!</definedName>
    <definedName name="LRICYTD" localSheetId="3">#REF!</definedName>
    <definedName name="LRICYTD" localSheetId="0">#REF!</definedName>
    <definedName name="LRICYTD" localSheetId="2">#REF!</definedName>
    <definedName name="LRICYTD" localSheetId="5">#REF!</definedName>
    <definedName name="LRICYTD" localSheetId="11">#REF!</definedName>
    <definedName name="LRICYTD" localSheetId="10">#REF!</definedName>
    <definedName name="LRICYTD" localSheetId="12">#REF!</definedName>
    <definedName name="LRICYTD">#REF!</definedName>
    <definedName name="MACROS" localSheetId="16">#REF!</definedName>
    <definedName name="MACROS" localSheetId="9">#REF!</definedName>
    <definedName name="MACROS" localSheetId="7">#REF!</definedName>
    <definedName name="MACROS" localSheetId="8">#REF!</definedName>
    <definedName name="MACROS" localSheetId="6">#REF!</definedName>
    <definedName name="MACROS" localSheetId="18">#REF!</definedName>
    <definedName name="MACROS" localSheetId="1">#REF!</definedName>
    <definedName name="MACROS" localSheetId="3">#REF!</definedName>
    <definedName name="MACROS" localSheetId="0">#REF!</definedName>
    <definedName name="MACROS" localSheetId="2">#REF!</definedName>
    <definedName name="MACROS" localSheetId="5">#REF!</definedName>
    <definedName name="MACROS" localSheetId="11">#REF!</definedName>
    <definedName name="MACROS" localSheetId="10">#REF!</definedName>
    <definedName name="MACROS" localSheetId="12">#REF!</definedName>
    <definedName name="MACROS">#REF!</definedName>
    <definedName name="mar" localSheetId="1">#REF!</definedName>
    <definedName name="mar" localSheetId="0">#REF!</definedName>
    <definedName name="mar" localSheetId="2">#REF!</definedName>
    <definedName name="mar">#REF!</definedName>
    <definedName name="MARY" hidden="1">{#N/A,#N/A,TRUE,"TOTAL DISTRIBUTION";#N/A,#N/A,TRUE,"SOUTH";#N/A,#N/A,TRUE,"NORTHEAST";#N/A,#N/A,TRUE,"WEST"}</definedName>
    <definedName name="may" localSheetId="1">#REF!</definedName>
    <definedName name="may" localSheetId="0">#REF!</definedName>
    <definedName name="may" localSheetId="2">#REF!</definedName>
    <definedName name="may">#REF!</definedName>
    <definedName name="midcols" localSheetId="1">#REF!,#REF!,#REF!,#REF!,#REF!,#REF!,#REF!,#REF!,#REF!,#REF!,#REF!,#REF!,#REF!,#REF!,#REF!,#REF!</definedName>
    <definedName name="midcols" localSheetId="0">#REF!,#REF!,#REF!,#REF!,#REF!,#REF!,#REF!,#REF!,#REF!,#REF!,#REF!,#REF!,#REF!,#REF!,#REF!,#REF!</definedName>
    <definedName name="midcols" localSheetId="2">#REF!,#REF!,#REF!,#REF!,#REF!,#REF!,#REF!,#REF!,#REF!,#REF!,#REF!,#REF!,#REF!,#REF!,#REF!,#REF!</definedName>
    <definedName name="midcols">#REF!,#REF!,#REF!,#REF!,#REF!,#REF!,#REF!,#REF!,#REF!,#REF!,#REF!,#REF!,#REF!,#REF!,#REF!,#REF!</definedName>
    <definedName name="MIKE" hidden="1">{"detail305",#N/A,FALSE,"BI-305"}</definedName>
    <definedName name="mkwh_stats1" localSheetId="1">#REF!</definedName>
    <definedName name="mkwh_stats1" localSheetId="0">#REF!</definedName>
    <definedName name="mkwh_stats1" localSheetId="2">#REF!</definedName>
    <definedName name="mkwh_stats1">#REF!</definedName>
    <definedName name="mkwh_stats2" localSheetId="1">#REF!</definedName>
    <definedName name="mkwh_stats2" localSheetId="0">#REF!</definedName>
    <definedName name="mkwh_stats2" localSheetId="2">#REF!</definedName>
    <definedName name="mkwh_stats2">#REF!</definedName>
    <definedName name="mnth_range" localSheetId="1">#REF!</definedName>
    <definedName name="mnth_range" localSheetId="0">#REF!</definedName>
    <definedName name="mnth_range" localSheetId="2">#REF!</definedName>
    <definedName name="mnth_range">#REF!</definedName>
    <definedName name="MONTH" localSheetId="16">#REF!</definedName>
    <definedName name="MONTH" localSheetId="9">#REF!</definedName>
    <definedName name="MONTH" localSheetId="7">#REF!</definedName>
    <definedName name="MONTH" localSheetId="8">#REF!</definedName>
    <definedName name="MONTH" localSheetId="6">#REF!</definedName>
    <definedName name="MONTH" localSheetId="1">#REF!</definedName>
    <definedName name="MONTH" localSheetId="3">#REF!</definedName>
    <definedName name="MONTH" localSheetId="0">#REF!</definedName>
    <definedName name="MONTH" localSheetId="2">#REF!</definedName>
    <definedName name="MONTH" localSheetId="5">#REF!</definedName>
    <definedName name="MONTH" localSheetId="11">#REF!</definedName>
    <definedName name="MONTH" localSheetId="10">#REF!</definedName>
    <definedName name="MONTH" localSheetId="12">#REF!</definedName>
    <definedName name="MONTH">#REF!</definedName>
    <definedName name="Month2" localSheetId="1">#REF!</definedName>
    <definedName name="Month2" localSheetId="0">#REF!</definedName>
    <definedName name="Month2" localSheetId="2">#REF!</definedName>
    <definedName name="Month2">#REF!</definedName>
    <definedName name="MONTHS">#N/A</definedName>
    <definedName name="Monthy2" localSheetId="1">#REF!</definedName>
    <definedName name="Monthy2" localSheetId="0">#REF!</definedName>
    <definedName name="Monthy2" localSheetId="2">#REF!</definedName>
    <definedName name="Monthy2">#REF!</definedName>
    <definedName name="monttxinc" localSheetId="1">#REF!</definedName>
    <definedName name="monttxinc" localSheetId="0">#REF!</definedName>
    <definedName name="monttxinc" localSheetId="2">#REF!</definedName>
    <definedName name="monttxinc">#REF!</definedName>
    <definedName name="mthincst2003" localSheetId="1">#REF!</definedName>
    <definedName name="mthincst2003" localSheetId="0">#REF!</definedName>
    <definedName name="mthincst2003" localSheetId="2">#REF!</definedName>
    <definedName name="mthincst2003">#REF!</definedName>
    <definedName name="mthincstmt2002" localSheetId="1">#REF!</definedName>
    <definedName name="mthincstmt2002" localSheetId="0">#REF!</definedName>
    <definedName name="mthincstmt2002" localSheetId="2">#REF!</definedName>
    <definedName name="mthincstmt2002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 localSheetId="1">#REF!</definedName>
    <definedName name="naec1" localSheetId="0">#REF!</definedName>
    <definedName name="naec1" localSheetId="2">#REF!</definedName>
    <definedName name="naec1">#REF!</definedName>
    <definedName name="naec2" localSheetId="1">#REF!</definedName>
    <definedName name="naec2" localSheetId="0">#REF!</definedName>
    <definedName name="naec2" localSheetId="2">#REF!</definedName>
    <definedName name="naec2">#REF!</definedName>
    <definedName name="naeccoc" localSheetId="1">#REF!</definedName>
    <definedName name="naeccoc" localSheetId="0">#REF!</definedName>
    <definedName name="naeccoc" localSheetId="2">#REF!</definedName>
    <definedName name="naeccoc">#REF!</definedName>
    <definedName name="NAECCOC2" localSheetId="1">#REF!</definedName>
    <definedName name="NAECCOC2" localSheetId="0">#REF!</definedName>
    <definedName name="NAECCOC2" localSheetId="2">#REF!</definedName>
    <definedName name="NAECCOC2">#REF!</definedName>
    <definedName name="Name" localSheetId="1">#REF!</definedName>
    <definedName name="Name" localSheetId="0">#REF!</definedName>
    <definedName name="Name" localSheetId="2">#REF!</definedName>
    <definedName name="Name">#REF!</definedName>
    <definedName name="NAMES" localSheetId="1">#REF!</definedName>
    <definedName name="NAMES" localSheetId="0">#REF!</definedName>
    <definedName name="NAMES" localSheetId="2">#REF!</definedName>
    <definedName name="NAMES">#REF!</definedName>
    <definedName name="NavPane" localSheetId="1">#REF!</definedName>
    <definedName name="NavPane" localSheetId="0">#REF!</definedName>
    <definedName name="NavPane" localSheetId="2">#REF!</definedName>
    <definedName name="NavPane">#REF!</definedName>
    <definedName name="Net_Generation" localSheetId="1">#REF!</definedName>
    <definedName name="Net_Generation" localSheetId="0">#REF!</definedName>
    <definedName name="Net_Generation" localSheetId="2">#REF!</definedName>
    <definedName name="Net_Generation">#REF!</definedName>
    <definedName name="Net_Income" localSheetId="1">#REF!</definedName>
    <definedName name="Net_Income" localSheetId="0">#REF!</definedName>
    <definedName name="Net_Income" localSheetId="2">#REF!</definedName>
    <definedName name="Net_Income">#REF!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hidden="1">{#N/A,#N/A,TRUE,"TOTAL DISTRIBUTION";#N/A,#N/A,TRUE,"SOUTH";#N/A,#N/A,TRUE,"NORTHEAST";#N/A,#N/A,TRUE,"WEST"}</definedName>
    <definedName name="NonUtil_06Actual_Essbase" localSheetId="1">#REF!</definedName>
    <definedName name="NonUtil_06Actual_Essbase" localSheetId="0">#REF!</definedName>
    <definedName name="NonUtil_06Actual_Essbase" localSheetId="2">#REF!</definedName>
    <definedName name="NonUtil_06Actual_Essbase">#REF!</definedName>
    <definedName name="nov" localSheetId="1">#REF!</definedName>
    <definedName name="nov" localSheetId="0">#REF!</definedName>
    <definedName name="nov" localSheetId="2">#REF!</definedName>
    <definedName name="nov">#REF!</definedName>
    <definedName name="numqtrs" localSheetId="1">#REF!</definedName>
    <definedName name="numqtrs" localSheetId="0">#REF!</definedName>
    <definedName name="numqtrs" localSheetId="2">#REF!</definedName>
    <definedName name="numqtrs">#REF!</definedName>
    <definedName name="OBC" localSheetId="1">#REF!</definedName>
    <definedName name="OBC" localSheetId="0">#REF!</definedName>
    <definedName name="OBC" localSheetId="2">#REF!</definedName>
    <definedName name="OBC">#REF!</definedName>
    <definedName name="OBO" localSheetId="16">#REF!</definedName>
    <definedName name="OBO" localSheetId="9">#REF!</definedName>
    <definedName name="OBO" localSheetId="7">#REF!</definedName>
    <definedName name="OBO" localSheetId="8">#REF!</definedName>
    <definedName name="OBO" localSheetId="6">#REF!</definedName>
    <definedName name="OBO" localSheetId="18">#REF!</definedName>
    <definedName name="OBO" localSheetId="1">#REF!</definedName>
    <definedName name="OBO" localSheetId="3">#REF!</definedName>
    <definedName name="OBO" localSheetId="0">#REF!</definedName>
    <definedName name="OBO" localSheetId="2">#REF!</definedName>
    <definedName name="OBO" localSheetId="5">#REF!</definedName>
    <definedName name="OBO" localSheetId="11">#REF!</definedName>
    <definedName name="OBO" localSheetId="10">#REF!</definedName>
    <definedName name="OBO" localSheetId="12">#REF!</definedName>
    <definedName name="OBO">#REF!</definedName>
    <definedName name="OBODEFTX" localSheetId="16">#REF!</definedName>
    <definedName name="OBODEFTX" localSheetId="9">#REF!</definedName>
    <definedName name="OBODEFTX" localSheetId="7">#REF!</definedName>
    <definedName name="OBODEFTX" localSheetId="8">#REF!</definedName>
    <definedName name="OBODEFTX" localSheetId="6">#REF!</definedName>
    <definedName name="OBODEFTX" localSheetId="18">#REF!</definedName>
    <definedName name="OBODEFTX" localSheetId="1">#REF!</definedName>
    <definedName name="OBODEFTX" localSheetId="3">#REF!</definedName>
    <definedName name="OBODEFTX" localSheetId="0">#REF!</definedName>
    <definedName name="OBODEFTX" localSheetId="2">#REF!</definedName>
    <definedName name="OBODEFTX" localSheetId="5">#REF!</definedName>
    <definedName name="OBODEFTX" localSheetId="11">#REF!</definedName>
    <definedName name="OBODEFTX" localSheetId="10">#REF!</definedName>
    <definedName name="OBODEFTX" localSheetId="12">#REF!</definedName>
    <definedName name="OBODEFTX">#REF!</definedName>
    <definedName name="off_peak_days" localSheetId="1">#REF!</definedName>
    <definedName name="off_peak_days" localSheetId="0">#REF!</definedName>
    <definedName name="off_peak_days" localSheetId="2">#REF!</definedName>
    <definedName name="off_peak_days">#REF!</definedName>
    <definedName name="offpeak_days" localSheetId="1">#REF!</definedName>
    <definedName name="offpeak_days" localSheetId="0">#REF!</definedName>
    <definedName name="offpeak_days" localSheetId="2">#REF!</definedName>
    <definedName name="offpeak_days">#REF!</definedName>
    <definedName name="oiladd" localSheetId="1">#REF!</definedName>
    <definedName name="oiladd" localSheetId="0">#REF!</definedName>
    <definedName name="oiladd" localSheetId="2">#REF!</definedName>
    <definedName name="oiladd">#REF!</definedName>
    <definedName name="OldDblClickSetting" localSheetId="1">#REF!</definedName>
    <definedName name="OldDblClickSetting" localSheetId="0">#REF!</definedName>
    <definedName name="OldDblClickSetting" localSheetId="2">#REF!</definedName>
    <definedName name="OldDblClickSetting">#REF!</definedName>
    <definedName name="OldOptions" localSheetId="1">#REF!</definedName>
    <definedName name="OldOptions" localSheetId="0">#REF!</definedName>
    <definedName name="OldOptions" localSheetId="2">#REF!</definedName>
    <definedName name="OldOptions">#REF!</definedName>
    <definedName name="OldRMouseSetting" localSheetId="1">#REF!</definedName>
    <definedName name="OldRMouseSetting" localSheetId="0">#REF!</definedName>
    <definedName name="OldRMouseSetting" localSheetId="2">#REF!</definedName>
    <definedName name="OldRMouseSetting">#REF!</definedName>
    <definedName name="OM_06Actual_Essbase" localSheetId="1">#REF!</definedName>
    <definedName name="OM_06Actual_Essbase" localSheetId="0">#REF!</definedName>
    <definedName name="OM_06Actual_Essbase" localSheetId="2">#REF!</definedName>
    <definedName name="OM_06Actual_Essbase">#REF!</definedName>
    <definedName name="ON" localSheetId="1">#REF!</definedName>
    <definedName name="ON" localSheetId="0">#REF!</definedName>
    <definedName name="ON" localSheetId="2">#REF!</definedName>
    <definedName name="ON">#REF!</definedName>
    <definedName name="on_peak_days" localSheetId="1">#REF!</definedName>
    <definedName name="on_peak_days" localSheetId="0">#REF!</definedName>
    <definedName name="on_peak_days" localSheetId="2">#REF!</definedName>
    <definedName name="on_peak_days">#REF!</definedName>
    <definedName name="ONE" localSheetId="1">#REF!</definedName>
    <definedName name="ONE" localSheetId="0">#REF!</definedName>
    <definedName name="ONE" localSheetId="2">#REF!</definedName>
    <definedName name="ONE">#REF!</definedName>
    <definedName name="operatingrevenue" localSheetId="1">#REF!</definedName>
    <definedName name="operatingrevenue" localSheetId="0">#REF!</definedName>
    <definedName name="operatingrevenue" localSheetId="2">#REF!</definedName>
    <definedName name="operatingrevenue">#REF!</definedName>
    <definedName name="operexp" localSheetId="1">#REF!</definedName>
    <definedName name="operexp" localSheetId="0">#REF!</definedName>
    <definedName name="operexp" localSheetId="2">#REF!</definedName>
    <definedName name="operexp">#REF!</definedName>
    <definedName name="operexp97" localSheetId="1">#REF!</definedName>
    <definedName name="operexp97" localSheetId="0">#REF!</definedName>
    <definedName name="operexp97" localSheetId="2">#REF!</definedName>
    <definedName name="operexp97">#REF!</definedName>
    <definedName name="operexp98" localSheetId="1">#REF!</definedName>
    <definedName name="operexp98" localSheetId="0">#REF!</definedName>
    <definedName name="operexp98" localSheetId="2">#REF!</definedName>
    <definedName name="operexp98">#REF!</definedName>
    <definedName name="operexp99" localSheetId="1">#REF!</definedName>
    <definedName name="operexp99" localSheetId="0">#REF!</definedName>
    <definedName name="operexp99" localSheetId="2">#REF!</definedName>
    <definedName name="operexp99">#REF!</definedName>
    <definedName name="operrev97" localSheetId="1">#REF!</definedName>
    <definedName name="operrev97" localSheetId="0">#REF!</definedName>
    <definedName name="operrev97" localSheetId="2">#REF!</definedName>
    <definedName name="operrev97">#REF!</definedName>
    <definedName name="operrev98" localSheetId="1">#REF!</definedName>
    <definedName name="operrev98" localSheetId="0">#REF!</definedName>
    <definedName name="operrev98" localSheetId="2">#REF!</definedName>
    <definedName name="operrev98">#REF!</definedName>
    <definedName name="operrev99" localSheetId="1">#REF!</definedName>
    <definedName name="operrev99" localSheetId="0">#REF!</definedName>
    <definedName name="operrev99" localSheetId="2">#REF!</definedName>
    <definedName name="operrev99">#REF!</definedName>
    <definedName name="ormetxinc" localSheetId="1">#REF!</definedName>
    <definedName name="ormetxinc" localSheetId="0">#REF!</definedName>
    <definedName name="ormetxinc" localSheetId="2">#REF!</definedName>
    <definedName name="ormetxinc">#REF!</definedName>
    <definedName name="OTHER" localSheetId="1">#REF!</definedName>
    <definedName name="OTHER" localSheetId="0">#REF!</definedName>
    <definedName name="OTHER" localSheetId="2">#REF!</definedName>
    <definedName name="OTHER">#REF!</definedName>
    <definedName name="OTHINC" localSheetId="16">#REF!</definedName>
    <definedName name="OTHINC" localSheetId="9">#REF!</definedName>
    <definedName name="OTHINC" localSheetId="7">#REF!</definedName>
    <definedName name="OTHINC" localSheetId="8">#REF!</definedName>
    <definedName name="OTHINC" localSheetId="6">#REF!</definedName>
    <definedName name="OTHINC" localSheetId="1">#REF!</definedName>
    <definedName name="OTHINC" localSheetId="3">#REF!</definedName>
    <definedName name="OTHINC" localSheetId="0">#REF!</definedName>
    <definedName name="OTHINC" localSheetId="2">#REF!</definedName>
    <definedName name="OTHINC" localSheetId="5">#REF!</definedName>
    <definedName name="OTHINC" localSheetId="11">#REF!</definedName>
    <definedName name="OTHINC" localSheetId="10">#REF!</definedName>
    <definedName name="OTHINC" localSheetId="12">#REF!</definedName>
    <definedName name="OTHINC">#REF!</definedName>
    <definedName name="Otl_Dims" localSheetId="1">#REF!</definedName>
    <definedName name="Otl_Dims" localSheetId="0">#REF!</definedName>
    <definedName name="Otl_Dims" localSheetId="2">#REF!</definedName>
    <definedName name="Otl_Dims">#REF!</definedName>
    <definedName name="outbasis_esi" localSheetId="1">#REF!</definedName>
    <definedName name="outbasis_esi" localSheetId="0">#REF!</definedName>
    <definedName name="outbasis_esi" localSheetId="2">#REF!</definedName>
    <definedName name="outbasis_esi">#REF!</definedName>
    <definedName name="outbasis_other" localSheetId="1">#REF!</definedName>
    <definedName name="outbasis_other" localSheetId="0">#REF!</definedName>
    <definedName name="outbasis_other" localSheetId="2">#REF!</definedName>
    <definedName name="outbasis_other">#REF!</definedName>
    <definedName name="OUTPUT5" localSheetId="16">#REF!</definedName>
    <definedName name="OUTPUT5" localSheetId="9">#REF!</definedName>
    <definedName name="OUTPUT5" localSheetId="7">#REF!</definedName>
    <definedName name="OUTPUT5" localSheetId="8">#REF!</definedName>
    <definedName name="OUTPUT5" localSheetId="6">#REF!</definedName>
    <definedName name="OUTPUT5" localSheetId="1">#REF!</definedName>
    <definedName name="OUTPUT5" localSheetId="3">#REF!</definedName>
    <definedName name="OUTPUT5" localSheetId="0">#REF!</definedName>
    <definedName name="OUTPUT5" localSheetId="2">#REF!</definedName>
    <definedName name="OUTPUT5" localSheetId="5">#REF!</definedName>
    <definedName name="OUTPUT5" localSheetId="11">#REF!</definedName>
    <definedName name="OUTPUT5" localSheetId="10">#REF!</definedName>
    <definedName name="OUTPUT5" localSheetId="12">#REF!</definedName>
    <definedName name="OUTPUT5">#REF!</definedName>
    <definedName name="Own" localSheetId="1">#REF!</definedName>
    <definedName name="Own" localSheetId="0">#REF!</definedName>
    <definedName name="Own" localSheetId="2">#REF!</definedName>
    <definedName name="Own">#REF!</definedName>
    <definedName name="P1_" localSheetId="1">#REF!</definedName>
    <definedName name="P1_" localSheetId="0">#REF!</definedName>
    <definedName name="P1_" localSheetId="2">#REF!</definedName>
    <definedName name="P1_">#REF!</definedName>
    <definedName name="P10_" localSheetId="1">#REF!</definedName>
    <definedName name="P10_" localSheetId="0">#REF!</definedName>
    <definedName name="P10_" localSheetId="2">#REF!</definedName>
    <definedName name="P10_">#REF!</definedName>
    <definedName name="P11_" localSheetId="1">#REF!</definedName>
    <definedName name="P11_" localSheetId="0">#REF!</definedName>
    <definedName name="P11_" localSheetId="2">#REF!</definedName>
    <definedName name="P11_">#REF!</definedName>
    <definedName name="P12_" localSheetId="1">#REF!</definedName>
    <definedName name="P12_" localSheetId="0">#REF!</definedName>
    <definedName name="P12_" localSheetId="2">#REF!</definedName>
    <definedName name="P12_">#REF!</definedName>
    <definedName name="P2_" localSheetId="1">#REF!</definedName>
    <definedName name="P2_" localSheetId="0">#REF!</definedName>
    <definedName name="P2_" localSheetId="2">#REF!</definedName>
    <definedName name="P2_">#REF!</definedName>
    <definedName name="P3_" localSheetId="1">#REF!</definedName>
    <definedName name="P3_" localSheetId="0">#REF!</definedName>
    <definedName name="P3_" localSheetId="2">#REF!</definedName>
    <definedName name="P3_">#REF!</definedName>
    <definedName name="P4_" localSheetId="1">#REF!</definedName>
    <definedName name="P4_" localSheetId="0">#REF!</definedName>
    <definedName name="P4_" localSheetId="2">#REF!</definedName>
    <definedName name="P4_">#REF!</definedName>
    <definedName name="P5_" localSheetId="1">#REF!</definedName>
    <definedName name="P5_" localSheetId="0">#REF!</definedName>
    <definedName name="P5_" localSheetId="2">#REF!</definedName>
    <definedName name="P5_">#REF!</definedName>
    <definedName name="P6_" localSheetId="1">#REF!</definedName>
    <definedName name="P6_" localSheetId="0">#REF!</definedName>
    <definedName name="P6_" localSheetId="2">#REF!</definedName>
    <definedName name="P6_">#REF!</definedName>
    <definedName name="P7_" localSheetId="1">#REF!</definedName>
    <definedName name="P7_" localSheetId="0">#REF!</definedName>
    <definedName name="P7_" localSheetId="2">#REF!</definedName>
    <definedName name="P7_">#REF!</definedName>
    <definedName name="P8_" localSheetId="1">#REF!</definedName>
    <definedName name="P8_" localSheetId="0">#REF!</definedName>
    <definedName name="P8_" localSheetId="2">#REF!</definedName>
    <definedName name="P8_">#REF!</definedName>
    <definedName name="P9_" localSheetId="1">#REF!</definedName>
    <definedName name="P9_" localSheetId="0">#REF!</definedName>
    <definedName name="P9_" localSheetId="2">#REF!</definedName>
    <definedName name="P9_">#REF!</definedName>
    <definedName name="PAGE_1_END" localSheetId="1">#REF!</definedName>
    <definedName name="PAGE_1_END" localSheetId="0">#REF!</definedName>
    <definedName name="PAGE_1_END" localSheetId="2">#REF!</definedName>
    <definedName name="PAGE_1_END">#REF!</definedName>
    <definedName name="PAGE_1_START" localSheetId="1">#REF!</definedName>
    <definedName name="PAGE_1_START" localSheetId="0">#REF!</definedName>
    <definedName name="PAGE_1_START" localSheetId="2">#REF!</definedName>
    <definedName name="PAGE_1_START">#REF!</definedName>
    <definedName name="PAGE_10_END" localSheetId="1">#REF!</definedName>
    <definedName name="PAGE_10_END" localSheetId="0">#REF!</definedName>
    <definedName name="PAGE_10_END" localSheetId="2">#REF!</definedName>
    <definedName name="PAGE_10_END">#REF!</definedName>
    <definedName name="PAGE_10_START" localSheetId="1">#REF!</definedName>
    <definedName name="PAGE_10_START" localSheetId="0">#REF!</definedName>
    <definedName name="PAGE_10_START" localSheetId="2">#REF!</definedName>
    <definedName name="PAGE_10_START">#REF!</definedName>
    <definedName name="PAGE_11_END" localSheetId="1">#REF!</definedName>
    <definedName name="PAGE_11_END" localSheetId="0">#REF!</definedName>
    <definedName name="PAGE_11_END" localSheetId="2">#REF!</definedName>
    <definedName name="PAGE_11_END">#REF!</definedName>
    <definedName name="PAGE_11_START" localSheetId="1">#REF!</definedName>
    <definedName name="PAGE_11_START" localSheetId="0">#REF!</definedName>
    <definedName name="PAGE_11_START" localSheetId="2">#REF!</definedName>
    <definedName name="PAGE_11_START">#REF!</definedName>
    <definedName name="PAGE_12_END" localSheetId="1">#REF!</definedName>
    <definedName name="PAGE_12_END" localSheetId="0">#REF!</definedName>
    <definedName name="PAGE_12_END" localSheetId="2">#REF!</definedName>
    <definedName name="PAGE_12_END">#REF!</definedName>
    <definedName name="PAGE_12_START" localSheetId="1">#REF!</definedName>
    <definedName name="PAGE_12_START" localSheetId="0">#REF!</definedName>
    <definedName name="PAGE_12_START" localSheetId="2">#REF!</definedName>
    <definedName name="PAGE_12_START">#REF!</definedName>
    <definedName name="PAGE_13_END" localSheetId="1">#REF!</definedName>
    <definedName name="PAGE_13_END" localSheetId="0">#REF!</definedName>
    <definedName name="PAGE_13_END" localSheetId="2">#REF!</definedName>
    <definedName name="PAGE_13_END">#REF!</definedName>
    <definedName name="PAGE_13_START" localSheetId="1">#REF!</definedName>
    <definedName name="PAGE_13_START" localSheetId="0">#REF!</definedName>
    <definedName name="PAGE_13_START" localSheetId="2">#REF!</definedName>
    <definedName name="PAGE_13_START">#REF!</definedName>
    <definedName name="PAGE_14_END" localSheetId="1">#REF!</definedName>
    <definedName name="PAGE_14_END" localSheetId="0">#REF!</definedName>
    <definedName name="PAGE_14_END" localSheetId="2">#REF!</definedName>
    <definedName name="PAGE_14_END">#REF!</definedName>
    <definedName name="PAGE_14_START" localSheetId="1">#REF!</definedName>
    <definedName name="PAGE_14_START" localSheetId="0">#REF!</definedName>
    <definedName name="PAGE_14_START" localSheetId="2">#REF!</definedName>
    <definedName name="PAGE_14_START">#REF!</definedName>
    <definedName name="PAGE_15_END" localSheetId="1">#REF!</definedName>
    <definedName name="PAGE_15_END" localSheetId="0">#REF!</definedName>
    <definedName name="PAGE_15_END" localSheetId="2">#REF!</definedName>
    <definedName name="PAGE_15_END">#REF!</definedName>
    <definedName name="PAGE_15_START" localSheetId="1">#REF!</definedName>
    <definedName name="PAGE_15_START" localSheetId="0">#REF!</definedName>
    <definedName name="PAGE_15_START" localSheetId="2">#REF!</definedName>
    <definedName name="PAGE_15_START">#REF!</definedName>
    <definedName name="PAGE_2_END" localSheetId="1">#REF!</definedName>
    <definedName name="PAGE_2_END" localSheetId="0">#REF!</definedName>
    <definedName name="PAGE_2_END" localSheetId="2">#REF!</definedName>
    <definedName name="PAGE_2_END">#REF!</definedName>
    <definedName name="PAGE_2_START" localSheetId="1">#REF!</definedName>
    <definedName name="PAGE_2_START" localSheetId="0">#REF!</definedName>
    <definedName name="PAGE_2_START" localSheetId="2">#REF!</definedName>
    <definedName name="PAGE_2_START">#REF!</definedName>
    <definedName name="PAGE_3_END" localSheetId="1">#REF!</definedName>
    <definedName name="PAGE_3_END" localSheetId="0">#REF!</definedName>
    <definedName name="PAGE_3_END" localSheetId="2">#REF!</definedName>
    <definedName name="PAGE_3_END">#REF!</definedName>
    <definedName name="PAGE_3_START" localSheetId="1">#REF!</definedName>
    <definedName name="PAGE_3_START" localSheetId="0">#REF!</definedName>
    <definedName name="PAGE_3_START" localSheetId="2">#REF!</definedName>
    <definedName name="PAGE_3_START">#REF!</definedName>
    <definedName name="PAGE_4_END" localSheetId="1">#REF!</definedName>
    <definedName name="PAGE_4_END" localSheetId="0">#REF!</definedName>
    <definedName name="PAGE_4_END" localSheetId="2">#REF!</definedName>
    <definedName name="PAGE_4_END">#REF!</definedName>
    <definedName name="PAGE_4_START" localSheetId="1">#REF!</definedName>
    <definedName name="PAGE_4_START" localSheetId="0">#REF!</definedName>
    <definedName name="PAGE_4_START" localSheetId="2">#REF!</definedName>
    <definedName name="PAGE_4_START">#REF!</definedName>
    <definedName name="PAGE_5_END" localSheetId="1">#REF!</definedName>
    <definedName name="PAGE_5_END" localSheetId="0">#REF!</definedName>
    <definedName name="PAGE_5_END" localSheetId="2">#REF!</definedName>
    <definedName name="PAGE_5_END">#REF!</definedName>
    <definedName name="PAGE_5_START" localSheetId="1">#REF!</definedName>
    <definedName name="PAGE_5_START" localSheetId="0">#REF!</definedName>
    <definedName name="PAGE_5_START" localSheetId="2">#REF!</definedName>
    <definedName name="PAGE_5_START">#REF!</definedName>
    <definedName name="PAGE_6_END" localSheetId="1">#REF!</definedName>
    <definedName name="PAGE_6_END" localSheetId="0">#REF!</definedName>
    <definedName name="PAGE_6_END" localSheetId="2">#REF!</definedName>
    <definedName name="PAGE_6_END">#REF!</definedName>
    <definedName name="PAGE_6_START" localSheetId="1">#REF!</definedName>
    <definedName name="PAGE_6_START" localSheetId="0">#REF!</definedName>
    <definedName name="PAGE_6_START" localSheetId="2">#REF!</definedName>
    <definedName name="PAGE_6_START">#REF!</definedName>
    <definedName name="PAGE_7_END" localSheetId="1">#REF!</definedName>
    <definedName name="PAGE_7_END" localSheetId="0">#REF!</definedName>
    <definedName name="PAGE_7_END" localSheetId="2">#REF!</definedName>
    <definedName name="PAGE_7_END">#REF!</definedName>
    <definedName name="PAGE_7_START" localSheetId="1">#REF!</definedName>
    <definedName name="PAGE_7_START" localSheetId="0">#REF!</definedName>
    <definedName name="PAGE_7_START" localSheetId="2">#REF!</definedName>
    <definedName name="PAGE_7_START">#REF!</definedName>
    <definedName name="PAGE_8_END" localSheetId="1">#REF!</definedName>
    <definedName name="PAGE_8_END" localSheetId="0">#REF!</definedName>
    <definedName name="PAGE_8_END" localSheetId="2">#REF!</definedName>
    <definedName name="PAGE_8_END">#REF!</definedName>
    <definedName name="PAGE_8_START" localSheetId="1">#REF!</definedName>
    <definedName name="PAGE_8_START" localSheetId="0">#REF!</definedName>
    <definedName name="PAGE_8_START" localSheetId="2">#REF!</definedName>
    <definedName name="PAGE_8_START">#REF!</definedName>
    <definedName name="PAGE_9_END" localSheetId="1">#REF!</definedName>
    <definedName name="PAGE_9_END" localSheetId="0">#REF!</definedName>
    <definedName name="PAGE_9_END" localSheetId="2">#REF!</definedName>
    <definedName name="PAGE_9_END">#REF!</definedName>
    <definedName name="PAGE_9_START" localSheetId="1">#REF!</definedName>
    <definedName name="PAGE_9_START" localSheetId="0">#REF!</definedName>
    <definedName name="PAGE_9_START" localSheetId="2">#REF!</definedName>
    <definedName name="PAGE_9_START">#REF!</definedName>
    <definedName name="PAGE1" localSheetId="16">#REF!</definedName>
    <definedName name="PAGE1" localSheetId="9">#REF!</definedName>
    <definedName name="PAGE1" localSheetId="7">#REF!</definedName>
    <definedName name="PAGE1" localSheetId="8">#REF!</definedName>
    <definedName name="PAGE1" localSheetId="6">#REF!</definedName>
    <definedName name="PAGE1" localSheetId="1">#REF!</definedName>
    <definedName name="PAGE1" localSheetId="3">#REF!</definedName>
    <definedName name="PAGE1" localSheetId="0">#REF!</definedName>
    <definedName name="PAGE1" localSheetId="2">#REF!</definedName>
    <definedName name="PAGE1" localSheetId="5">#REF!</definedName>
    <definedName name="PAGE1" localSheetId="11">#REF!</definedName>
    <definedName name="PAGE1" localSheetId="10">#REF!</definedName>
    <definedName name="PAGE1" localSheetId="12">#REF!</definedName>
    <definedName name="PAGE1">#REF!</definedName>
    <definedName name="PAGE10" localSheetId="1">#REF!</definedName>
    <definedName name="PAGE10" localSheetId="0">#REF!</definedName>
    <definedName name="PAGE10" localSheetId="2">#REF!</definedName>
    <definedName name="PAGE10">#REF!</definedName>
    <definedName name="PAGE11" localSheetId="1">#REF!</definedName>
    <definedName name="PAGE11" localSheetId="0">#REF!</definedName>
    <definedName name="PAGE11" localSheetId="2">#REF!</definedName>
    <definedName name="PAGE11">#REF!</definedName>
    <definedName name="PAGE12" localSheetId="1">#REF!</definedName>
    <definedName name="PAGE12" localSheetId="0">#REF!</definedName>
    <definedName name="PAGE12" localSheetId="2">#REF!</definedName>
    <definedName name="PAGE12">#REF!</definedName>
    <definedName name="page1a" localSheetId="1">#REF!</definedName>
    <definedName name="page1a" localSheetId="0">#REF!</definedName>
    <definedName name="page1a" localSheetId="2">#REF!</definedName>
    <definedName name="page1a">#REF!</definedName>
    <definedName name="PAGE2" localSheetId="16">#REF!</definedName>
    <definedName name="PAGE2" localSheetId="9">#REF!</definedName>
    <definedName name="PAGE2" localSheetId="7">#REF!</definedName>
    <definedName name="PAGE2" localSheetId="8">#REF!</definedName>
    <definedName name="PAGE2" localSheetId="6">#REF!</definedName>
    <definedName name="PAGE2" localSheetId="1">#REF!</definedName>
    <definedName name="PAGE2" localSheetId="3">#REF!</definedName>
    <definedName name="PAGE2" localSheetId="0">#REF!</definedName>
    <definedName name="PAGE2" localSheetId="2">#REF!</definedName>
    <definedName name="PAGE2" localSheetId="5">#REF!</definedName>
    <definedName name="PAGE2" localSheetId="11">#REF!</definedName>
    <definedName name="PAGE2" localSheetId="10">#REF!</definedName>
    <definedName name="PAGE2" localSheetId="12">#REF!</definedName>
    <definedName name="PAGE2">#REF!</definedName>
    <definedName name="PAGE21" localSheetId="16">#REF!</definedName>
    <definedName name="PAGE21" localSheetId="9">#REF!</definedName>
    <definedName name="PAGE21" localSheetId="7">#REF!</definedName>
    <definedName name="PAGE21" localSheetId="8">#REF!</definedName>
    <definedName name="PAGE21" localSheetId="6">#REF!</definedName>
    <definedName name="PAGE21" localSheetId="1">#REF!</definedName>
    <definedName name="PAGE21" localSheetId="3">#REF!</definedName>
    <definedName name="PAGE21" localSheetId="0">#REF!</definedName>
    <definedName name="PAGE21" localSheetId="2">#REF!</definedName>
    <definedName name="PAGE21" localSheetId="5">#REF!</definedName>
    <definedName name="PAGE21" localSheetId="11">#REF!</definedName>
    <definedName name="PAGE21" localSheetId="10">#REF!</definedName>
    <definedName name="PAGE21" localSheetId="12">#REF!</definedName>
    <definedName name="PAGE21">#REF!</definedName>
    <definedName name="PAGE2VIEWS" localSheetId="1">#REF!</definedName>
    <definedName name="PAGE2VIEWS" localSheetId="0">#REF!</definedName>
    <definedName name="PAGE2VIEWS" localSheetId="2">#REF!</definedName>
    <definedName name="PAGE2VIEWS">#REF!</definedName>
    <definedName name="PAGE3" localSheetId="16">#REF!</definedName>
    <definedName name="PAGE3" localSheetId="9">#REF!</definedName>
    <definedName name="PAGE3" localSheetId="7">#REF!</definedName>
    <definedName name="PAGE3" localSheetId="8">#REF!</definedName>
    <definedName name="PAGE3" localSheetId="6">#REF!</definedName>
    <definedName name="PAGE3" localSheetId="1">#REF!</definedName>
    <definedName name="PAGE3" localSheetId="3">#REF!</definedName>
    <definedName name="PAGE3" localSheetId="0">#REF!</definedName>
    <definedName name="PAGE3" localSheetId="2">#REF!</definedName>
    <definedName name="PAGE3" localSheetId="5">#REF!</definedName>
    <definedName name="PAGE3" localSheetId="11">#REF!</definedName>
    <definedName name="PAGE3" localSheetId="10">#REF!</definedName>
    <definedName name="PAGE3" localSheetId="12">#REF!</definedName>
    <definedName name="PAGE3">#REF!</definedName>
    <definedName name="PAGE4" localSheetId="1">#REF!</definedName>
    <definedName name="PAGE4" localSheetId="0">#REF!</definedName>
    <definedName name="PAGE4" localSheetId="2">#REF!</definedName>
    <definedName name="PAGE4">#REF!</definedName>
    <definedName name="PAGE5" localSheetId="1">#REF!</definedName>
    <definedName name="PAGE5" localSheetId="0">#REF!</definedName>
    <definedName name="PAGE5" localSheetId="2">#REF!</definedName>
    <definedName name="PAGE5">#REF!</definedName>
    <definedName name="PAGE6" localSheetId="1">#REF!</definedName>
    <definedName name="PAGE6" localSheetId="0">#REF!</definedName>
    <definedName name="PAGE6" localSheetId="2">#REF!</definedName>
    <definedName name="PAGE6">#REF!</definedName>
    <definedName name="PAGE7" localSheetId="1">#REF!</definedName>
    <definedName name="PAGE7" localSheetId="0">#REF!</definedName>
    <definedName name="PAGE7" localSheetId="2">#REF!</definedName>
    <definedName name="PAGE7">#REF!</definedName>
    <definedName name="PAGE8" localSheetId="1">#REF!</definedName>
    <definedName name="PAGE8" localSheetId="0">#REF!</definedName>
    <definedName name="PAGE8" localSheetId="2">#REF!</definedName>
    <definedName name="PAGE8">#REF!</definedName>
    <definedName name="PAGE9" localSheetId="1">#REF!</definedName>
    <definedName name="PAGE9" localSheetId="0">#REF!</definedName>
    <definedName name="PAGE9" localSheetId="2">#REF!</definedName>
    <definedName name="PAGE9">#REF!</definedName>
    <definedName name="PageDim1" localSheetId="1">#REF!</definedName>
    <definedName name="PageDim1" localSheetId="0">#REF!</definedName>
    <definedName name="PageDim1" localSheetId="2">#REF!</definedName>
    <definedName name="PageDim1">#REF!</definedName>
    <definedName name="Pal_Workbook_GUID" hidden="1">"8JHMH9DXSMHNF44G668W66ZD"</definedName>
    <definedName name="panel" localSheetId="1">#REF!</definedName>
    <definedName name="panel" localSheetId="0">#REF!</definedName>
    <definedName name="panel" localSheetId="2">#REF!</definedName>
    <definedName name="panel">#REF!</definedName>
    <definedName name="Password" localSheetId="1">#REF!</definedName>
    <definedName name="Password" localSheetId="0">#REF!</definedName>
    <definedName name="Password" localSheetId="2">#REF!</definedName>
    <definedName name="Password">#REF!</definedName>
    <definedName name="PEAK" localSheetId="1">#REF!</definedName>
    <definedName name="PEAK" localSheetId="0">#REF!</definedName>
    <definedName name="PEAK" localSheetId="2">#REF!</definedName>
    <definedName name="PEAK">#REF!</definedName>
    <definedName name="peaks" localSheetId="1">#REF!</definedName>
    <definedName name="peaks" localSheetId="0">#REF!</definedName>
    <definedName name="peaks" localSheetId="2">#REF!</definedName>
    <definedName name="peaks">#REF!</definedName>
    <definedName name="PERIOD" localSheetId="16">#REF!</definedName>
    <definedName name="PERIOD" localSheetId="9">#REF!</definedName>
    <definedName name="PERIOD" localSheetId="7">#REF!</definedName>
    <definedName name="PERIOD" localSheetId="8">#REF!</definedName>
    <definedName name="PERIOD" localSheetId="6">#REF!</definedName>
    <definedName name="PERIOD" localSheetId="1">#REF!</definedName>
    <definedName name="PERIOD" localSheetId="3">#REF!</definedName>
    <definedName name="PERIOD" localSheetId="0">#REF!</definedName>
    <definedName name="PERIOD" localSheetId="2">#REF!</definedName>
    <definedName name="PERIOD" localSheetId="5">#REF!</definedName>
    <definedName name="PERIOD" localSheetId="11">#REF!</definedName>
    <definedName name="PERIOD" localSheetId="10">#REF!</definedName>
    <definedName name="PERIOD" localSheetId="12">#REF!</definedName>
    <definedName name="PERIOD">#REF!</definedName>
    <definedName name="PG1">#N/A</definedName>
    <definedName name="PG2">#N/A</definedName>
    <definedName name="PG3">#N/A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 localSheetId="1">#REF!</definedName>
    <definedName name="pm" localSheetId="0">#REF!</definedName>
    <definedName name="pm" localSheetId="2">#REF!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 localSheetId="1">#REF!</definedName>
    <definedName name="posdtxinc" localSheetId="0">#REF!</definedName>
    <definedName name="posdtxinc" localSheetId="2">#REF!</definedName>
    <definedName name="posdtxinc">#REF!</definedName>
    <definedName name="PPage" localSheetId="1">#REF!</definedName>
    <definedName name="PPage" localSheetId="0">#REF!</definedName>
    <definedName name="PPage" localSheetId="2">#REF!</definedName>
    <definedName name="PPage">#REF!</definedName>
    <definedName name="PPage1" localSheetId="1">#REF!</definedName>
    <definedName name="PPage1" localSheetId="0">#REF!</definedName>
    <definedName name="PPage1" localSheetId="2">#REF!</definedName>
    <definedName name="PPage1">#REF!</definedName>
    <definedName name="PPage2" localSheetId="1">#REF!</definedName>
    <definedName name="PPage2" localSheetId="0">#REF!</definedName>
    <definedName name="PPage2" localSheetId="2">#REF!</definedName>
    <definedName name="PPage2">#REF!</definedName>
    <definedName name="Ppas" localSheetId="1">#REF!</definedName>
    <definedName name="Ppas" localSheetId="0">#REF!</definedName>
    <definedName name="Ppas" localSheetId="2">#REF!</definedName>
    <definedName name="Ppas">#REF!</definedName>
    <definedName name="PRAXIS" localSheetId="1">#REF!</definedName>
    <definedName name="PRAXIS" localSheetId="0">#REF!</definedName>
    <definedName name="PRAXIS" localSheetId="2">#REF!</definedName>
    <definedName name="PRAXIS">#REF!</definedName>
    <definedName name="Prel_Estimate_for_Final" localSheetId="1">#REF!</definedName>
    <definedName name="Prel_Estimate_for_Final" localSheetId="0">#REF!</definedName>
    <definedName name="Prel_Estimate_for_Final" localSheetId="2">#REF!</definedName>
    <definedName name="Prel_Estimate_for_Final">#REF!</definedName>
    <definedName name="PRELIMINARY_DETAIL_on_Summary_data" localSheetId="1">#REF!</definedName>
    <definedName name="PRELIMINARY_DETAIL_on_Summary_data" localSheetId="0">#REF!</definedName>
    <definedName name="PRELIMINARY_DETAIL_on_Summary_data" localSheetId="2">#REF!</definedName>
    <definedName name="PRELIMINARY_DETAIL_on_Summary_data">#REF!</definedName>
    <definedName name="Preliminary_Estimate" localSheetId="1">#REF!</definedName>
    <definedName name="Preliminary_Estimate" localSheetId="0">#REF!</definedName>
    <definedName name="Preliminary_Estimate" localSheetId="2">#REF!</definedName>
    <definedName name="Preliminary_Estimate">#REF!</definedName>
    <definedName name="PRhandicap" localSheetId="1">#REF!</definedName>
    <definedName name="PRhandicap" localSheetId="0">#REF!</definedName>
    <definedName name="PRhandicap" localSheetId="2">#REF!</definedName>
    <definedName name="PRhandicap">#REF!</definedName>
    <definedName name="PRINT" localSheetId="16">#REF!</definedName>
    <definedName name="PRINT" localSheetId="9">#REF!</definedName>
    <definedName name="PRINT" localSheetId="7">#REF!</definedName>
    <definedName name="PRINT" localSheetId="8">#REF!</definedName>
    <definedName name="PRINT" localSheetId="6">#REF!</definedName>
    <definedName name="PRINT" localSheetId="1">#REF!</definedName>
    <definedName name="PRINT" localSheetId="3">#REF!</definedName>
    <definedName name="PRINT" localSheetId="0">#REF!</definedName>
    <definedName name="PRINT" localSheetId="2">#REF!</definedName>
    <definedName name="PRINT" localSheetId="5">#REF!</definedName>
    <definedName name="PRINT" localSheetId="11">#REF!</definedName>
    <definedName name="PRINT" localSheetId="10">#REF!</definedName>
    <definedName name="PRINT" localSheetId="12">#REF!</definedName>
    <definedName name="PRINT">#REF!</definedName>
    <definedName name="_xlnm.Print_Area" localSheetId="9">'Distribution - Veg Mgmt'!$A$3:$O$52</definedName>
    <definedName name="_xlnm.Print_Area" localSheetId="7">'Distribution -Feeder Harden'!$A$3:$O$52</definedName>
    <definedName name="_xlnm.Print_Area" localSheetId="8">'Distribution -Lateral Hardening'!$A$3:$O$52</definedName>
    <definedName name="_xlnm.Print_Area" localSheetId="6">'Distribution -Pole Inspection'!$A$3:$O$52</definedName>
    <definedName name="_xlnm.Print_Area" localSheetId="13">'PD Exec Summary High Lev'!$B$3:$N$41</definedName>
    <definedName name="_xlnm.Print_Area" localSheetId="4">'Rev Req - Distribution'!$A$3:$O$52</definedName>
    <definedName name="_xlnm.Print_Area" localSheetId="1">'Rev Req - Distribution Rounded'!$A$3:$O$55</definedName>
    <definedName name="_xlnm.Print_Area" localSheetId="3">'Rev Req - Total'!$A$3:$R$56</definedName>
    <definedName name="_xlnm.Print_Area" localSheetId="0">'Rev Req - Total Rounded'!$A$3:$P$56</definedName>
    <definedName name="_xlnm.Print_Area" localSheetId="2">'Rev Req - Trans Rounded'!$A$3:$O$55</definedName>
    <definedName name="_xlnm.Print_Area" localSheetId="5">'Rev Req - Transmission'!$A$3:$O$52</definedName>
    <definedName name="_xlnm.Print_Area" localSheetId="11">'Transmission - Hardening'!$A$3:$O$52</definedName>
    <definedName name="_xlnm.Print_Area" localSheetId="10">'Transmission - Inspections'!$A$3:$O$52</definedName>
    <definedName name="_xlnm.Print_Area" localSheetId="12">'Transmission - Veg Mgmt'!$A$3:$O$52</definedName>
    <definedName name="PRINT_AREA_MI" localSheetId="1">#REF!</definedName>
    <definedName name="PRINT_AREA_MI" localSheetId="0">#REF!</definedName>
    <definedName name="PRINT_AREA_MI" localSheetId="2">#REF!</definedName>
    <definedName name="PRINT_AREA_MI">#REF!</definedName>
    <definedName name="print_sheet" localSheetId="16">#REF!</definedName>
    <definedName name="print_sheet" localSheetId="9">#REF!</definedName>
    <definedName name="print_sheet" localSheetId="7">#REF!</definedName>
    <definedName name="print_sheet" localSheetId="8">#REF!</definedName>
    <definedName name="print_sheet" localSheetId="6">#REF!</definedName>
    <definedName name="print_sheet" localSheetId="1">#REF!</definedName>
    <definedName name="print_sheet" localSheetId="3">#REF!</definedName>
    <definedName name="print_sheet" localSheetId="0">#REF!</definedName>
    <definedName name="print_sheet" localSheetId="2">#REF!</definedName>
    <definedName name="print_sheet" localSheetId="5">#REF!</definedName>
    <definedName name="print_sheet" localSheetId="11">#REF!</definedName>
    <definedName name="print_sheet" localSheetId="10">#REF!</definedName>
    <definedName name="print_sheet" localSheetId="12">#REF!</definedName>
    <definedName name="print_sheet">#REF!</definedName>
    <definedName name="PrintArea" localSheetId="1">#REF!</definedName>
    <definedName name="PrintArea" localSheetId="0">#REF!</definedName>
    <definedName name="PrintArea" localSheetId="2">#REF!</definedName>
    <definedName name="PrintArea">#REF!</definedName>
    <definedName name="PRIOR" localSheetId="16">#REF!</definedName>
    <definedName name="PRIOR" localSheetId="9">#REF!</definedName>
    <definedName name="PRIOR" localSheetId="7">#REF!</definedName>
    <definedName name="PRIOR" localSheetId="8">#REF!</definedName>
    <definedName name="PRIOR" localSheetId="6">#REF!</definedName>
    <definedName name="PRIOR" localSheetId="1">#REF!</definedName>
    <definedName name="PRIOR" localSheetId="3">#REF!</definedName>
    <definedName name="PRIOR" localSheetId="0">#REF!</definedName>
    <definedName name="PRIOR" localSheetId="2">#REF!</definedName>
    <definedName name="PRIOR" localSheetId="5">#REF!</definedName>
    <definedName name="PRIOR" localSheetId="11">#REF!</definedName>
    <definedName name="PRIOR" localSheetId="10">#REF!</definedName>
    <definedName name="PRIOR" localSheetId="12">#REF!</definedName>
    <definedName name="PRIOR">#REF!</definedName>
    <definedName name="PRIOR_YEAR_DATE" localSheetId="1">#REF!</definedName>
    <definedName name="PRIOR_YEAR_DATE" localSheetId="0">#REF!</definedName>
    <definedName name="PRIOR_YEAR_DATE" localSheetId="2">#REF!</definedName>
    <definedName name="PRIOR_YEAR_DATE">#REF!</definedName>
    <definedName name="PRIOR_YEAR_X" localSheetId="1">#REF!</definedName>
    <definedName name="PRIOR_YEAR_X" localSheetId="0">#REF!</definedName>
    <definedName name="PRIOR_YEAR_X" localSheetId="2">#REF!</definedName>
    <definedName name="PRIOR_YEAR_X">#REF!</definedName>
    <definedName name="project_top" localSheetId="16">#REF!</definedName>
    <definedName name="project_top" localSheetId="9">#REF!</definedName>
    <definedName name="project_top" localSheetId="7">#REF!</definedName>
    <definedName name="project_top" localSheetId="8">#REF!</definedName>
    <definedName name="project_top" localSheetId="6">#REF!</definedName>
    <definedName name="project_top" localSheetId="18">#REF!</definedName>
    <definedName name="project_top" localSheetId="1">#REF!</definedName>
    <definedName name="project_top" localSheetId="3">#REF!</definedName>
    <definedName name="project_top" localSheetId="0">#REF!</definedName>
    <definedName name="project_top" localSheetId="2">#REF!</definedName>
    <definedName name="project_top" localSheetId="5">#REF!</definedName>
    <definedName name="project_top" localSheetId="11">#REF!</definedName>
    <definedName name="project_top" localSheetId="10">#REF!</definedName>
    <definedName name="project_top" localSheetId="12">#REF!</definedName>
    <definedName name="project_top">#REF!</definedName>
    <definedName name="Proposed" hidden="1">{#N/A,#N/A,TRUE,"TOTAL DISTRIBUTION";#N/A,#N/A,TRUE,"SOUTH";#N/A,#N/A,TRUE,"NORTHEAST";#N/A,#N/A,TRUE,"WEST"}</definedName>
    <definedName name="prtrecon" localSheetId="1">#REF!,#REF!,#REF!,#REF!</definedName>
    <definedName name="prtrecon" localSheetId="0">#REF!,#REF!,#REF!,#REF!</definedName>
    <definedName name="prtrecon" localSheetId="2">#REF!,#REF!,#REF!,#REF!</definedName>
    <definedName name="prtrecon">#REF!,#REF!,#REF!,#REF!</definedName>
    <definedName name="psnh1" localSheetId="1">#REF!</definedName>
    <definedName name="psnh1" localSheetId="0">#REF!</definedName>
    <definedName name="psnh1" localSheetId="2">#REF!</definedName>
    <definedName name="psnh1">#REF!</definedName>
    <definedName name="psnh2" localSheetId="1">#REF!</definedName>
    <definedName name="psnh2" localSheetId="0">#REF!</definedName>
    <definedName name="psnh2" localSheetId="2">#REF!</definedName>
    <definedName name="psnh2">#REF!</definedName>
    <definedName name="psnhcoc" localSheetId="1">#REF!</definedName>
    <definedName name="psnhcoc" localSheetId="0">#REF!</definedName>
    <definedName name="psnhcoc" localSheetId="2">#REF!</definedName>
    <definedName name="psnhcoc">#REF!</definedName>
    <definedName name="PSNHCOC2" localSheetId="1">#REF!</definedName>
    <definedName name="PSNHCOC2" localSheetId="0">#REF!</definedName>
    <definedName name="PSNHCOC2" localSheetId="2">#REF!</definedName>
    <definedName name="PSNHCOC2">#REF!</definedName>
    <definedName name="PURCHASE" localSheetId="16">#REF!</definedName>
    <definedName name="PURCHASE" localSheetId="9">#REF!</definedName>
    <definedName name="PURCHASE" localSheetId="7">#REF!</definedName>
    <definedName name="PURCHASE" localSheetId="8">#REF!</definedName>
    <definedName name="PURCHASE" localSheetId="6">#REF!</definedName>
    <definedName name="PURCHASE" localSheetId="1">#REF!</definedName>
    <definedName name="PURCHASE" localSheetId="3">#REF!</definedName>
    <definedName name="PURCHASE" localSheetId="0">#REF!</definedName>
    <definedName name="PURCHASE" localSheetId="2">#REF!</definedName>
    <definedName name="PURCHASE" localSheetId="5">#REF!</definedName>
    <definedName name="PURCHASE" localSheetId="11">#REF!</definedName>
    <definedName name="PURCHASE" localSheetId="10">#REF!</definedName>
    <definedName name="PURCHASE" localSheetId="12">#REF!</definedName>
    <definedName name="PURCHASE">#REF!</definedName>
    <definedName name="PURE" localSheetId="16">#REF!</definedName>
    <definedName name="PURE" localSheetId="9">#REF!</definedName>
    <definedName name="PURE" localSheetId="7">#REF!</definedName>
    <definedName name="PURE" localSheetId="8">#REF!</definedName>
    <definedName name="PURE" localSheetId="6">#REF!</definedName>
    <definedName name="PURE" localSheetId="18">#REF!</definedName>
    <definedName name="PURE" localSheetId="1">#REF!</definedName>
    <definedName name="PURE" localSheetId="3">#REF!</definedName>
    <definedName name="PURE" localSheetId="0">#REF!</definedName>
    <definedName name="PURE" localSheetId="2">#REF!</definedName>
    <definedName name="PURE" localSheetId="5">#REF!</definedName>
    <definedName name="PURE" localSheetId="11">#REF!</definedName>
    <definedName name="PURE" localSheetId="10">#REF!</definedName>
    <definedName name="PURE" localSheetId="12">#REF!</definedName>
    <definedName name="PURE">#REF!</definedName>
    <definedName name="PUREC" localSheetId="16">#REF!</definedName>
    <definedName name="PUREC" localSheetId="9">#REF!</definedName>
    <definedName name="PUREC" localSheetId="7">#REF!</definedName>
    <definedName name="PUREC" localSheetId="8">#REF!</definedName>
    <definedName name="PUREC" localSheetId="6">#REF!</definedName>
    <definedName name="PUREC" localSheetId="18">#REF!</definedName>
    <definedName name="PUREC" localSheetId="1">#REF!</definedName>
    <definedName name="PUREC" localSheetId="3">#REF!</definedName>
    <definedName name="PUREC" localSheetId="0">#REF!</definedName>
    <definedName name="PUREC" localSheetId="2">#REF!</definedName>
    <definedName name="PUREC" localSheetId="5">#REF!</definedName>
    <definedName name="PUREC" localSheetId="11">#REF!</definedName>
    <definedName name="PUREC" localSheetId="10">#REF!</definedName>
    <definedName name="PUREC" localSheetId="12">#REF!</definedName>
    <definedName name="PUREC">#REF!</definedName>
    <definedName name="Purpose" localSheetId="1">#REF!</definedName>
    <definedName name="Purpose" localSheetId="0">#REF!</definedName>
    <definedName name="Purpose" localSheetId="2">#REF!</definedName>
    <definedName name="Purpose">#REF!</definedName>
    <definedName name="qqq" localSheetId="18" hidden="1">{"Martin Oct94_Mar95",#N/A,FALSE,"Martin Oct94 - Mar95"}</definedName>
    <definedName name="qqq" hidden="1">{"Martin Oct94_Mar95",#N/A,FALSE,"Martin Oct94 - Mar95"}</definedName>
    <definedName name="QUALTEC" localSheetId="1">#REF!</definedName>
    <definedName name="QUALTEC" localSheetId="0">#REF!</definedName>
    <definedName name="QUALTEC" localSheetId="2">#REF!</definedName>
    <definedName name="QUALTEC">#REF!</definedName>
    <definedName name="QUALTEC_QUALITY_SERVICES__INC." localSheetId="1">#REF!</definedName>
    <definedName name="QUALTEC_QUALITY_SERVICES__INC." localSheetId="0">#REF!</definedName>
    <definedName name="QUALTEC_QUALITY_SERVICES__INC." localSheetId="2">#REF!</definedName>
    <definedName name="QUALTEC_QUALITY_SERVICES__INC.">#REF!</definedName>
    <definedName name="RAIL" localSheetId="1">#REF!</definedName>
    <definedName name="RAIL" localSheetId="0">#REF!</definedName>
    <definedName name="RAIL" localSheetId="2">#REF!</definedName>
    <definedName name="RAIL">#REF!</definedName>
    <definedName name="rate_schedule" localSheetId="1">#REF!</definedName>
    <definedName name="rate_schedule" localSheetId="0">#REF!</definedName>
    <definedName name="rate_schedule" localSheetId="2">#REF!</definedName>
    <definedName name="rate_schedule">#REF!</definedName>
    <definedName name="RATES" localSheetId="1">#REF!</definedName>
    <definedName name="RATES" localSheetId="0">#REF!</definedName>
    <definedName name="RATES" localSheetId="2">#REF!</definedName>
    <definedName name="RATES">#REF!</definedName>
    <definedName name="RECON" localSheetId="16">#REF!</definedName>
    <definedName name="RECON" localSheetId="9">#REF!</definedName>
    <definedName name="RECON" localSheetId="7">#REF!</definedName>
    <definedName name="RECON" localSheetId="8">#REF!</definedName>
    <definedName name="RECON" localSheetId="6">#REF!</definedName>
    <definedName name="RECON" localSheetId="1">#REF!</definedName>
    <definedName name="RECON" localSheetId="3">#REF!</definedName>
    <definedName name="RECON" localSheetId="0">#REF!</definedName>
    <definedName name="RECON" localSheetId="2">#REF!</definedName>
    <definedName name="RECON" localSheetId="5">#REF!</definedName>
    <definedName name="RECON" localSheetId="11">#REF!</definedName>
    <definedName name="RECON" localSheetId="10">#REF!</definedName>
    <definedName name="RECON" localSheetId="12">#REF!</definedName>
    <definedName name="RECON">#REF!</definedName>
    <definedName name="Reconciliation" localSheetId="1">#REF!</definedName>
    <definedName name="Reconciliation" localSheetId="0">#REF!</definedName>
    <definedName name="Reconciliation" localSheetId="2">#REF!</definedName>
    <definedName name="Reconciliation">#REF!</definedName>
    <definedName name="RepAllFormat" localSheetId="1">#REF!</definedName>
    <definedName name="RepAllFormat" localSheetId="0">#REF!</definedName>
    <definedName name="RepAllFormat" localSheetId="2">#REF!</definedName>
    <definedName name="RepAllFormat">#REF!</definedName>
    <definedName name="RepAllHead" localSheetId="1">#REF!</definedName>
    <definedName name="RepAllHead" localSheetId="0">#REF!</definedName>
    <definedName name="RepAllHead" localSheetId="2">#REF!</definedName>
    <definedName name="RepAllHead">#REF!</definedName>
    <definedName name="RepDataFormat" localSheetId="1">#REF!</definedName>
    <definedName name="RepDataFormat" localSheetId="0">#REF!</definedName>
    <definedName name="RepDataFormat" localSheetId="2">#REF!</definedName>
    <definedName name="RepDataFormat">#REF!</definedName>
    <definedName name="RepDataMoney" localSheetId="1">#REF!</definedName>
    <definedName name="RepDataMoney" localSheetId="0">#REF!</definedName>
    <definedName name="RepDataMoney" localSheetId="2">#REF!</definedName>
    <definedName name="RepDataMoney">#REF!</definedName>
    <definedName name="RepDataMoney1" localSheetId="1">#REF!</definedName>
    <definedName name="RepDataMoney1" localSheetId="0">#REF!</definedName>
    <definedName name="RepDataMoney1" localSheetId="2">#REF!</definedName>
    <definedName name="RepDataMoney1">#REF!</definedName>
    <definedName name="RepDataMoney2" localSheetId="1">#REF!</definedName>
    <definedName name="RepDataMoney2" localSheetId="0">#REF!</definedName>
    <definedName name="RepDataMoney2" localSheetId="2">#REF!</definedName>
    <definedName name="RepDataMoney2">#REF!</definedName>
    <definedName name="RepDataMoney3" localSheetId="1">#REF!</definedName>
    <definedName name="RepDataMoney3" localSheetId="0">#REF!</definedName>
    <definedName name="RepDataMoney3" localSheetId="2">#REF!</definedName>
    <definedName name="RepDataMoney3">#REF!</definedName>
    <definedName name="RepDataMoney4" localSheetId="1">#REF!</definedName>
    <definedName name="RepDataMoney4" localSheetId="0">#REF!</definedName>
    <definedName name="RepDataMoney4" localSheetId="2">#REF!</definedName>
    <definedName name="RepDataMoney4">#REF!</definedName>
    <definedName name="RepDataPercent" localSheetId="1">#REF!</definedName>
    <definedName name="RepDataPercent" localSheetId="0">#REF!</definedName>
    <definedName name="RepDataPercent" localSheetId="2">#REF!</definedName>
    <definedName name="RepDataPercent">#REF!</definedName>
    <definedName name="RepDataPercent1" localSheetId="1">#REF!</definedName>
    <definedName name="RepDataPercent1" localSheetId="0">#REF!</definedName>
    <definedName name="RepDataPercent1" localSheetId="2">#REF!</definedName>
    <definedName name="RepDataPercent1">#REF!</definedName>
    <definedName name="RepDataPercent2" localSheetId="1">#REF!</definedName>
    <definedName name="RepDataPercent2" localSheetId="0">#REF!</definedName>
    <definedName name="RepDataPercent2" localSheetId="2">#REF!</definedName>
    <definedName name="RepDataPercent2">#REF!</definedName>
    <definedName name="RepDataPercent3" localSheetId="1">#REF!</definedName>
    <definedName name="RepDataPercent3" localSheetId="0">#REF!</definedName>
    <definedName name="RepDataPercent3" localSheetId="2">#REF!</definedName>
    <definedName name="RepDataPercent3">#REF!</definedName>
    <definedName name="RepDelete" localSheetId="1">#REF!</definedName>
    <definedName name="RepDelete" localSheetId="0">#REF!</definedName>
    <definedName name="RepDelete" localSheetId="2">#REF!</definedName>
    <definedName name="RepDelete">#REF!</definedName>
    <definedName name="REPORT" localSheetId="1">#REF!</definedName>
    <definedName name="REPORT" localSheetId="0">#REF!</definedName>
    <definedName name="REPORT" localSheetId="2">#REF!</definedName>
    <definedName name="REPORT">#REF!</definedName>
    <definedName name="Report1Layout" localSheetId="1">#REF!</definedName>
    <definedName name="Report1Layout" localSheetId="0">#REF!</definedName>
    <definedName name="Report1Layout" localSheetId="2">#REF!</definedName>
    <definedName name="Report1Layout">#REF!</definedName>
    <definedName name="Report1Title" localSheetId="1">#REF!</definedName>
    <definedName name="Report1Title" localSheetId="0">#REF!</definedName>
    <definedName name="Report1Title" localSheetId="2">#REF!</definedName>
    <definedName name="Report1Title">#REF!</definedName>
    <definedName name="Report2Layout" localSheetId="1">#REF!</definedName>
    <definedName name="Report2Layout" localSheetId="0">#REF!</definedName>
    <definedName name="Report2Layout" localSheetId="2">#REF!</definedName>
    <definedName name="Report2Layout">#REF!</definedName>
    <definedName name="Report2Title" localSheetId="1">#REF!</definedName>
    <definedName name="Report2Title" localSheetId="0">#REF!</definedName>
    <definedName name="Report2Title" localSheetId="2">#REF!</definedName>
    <definedName name="Report2Title">#REF!</definedName>
    <definedName name="Report3Layout" localSheetId="1">#REF!</definedName>
    <definedName name="Report3Layout" localSheetId="0">#REF!</definedName>
    <definedName name="Report3Layout" localSheetId="2">#REF!</definedName>
    <definedName name="Report3Layout">#REF!</definedName>
    <definedName name="Report3Title" localSheetId="1">#REF!</definedName>
    <definedName name="Report3Title" localSheetId="0">#REF!</definedName>
    <definedName name="Report3Title" localSheetId="2">#REF!</definedName>
    <definedName name="Report3Title">#REF!</definedName>
    <definedName name="Report4Layout" localSheetId="1">#REF!</definedName>
    <definedName name="Report4Layout" localSheetId="0">#REF!</definedName>
    <definedName name="Report4Layout" localSheetId="2">#REF!</definedName>
    <definedName name="Report4Layout">#REF!</definedName>
    <definedName name="Report4Title" localSheetId="1">#REF!</definedName>
    <definedName name="Report4Title" localSheetId="0">#REF!</definedName>
    <definedName name="Report4Title" localSheetId="2">#REF!</definedName>
    <definedName name="Report4Title">#REF!</definedName>
    <definedName name="ReportRange" localSheetId="1">#REF!</definedName>
    <definedName name="ReportRange" localSheetId="0">#REF!</definedName>
    <definedName name="ReportRange" localSheetId="2">#REF!</definedName>
    <definedName name="ReportRange">#REF!</definedName>
    <definedName name="ReportSelection" localSheetId="1">#REF!</definedName>
    <definedName name="ReportSelection" localSheetId="0">#REF!</definedName>
    <definedName name="ReportSelection" localSheetId="2">#REF!</definedName>
    <definedName name="ReportSelection">#REF!</definedName>
    <definedName name="RepPercent" localSheetId="1">#REF!</definedName>
    <definedName name="RepPercent" localSheetId="0">#REF!</definedName>
    <definedName name="RepPercent" localSheetId="2">#REF!</definedName>
    <definedName name="RepPercent">#REF!</definedName>
    <definedName name="RES" localSheetId="1">#REF!</definedName>
    <definedName name="RES" localSheetId="0">#REF!</definedName>
    <definedName name="RES" localSheetId="2">#REF!</definedName>
    <definedName name="RES">#REF!</definedName>
    <definedName name="reserves" localSheetId="1">#REF!</definedName>
    <definedName name="reserves" localSheetId="0">#REF!</definedName>
    <definedName name="reserves" localSheetId="2">#REF!</definedName>
    <definedName name="reserves">#REF!</definedName>
    <definedName name="RESP1" localSheetId="1">#REF!</definedName>
    <definedName name="RESP1" localSheetId="0">#REF!</definedName>
    <definedName name="RESP1" localSheetId="2">#REF!</definedName>
    <definedName name="RESP1">#REF!</definedName>
    <definedName name="rev" hidden="1">{#N/A,#N/A,TRUE,"TOTAL DISTRIBUTION";#N/A,#N/A,TRUE,"SOUTH";#N/A,#N/A,TRUE,"NORTHEAST";#N/A,#N/A,TRUE,"WEST"}</definedName>
    <definedName name="REVENUERPT" localSheetId="16">#REF!</definedName>
    <definedName name="REVENUERPT" localSheetId="9">#REF!</definedName>
    <definedName name="REVENUERPT" localSheetId="7">#REF!</definedName>
    <definedName name="REVENUERPT" localSheetId="8">#REF!</definedName>
    <definedName name="REVENUERPT" localSheetId="6">#REF!</definedName>
    <definedName name="REVENUERPT" localSheetId="1">#REF!</definedName>
    <definedName name="REVENUERPT" localSheetId="3">#REF!</definedName>
    <definedName name="REVENUERPT" localSheetId="0">#REF!</definedName>
    <definedName name="REVENUERPT" localSheetId="2">#REF!</definedName>
    <definedName name="REVENUERPT" localSheetId="5">#REF!</definedName>
    <definedName name="REVENUERPT" localSheetId="11">#REF!</definedName>
    <definedName name="REVENUERPT" localSheetId="10">#REF!</definedName>
    <definedName name="REVENUERPT" localSheetId="12">#REF!</definedName>
    <definedName name="REVENUERPT">#REF!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 localSheetId="1">#REF!</definedName>
    <definedName name="RoundingOption" localSheetId="0">#REF!</definedName>
    <definedName name="RoundingOption" localSheetId="2">#REF!</definedName>
    <definedName name="RoundingOption">#REF!</definedName>
    <definedName name="rp_efoh_puf_yrs_rp_efoh_puf_yrs_List" localSheetId="1">#REF!</definedName>
    <definedName name="rp_efoh_puf_yrs_rp_efoh_puf_yrs_List" localSheetId="0">#REF!</definedName>
    <definedName name="rp_efoh_puf_yrs_rp_efoh_puf_yrs_List" localSheetId="2">#REF!</definedName>
    <definedName name="rp_efoh_puf_yrs_rp_efoh_puf_yrs_List">#REF!</definedName>
    <definedName name="Rpt1_RequiredRev" localSheetId="1">#REF!</definedName>
    <definedName name="Rpt1_RequiredRev" localSheetId="0">#REF!</definedName>
    <definedName name="Rpt1_RequiredRev" localSheetId="2">#REF!</definedName>
    <definedName name="Rpt1_RequiredRev">#REF!</definedName>
    <definedName name="RTAX" localSheetId="1">#REF!</definedName>
    <definedName name="RTAX" localSheetId="0">#REF!</definedName>
    <definedName name="RTAX" localSheetId="2">#REF!</definedName>
    <definedName name="RTAX">#REF!</definedName>
    <definedName name="RTSLABEL" localSheetId="1">#REF!</definedName>
    <definedName name="RTSLABEL" localSheetId="0">#REF!</definedName>
    <definedName name="RTSLABEL" localSheetId="2">#REF!</definedName>
    <definedName name="RTSLABEL">#REF!</definedName>
    <definedName name="S" localSheetId="16">#REF!</definedName>
    <definedName name="S" localSheetId="9">#REF!</definedName>
    <definedName name="S" localSheetId="7">#REF!</definedName>
    <definedName name="S" localSheetId="8">#REF!</definedName>
    <definedName name="S" localSheetId="6">#REF!</definedName>
    <definedName name="S" localSheetId="1">#REF!</definedName>
    <definedName name="S" localSheetId="3">#REF!</definedName>
    <definedName name="S" localSheetId="0">#REF!</definedName>
    <definedName name="S" localSheetId="2">#REF!</definedName>
    <definedName name="S" localSheetId="5">#REF!</definedName>
    <definedName name="S" localSheetId="11">#REF!</definedName>
    <definedName name="S" localSheetId="10">#REF!</definedName>
    <definedName name="S" localSheetId="12">#REF!</definedName>
    <definedName name="S">#REF!</definedName>
    <definedName name="S1V76" localSheetId="1">#REF!</definedName>
    <definedName name="S1V76" localSheetId="0">#REF!</definedName>
    <definedName name="S1V76" localSheetId="2">#REF!</definedName>
    <definedName name="S1V76">#REF!</definedName>
    <definedName name="sada" hidden="1">{"summary",#N/A,FALSE,"PCR DIRECTORY"}</definedName>
    <definedName name="SALES" localSheetId="16">#REF!</definedName>
    <definedName name="SALES" localSheetId="9">#REF!</definedName>
    <definedName name="SALES" localSheetId="7">#REF!</definedName>
    <definedName name="SALES" localSheetId="8">#REF!</definedName>
    <definedName name="SALES" localSheetId="6">#REF!</definedName>
    <definedName name="SALES" localSheetId="1">#REF!</definedName>
    <definedName name="SALES" localSheetId="3">#REF!</definedName>
    <definedName name="SALES" localSheetId="0">#REF!</definedName>
    <definedName name="SALES" localSheetId="2">#REF!</definedName>
    <definedName name="SALES" localSheetId="5">#REF!</definedName>
    <definedName name="SALES" localSheetId="11">#REF!</definedName>
    <definedName name="SALES" localSheetId="10">#REF!</definedName>
    <definedName name="SALES" localSheetId="12">#REF!</definedName>
    <definedName name="SALES">#REF!</definedName>
    <definedName name="SAPBEXdnldView" hidden="1">"4EH01FY13RS12ZA68YZQEBXE6"</definedName>
    <definedName name="SAPBEXhrIndnt" hidden="1">1</definedName>
    <definedName name="SAPBEXrevision" hidden="1">0</definedName>
    <definedName name="SAPBEXrevision_1" hidden="1">0</definedName>
    <definedName name="SAPBEXsysID" hidden="1">"GP1"</definedName>
    <definedName name="SAPBEXwbID" hidden="1">"4AFKCASG4W23WCCEKVGAHCKQ9"</definedName>
    <definedName name="SAPCrosstab1" localSheetId="1">#REF!</definedName>
    <definedName name="SAPCrosstab1" localSheetId="0">#REF!</definedName>
    <definedName name="SAPCrosstab1" localSheetId="2">#REF!</definedName>
    <definedName name="SAPCrosstab1">#REF!</definedName>
    <definedName name="SAPsysID" hidden="1">"708C5W7SBKP804JT78WJ0JNKI"</definedName>
    <definedName name="SAPwbID" hidden="1">"ARS"</definedName>
    <definedName name="SCALC" localSheetId="1">#REF!</definedName>
    <definedName name="SCALC" localSheetId="0">#REF!</definedName>
    <definedName name="SCALC" localSheetId="2">#REF!</definedName>
    <definedName name="SCALC">#REF!</definedName>
    <definedName name="SCH" localSheetId="16">#REF!</definedName>
    <definedName name="SCH" localSheetId="9">#REF!</definedName>
    <definedName name="SCH" localSheetId="7">#REF!</definedName>
    <definedName name="SCH" localSheetId="8">#REF!</definedName>
    <definedName name="SCH" localSheetId="6">#REF!</definedName>
    <definedName name="SCH" localSheetId="1">#REF!</definedName>
    <definedName name="SCH" localSheetId="3">#REF!</definedName>
    <definedName name="SCH" localSheetId="0">#REF!</definedName>
    <definedName name="SCH" localSheetId="2">#REF!</definedName>
    <definedName name="SCH" localSheetId="5">#REF!</definedName>
    <definedName name="SCH" localSheetId="11">#REF!</definedName>
    <definedName name="SCH" localSheetId="10">#REF!</definedName>
    <definedName name="SCH" localSheetId="12">#REF!</definedName>
    <definedName name="SCH">#REF!</definedName>
    <definedName name="SCH1" localSheetId="1">#REF!</definedName>
    <definedName name="SCH1" localSheetId="0">#REF!</definedName>
    <definedName name="SCH1" localSheetId="2">#REF!</definedName>
    <definedName name="SCH1">#REF!</definedName>
    <definedName name="SCH2" localSheetId="1">#REF!</definedName>
    <definedName name="SCH2" localSheetId="0">#REF!</definedName>
    <definedName name="SCH2" localSheetId="2">#REF!</definedName>
    <definedName name="SCH2">#REF!</definedName>
    <definedName name="SCHC22P1" localSheetId="1">#REF!</definedName>
    <definedName name="SCHC22P1" localSheetId="0">#REF!</definedName>
    <definedName name="SCHC22P1" localSheetId="2">#REF!</definedName>
    <definedName name="SCHC22P1">#REF!</definedName>
    <definedName name="SCHC22P2" localSheetId="1">#REF!</definedName>
    <definedName name="SCHC22P2" localSheetId="0">#REF!</definedName>
    <definedName name="SCHC22P2" localSheetId="2">#REF!</definedName>
    <definedName name="SCHC22P2">#REF!</definedName>
    <definedName name="Scherer" localSheetId="1">#REF!</definedName>
    <definedName name="Scherer" localSheetId="0">#REF!</definedName>
    <definedName name="Scherer" localSheetId="2">#REF!</definedName>
    <definedName name="Scherer">#REF!</definedName>
    <definedName name="SecOps_OM_06Actual_Essbase" localSheetId="1">#REF!</definedName>
    <definedName name="SecOps_OM_06Actual_Essbase" localSheetId="0">#REF!</definedName>
    <definedName name="SecOps_OM_06Actual_Essbase" localSheetId="2">#REF!</definedName>
    <definedName name="SecOps_OM_06Actual_Essbase">#REF!</definedName>
    <definedName name="sematxinc" localSheetId="1">#REF!</definedName>
    <definedName name="sematxinc" localSheetId="0">#REF!</definedName>
    <definedName name="sematxinc" localSheetId="2">#REF!</definedName>
    <definedName name="sematxinc">#REF!</definedName>
    <definedName name="sencount" hidden="1">1</definedName>
    <definedName name="sep" localSheetId="1">#REF!</definedName>
    <definedName name="sep" localSheetId="0">#REF!</definedName>
    <definedName name="sep" localSheetId="2">#REF!</definedName>
    <definedName name="sep">#REF!</definedName>
    <definedName name="serp" localSheetId="1">#REF!</definedName>
    <definedName name="serp" localSheetId="0">#REF!</definedName>
    <definedName name="serp" localSheetId="2">#REF!</definedName>
    <definedName name="serp">#REF!</definedName>
    <definedName name="Server" localSheetId="1">#REF!</definedName>
    <definedName name="Server" localSheetId="0">#REF!</definedName>
    <definedName name="Server" localSheetId="2">#REF!</definedName>
    <definedName name="Server">#REF!</definedName>
    <definedName name="siertxinc" localSheetId="1">#REF!</definedName>
    <definedName name="siertxinc" localSheetId="0">#REF!</definedName>
    <definedName name="siertxinc" localSheetId="2">#REF!</definedName>
    <definedName name="siertxinc">#REF!</definedName>
    <definedName name="sign_date" localSheetId="1">#REF!</definedName>
    <definedName name="sign_date" localSheetId="0">#REF!</definedName>
    <definedName name="sign_date" localSheetId="2">#REF!</definedName>
    <definedName name="sign_date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 localSheetId="1">#REF!</definedName>
    <definedName name="skyrtxinc" localSheetId="0">#REF!</definedName>
    <definedName name="skyrtxinc" localSheetId="2">#REF!</definedName>
    <definedName name="skyrtxinc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e" localSheetId="1">#REF!</definedName>
    <definedName name="Source" localSheetId="0">#REF!</definedName>
    <definedName name="Source" localSheetId="2">#REF!</definedName>
    <definedName name="Source">#REF!</definedName>
    <definedName name="spec" localSheetId="1">#REF!</definedName>
    <definedName name="spec" localSheetId="0">#REF!</definedName>
    <definedName name="spec" localSheetId="2">#REF!</definedName>
    <definedName name="spec">#REF!</definedName>
    <definedName name="SRCA" localSheetId="1">#REF!</definedName>
    <definedName name="SRCA" localSheetId="0">#REF!</definedName>
    <definedName name="SRCA" localSheetId="2">#REF!</definedName>
    <definedName name="SRCA">#REF!</definedName>
    <definedName name="SRCM" localSheetId="1">#REF!</definedName>
    <definedName name="SRCM" localSheetId="0">#REF!</definedName>
    <definedName name="SRCM" localSheetId="2">#REF!</definedName>
    <definedName name="SRCM">#REF!</definedName>
    <definedName name="startupgas" localSheetId="1">#REF!</definedName>
    <definedName name="startupgas" localSheetId="0">#REF!</definedName>
    <definedName name="startupgas" localSheetId="2">#REF!</definedName>
    <definedName name="startupgas">#REF!</definedName>
    <definedName name="state_other" localSheetId="1">#REF!</definedName>
    <definedName name="state_other" localSheetId="0">#REF!</definedName>
    <definedName name="state_other" localSheetId="2">#REF!</definedName>
    <definedName name="state_other">#REF!</definedName>
    <definedName name="Stats_App" localSheetId="1">#REF!</definedName>
    <definedName name="Stats_App" localSheetId="0">#REF!</definedName>
    <definedName name="Stats_App" localSheetId="2">#REF!</definedName>
    <definedName name="Stats_App">#REF!</definedName>
    <definedName name="Stats_Data" localSheetId="1">#REF!</definedName>
    <definedName name="Stats_Data" localSheetId="0">#REF!</definedName>
    <definedName name="Stats_Data" localSheetId="2">#REF!</definedName>
    <definedName name="Stats_Data">#REF!</definedName>
    <definedName name="Stats_DB" localSheetId="1">#REF!</definedName>
    <definedName name="Stats_DB" localSheetId="0">#REF!</definedName>
    <definedName name="Stats_DB" localSheetId="2">#REF!</definedName>
    <definedName name="Stats_DB">#REF!</definedName>
    <definedName name="Stats_EAC" localSheetId="1">#REF!</definedName>
    <definedName name="Stats_EAC" localSheetId="0">#REF!</definedName>
    <definedName name="Stats_EAC" localSheetId="2">#REF!</definedName>
    <definedName name="Stats_EAC">#REF!</definedName>
    <definedName name="Stats_Rpt" localSheetId="1">#REF!</definedName>
    <definedName name="Stats_Rpt" localSheetId="0">#REF!</definedName>
    <definedName name="Stats_Rpt" localSheetId="2">#REF!</definedName>
    <definedName name="Stats_Rpt">#REF!</definedName>
    <definedName name="Stats_Title1" localSheetId="1">#REF!</definedName>
    <definedName name="Stats_Title1" localSheetId="0">#REF!</definedName>
    <definedName name="Stats_Title1" localSheetId="2">#REF!</definedName>
    <definedName name="Stats_Title1">#REF!</definedName>
    <definedName name="Stats_Title2" localSheetId="1">#REF!</definedName>
    <definedName name="Stats_Title2" localSheetId="0">#REF!</definedName>
    <definedName name="Stats_Title2" localSheetId="2">#REF!</definedName>
    <definedName name="Stats_Title2">#REF!</definedName>
    <definedName name="STI" localSheetId="1">#REF!</definedName>
    <definedName name="STI" localSheetId="0">#REF!</definedName>
    <definedName name="STI" localSheetId="2">#REF!</definedName>
    <definedName name="STI">#REF!</definedName>
    <definedName name="Stratification_of_Cost" localSheetId="1">#REF!</definedName>
    <definedName name="Stratification_of_Cost" localSheetId="0">#REF!</definedName>
    <definedName name="Stratification_of_Cost" localSheetId="2">#REF!</definedName>
    <definedName name="Stratification_of_Cost">#REF!</definedName>
    <definedName name="SUBSEQUENT_YEAR_DATE" localSheetId="1">#REF!</definedName>
    <definedName name="SUBSEQUENT_YEAR_DATE" localSheetId="0">#REF!</definedName>
    <definedName name="SUBSEQUENT_YEAR_DATE" localSheetId="2">#REF!</definedName>
    <definedName name="SUBSEQUENT_YEAR_DATE">#REF!</definedName>
    <definedName name="SUBSEQUENT_YEAR_X" localSheetId="1">#REF!</definedName>
    <definedName name="SUBSEQUENT_YEAR_X" localSheetId="0">#REF!</definedName>
    <definedName name="SUBSEQUENT_YEAR_X" localSheetId="2">#REF!</definedName>
    <definedName name="SUBSEQUENT_YEAR_X">#REF!</definedName>
    <definedName name="SUE" hidden="1">{#N/A,#N/A,TRUE,"TOTAL DISTRIBUTION";#N/A,#N/A,TRUE,"SOUTH";#N/A,#N/A,TRUE,"NORTHEAST";#N/A,#N/A,TRUE,"WEST"}</definedName>
    <definedName name="sum" localSheetId="1">#REF!</definedName>
    <definedName name="sum" localSheetId="0">#REF!</definedName>
    <definedName name="sum" localSheetId="2">#REF!</definedName>
    <definedName name="sum">#REF!</definedName>
    <definedName name="SUMM" localSheetId="1">#REF!</definedName>
    <definedName name="SUMM" localSheetId="0">#REF!</definedName>
    <definedName name="SUMM" localSheetId="2">#REF!</definedName>
    <definedName name="SUMM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sumtran2" localSheetId="1">#REF!</definedName>
    <definedName name="sumtran2" localSheetId="0">#REF!</definedName>
    <definedName name="sumtran2" localSheetId="2">#REF!</definedName>
    <definedName name="sumtran2">#REF!</definedName>
    <definedName name="sumtrans" localSheetId="1">#REF!</definedName>
    <definedName name="sumtrans" localSheetId="0">#REF!</definedName>
    <definedName name="sumtrans" localSheetId="2">#REF!</definedName>
    <definedName name="sumtrans">#REF!</definedName>
    <definedName name="SumUDA" localSheetId="1">#REF!</definedName>
    <definedName name="SumUDA" localSheetId="0">#REF!</definedName>
    <definedName name="SumUDA" localSheetId="2">#REF!</definedName>
    <definedName name="SumUDA">#REF!</definedName>
    <definedName name="T" localSheetId="16">#REF!</definedName>
    <definedName name="T" localSheetId="9">#REF!</definedName>
    <definedName name="T" localSheetId="7">#REF!</definedName>
    <definedName name="T" localSheetId="8">#REF!</definedName>
    <definedName name="T" localSheetId="6">#REF!</definedName>
    <definedName name="T" localSheetId="1">#REF!</definedName>
    <definedName name="T" localSheetId="3">#REF!</definedName>
    <definedName name="T" localSheetId="0">#REF!</definedName>
    <definedName name="T" localSheetId="2">#REF!</definedName>
    <definedName name="T" localSheetId="5">#REF!</definedName>
    <definedName name="T" localSheetId="11">#REF!</definedName>
    <definedName name="T" localSheetId="10">#REF!</definedName>
    <definedName name="T" localSheetId="12">#REF!</definedName>
    <definedName name="T">#REF!</definedName>
    <definedName name="TAMI" hidden="1">{"summary",#N/A,FALSE,"PCR DIRECTORY"}</definedName>
    <definedName name="tbl_festub_ack" localSheetId="1">#REF!</definedName>
    <definedName name="tbl_festub_ack" localSheetId="0">#REF!</definedName>
    <definedName name="tbl_festub_ack" localSheetId="2">#REF!</definedName>
    <definedName name="tbl_festub_ack">#REF!</definedName>
    <definedName name="tbl_festub_details" localSheetId="1">#REF!</definedName>
    <definedName name="tbl_festub_details" localSheetId="0">#REF!</definedName>
    <definedName name="tbl_festub_details" localSheetId="2">#REF!</definedName>
    <definedName name="tbl_festub_details">#REF!</definedName>
    <definedName name="teast" hidden="1">{#N/A,#N/A,TRUE,"TOTAL DSBN";#N/A,#N/A,TRUE,"WEST";#N/A,#N/A,TRUE,"SOUTH";#N/A,#N/A,TRUE,"NORTHEAST"}</definedName>
    <definedName name="TEN" localSheetId="16">#REF!</definedName>
    <definedName name="TEN" localSheetId="9">#REF!</definedName>
    <definedName name="TEN" localSheetId="7">#REF!</definedName>
    <definedName name="TEN" localSheetId="8">#REF!</definedName>
    <definedName name="TEN" localSheetId="6">#REF!</definedName>
    <definedName name="TEN" localSheetId="1">#REF!</definedName>
    <definedName name="TEN" localSheetId="3">#REF!</definedName>
    <definedName name="TEN" localSheetId="0">#REF!</definedName>
    <definedName name="TEN" localSheetId="2">#REF!</definedName>
    <definedName name="TEN" localSheetId="5">#REF!</definedName>
    <definedName name="TEN" localSheetId="11">#REF!</definedName>
    <definedName name="TEN" localSheetId="10">#REF!</definedName>
    <definedName name="TEN" localSheetId="12">#REF!</definedName>
    <definedName name="TEN">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 localSheetId="1">#REF!</definedName>
    <definedName name="TEST_YEAR_DATE" localSheetId="0">#REF!</definedName>
    <definedName name="TEST_YEAR_DATE" localSheetId="2">#REF!</definedName>
    <definedName name="TEST_YEAR_DATE">#REF!</definedName>
    <definedName name="TEST_YEAR_X" localSheetId="1">#REF!</definedName>
    <definedName name="TEST_YEAR_X" localSheetId="0">#REF!</definedName>
    <definedName name="TEST_YEAR_X" localSheetId="2">#REF!</definedName>
    <definedName name="TEST_YEAR_X">#REF!</definedName>
    <definedName name="TEST0" localSheetId="1">#REF!</definedName>
    <definedName name="TEST0" localSheetId="0">#REF!</definedName>
    <definedName name="TEST0" localSheetId="2">#REF!</definedName>
    <definedName name="TEST0">#REF!</definedName>
    <definedName name="TEST1" localSheetId="1">#REF!</definedName>
    <definedName name="TEST1" localSheetId="0">#REF!</definedName>
    <definedName name="TEST1" localSheetId="2">#REF!</definedName>
    <definedName name="TEST1">#REF!</definedName>
    <definedName name="TEST10" localSheetId="1">#REF!</definedName>
    <definedName name="TEST10" localSheetId="0">#REF!</definedName>
    <definedName name="TEST10" localSheetId="2">#REF!</definedName>
    <definedName name="TEST10">#REF!</definedName>
    <definedName name="TEST11" localSheetId="1">#REF!</definedName>
    <definedName name="TEST11" localSheetId="0">#REF!</definedName>
    <definedName name="TEST11" localSheetId="2">#REF!</definedName>
    <definedName name="TEST11">#REF!</definedName>
    <definedName name="TEST12" localSheetId="1">#REF!</definedName>
    <definedName name="TEST12" localSheetId="0">#REF!</definedName>
    <definedName name="TEST12" localSheetId="2">#REF!</definedName>
    <definedName name="TEST12">#REF!</definedName>
    <definedName name="TEST13" localSheetId="1">#REF!</definedName>
    <definedName name="TEST13" localSheetId="0">#REF!</definedName>
    <definedName name="TEST13" localSheetId="2">#REF!</definedName>
    <definedName name="TEST13">#REF!</definedName>
    <definedName name="TEST14" localSheetId="1">#REF!</definedName>
    <definedName name="TEST14" localSheetId="0">#REF!</definedName>
    <definedName name="TEST14" localSheetId="2">#REF!</definedName>
    <definedName name="TEST14">#REF!</definedName>
    <definedName name="TEST15" localSheetId="1">#REF!</definedName>
    <definedName name="TEST15" localSheetId="0">#REF!</definedName>
    <definedName name="TEST15" localSheetId="2">#REF!</definedName>
    <definedName name="TEST15">#REF!</definedName>
    <definedName name="TEST16" localSheetId="1">#REF!</definedName>
    <definedName name="TEST16" localSheetId="0">#REF!</definedName>
    <definedName name="TEST16" localSheetId="2">#REF!</definedName>
    <definedName name="TEST16">#REF!</definedName>
    <definedName name="TEST17" localSheetId="1">#REF!</definedName>
    <definedName name="TEST17" localSheetId="0">#REF!</definedName>
    <definedName name="TEST17" localSheetId="2">#REF!</definedName>
    <definedName name="TEST17">#REF!</definedName>
    <definedName name="TEST18" localSheetId="1">#REF!</definedName>
    <definedName name="TEST18" localSheetId="0">#REF!</definedName>
    <definedName name="TEST18" localSheetId="2">#REF!</definedName>
    <definedName name="TEST18">#REF!</definedName>
    <definedName name="TEST19" localSheetId="1">#REF!</definedName>
    <definedName name="TEST19" localSheetId="0">#REF!</definedName>
    <definedName name="TEST19" localSheetId="2">#REF!</definedName>
    <definedName name="TEST19">#REF!</definedName>
    <definedName name="TEST2" localSheetId="1">#REF!</definedName>
    <definedName name="TEST2" localSheetId="0">#REF!</definedName>
    <definedName name="TEST2" localSheetId="2">#REF!</definedName>
    <definedName name="TEST2">#REF!</definedName>
    <definedName name="TEST20" localSheetId="1">#REF!</definedName>
    <definedName name="TEST20" localSheetId="0">#REF!</definedName>
    <definedName name="TEST20" localSheetId="2">#REF!</definedName>
    <definedName name="TEST20">#REF!</definedName>
    <definedName name="TEST21" localSheetId="1">#REF!</definedName>
    <definedName name="TEST21" localSheetId="0">#REF!</definedName>
    <definedName name="TEST21" localSheetId="2">#REF!</definedName>
    <definedName name="TEST21">#REF!</definedName>
    <definedName name="TEST22" localSheetId="1">#REF!</definedName>
    <definedName name="TEST22" localSheetId="0">#REF!</definedName>
    <definedName name="TEST22" localSheetId="2">#REF!</definedName>
    <definedName name="TEST22">#REF!</definedName>
    <definedName name="TEST23" localSheetId="1">#REF!</definedName>
    <definedName name="TEST23" localSheetId="0">#REF!</definedName>
    <definedName name="TEST23" localSheetId="2">#REF!</definedName>
    <definedName name="TEST23">#REF!</definedName>
    <definedName name="TEST24" localSheetId="1">#REF!</definedName>
    <definedName name="TEST24" localSheetId="0">#REF!</definedName>
    <definedName name="TEST24" localSheetId="2">#REF!</definedName>
    <definedName name="TEST24">#REF!</definedName>
    <definedName name="TEST25" localSheetId="1">#REF!</definedName>
    <definedName name="TEST25" localSheetId="0">#REF!</definedName>
    <definedName name="TEST25" localSheetId="2">#REF!</definedName>
    <definedName name="TEST25">#REF!</definedName>
    <definedName name="TEST26" localSheetId="1">#REF!</definedName>
    <definedName name="TEST26" localSheetId="0">#REF!</definedName>
    <definedName name="TEST26" localSheetId="2">#REF!</definedName>
    <definedName name="TEST26">#REF!</definedName>
    <definedName name="TEST27" localSheetId="1">#REF!</definedName>
    <definedName name="TEST27" localSheetId="0">#REF!</definedName>
    <definedName name="TEST27" localSheetId="2">#REF!</definedName>
    <definedName name="TEST27">#REF!</definedName>
    <definedName name="TEST28" localSheetId="1">#REF!</definedName>
    <definedName name="TEST28" localSheetId="0">#REF!</definedName>
    <definedName name="TEST28" localSheetId="2">#REF!</definedName>
    <definedName name="TEST28">#REF!</definedName>
    <definedName name="TEST29" localSheetId="1">#REF!</definedName>
    <definedName name="TEST29" localSheetId="0">#REF!</definedName>
    <definedName name="TEST29" localSheetId="2">#REF!</definedName>
    <definedName name="TEST29">#REF!</definedName>
    <definedName name="TEST3" localSheetId="1">#REF!</definedName>
    <definedName name="TEST3" localSheetId="0">#REF!</definedName>
    <definedName name="TEST3" localSheetId="2">#REF!</definedName>
    <definedName name="TEST3">#REF!</definedName>
    <definedName name="TEST30" localSheetId="1">#REF!</definedName>
    <definedName name="TEST30" localSheetId="0">#REF!</definedName>
    <definedName name="TEST30" localSheetId="2">#REF!</definedName>
    <definedName name="TEST30">#REF!</definedName>
    <definedName name="TEST31" localSheetId="1">#REF!</definedName>
    <definedName name="TEST31" localSheetId="0">#REF!</definedName>
    <definedName name="TEST31" localSheetId="2">#REF!</definedName>
    <definedName name="TEST31">#REF!</definedName>
    <definedName name="TEST4" localSheetId="1">#REF!</definedName>
    <definedName name="TEST4" localSheetId="0">#REF!</definedName>
    <definedName name="TEST4" localSheetId="2">#REF!</definedName>
    <definedName name="TEST4">#REF!</definedName>
    <definedName name="TEST5" localSheetId="1">#REF!</definedName>
    <definedName name="TEST5" localSheetId="0">#REF!</definedName>
    <definedName name="TEST5" localSheetId="2">#REF!</definedName>
    <definedName name="TEST5">#REF!</definedName>
    <definedName name="TEST6" localSheetId="1">#REF!</definedName>
    <definedName name="TEST6" localSheetId="0">#REF!</definedName>
    <definedName name="TEST6" localSheetId="2">#REF!</definedName>
    <definedName name="TEST6">#REF!</definedName>
    <definedName name="TEST7" localSheetId="1">#REF!</definedName>
    <definedName name="TEST7" localSheetId="0">#REF!</definedName>
    <definedName name="TEST7" localSheetId="2">#REF!</definedName>
    <definedName name="TEST7">#REF!</definedName>
    <definedName name="TEST8" localSheetId="1">#REF!</definedName>
    <definedName name="TEST8" localSheetId="0">#REF!</definedName>
    <definedName name="TEST8" localSheetId="2">#REF!</definedName>
    <definedName name="TEST8">#REF!</definedName>
    <definedName name="TEST9" localSheetId="1">#REF!</definedName>
    <definedName name="TEST9" localSheetId="0">#REF!</definedName>
    <definedName name="TEST9" localSheetId="2">#REF!</definedName>
    <definedName name="TEST9">#REF!</definedName>
    <definedName name="TESTHKEY" localSheetId="1">#REF!</definedName>
    <definedName name="TESTHKEY" localSheetId="0">#REF!</definedName>
    <definedName name="TESTHKEY" localSheetId="2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 localSheetId="1">#REF!</definedName>
    <definedName name="TESTKEYS" localSheetId="0">#REF!</definedName>
    <definedName name="TESTKEYS" localSheetId="2">#REF!</definedName>
    <definedName name="TESTKEYS">#REF!</definedName>
    <definedName name="TESTVKEY" localSheetId="1">#REF!</definedName>
    <definedName name="TESTVKEY" localSheetId="0">#REF!</definedName>
    <definedName name="TESTVKEY" localSheetId="2">#REF!</definedName>
    <definedName name="TESTVKEY">#REF!</definedName>
    <definedName name="testwe" hidden="1">{#N/A,#N/A,TRUE,"TOTAL DSBN";#N/A,#N/A,TRUE,"WEST";#N/A,#N/A,TRUE,"SOUTH";#N/A,#N/A,TRUE,"NORTHEAST"}</definedName>
    <definedName name="th" localSheetId="1">#REF!</definedName>
    <definedName name="th" localSheetId="0">#REF!</definedName>
    <definedName name="th" localSheetId="2">#REF!</definedName>
    <definedName name="th">#REF!</definedName>
    <definedName name="thjty" hidden="1">{#N/A,#N/A,TRUE,"TOTAL DSBN";#N/A,#N/A,TRUE,"WEST";#N/A,#N/A,TRUE,"SOUTH";#N/A,#N/A,TRUE,"NORTHEAST"}</definedName>
    <definedName name="THREE" localSheetId="1">#REF!</definedName>
    <definedName name="THREE" localSheetId="0">#REF!</definedName>
    <definedName name="THREE" localSheetId="2">#REF!</definedName>
    <definedName name="THREE">#REF!</definedName>
    <definedName name="TI" localSheetId="1">#REF!</definedName>
    <definedName name="TI" localSheetId="0">#REF!</definedName>
    <definedName name="TI" localSheetId="2">#REF!</definedName>
    <definedName name="TI">#REF!</definedName>
    <definedName name="TOP" localSheetId="1">#REF!</definedName>
    <definedName name="TOP" localSheetId="0">#REF!</definedName>
    <definedName name="TOP" localSheetId="2">#REF!</definedName>
    <definedName name="TOP">#REF!</definedName>
    <definedName name="tot_cost" localSheetId="1">#REF!</definedName>
    <definedName name="tot_cost" localSheetId="0">#REF!</definedName>
    <definedName name="tot_cost" localSheetId="2">#REF!</definedName>
    <definedName name="tot_cost">#REF!</definedName>
    <definedName name="Total_Co" localSheetId="1">#REF!</definedName>
    <definedName name="Total_Co" localSheetId="0">#REF!</definedName>
    <definedName name="Total_Co" localSheetId="2">#REF!</definedName>
    <definedName name="Total_Co">#REF!</definedName>
    <definedName name="totaltrans" localSheetId="1">#REF!</definedName>
    <definedName name="totaltrans" localSheetId="0">#REF!</definedName>
    <definedName name="totaltrans" localSheetId="2">#REF!</definedName>
    <definedName name="totaltrans">#REF!</definedName>
    <definedName name="TRUPCALC" localSheetId="16">#REF!</definedName>
    <definedName name="TRUPCALC" localSheetId="9">#REF!</definedName>
    <definedName name="TRUPCALC" localSheetId="7">#REF!</definedName>
    <definedName name="TRUPCALC" localSheetId="8">#REF!</definedName>
    <definedName name="TRUPCALC" localSheetId="6">#REF!</definedName>
    <definedName name="TRUPCALC" localSheetId="1">#REF!</definedName>
    <definedName name="TRUPCALC" localSheetId="3">#REF!</definedName>
    <definedName name="TRUPCALC" localSheetId="0">#REF!</definedName>
    <definedName name="TRUPCALC" localSheetId="2">#REF!</definedName>
    <definedName name="TRUPCALC" localSheetId="5">#REF!</definedName>
    <definedName name="TRUPCALC" localSheetId="11">#REF!</definedName>
    <definedName name="TRUPCALC" localSheetId="10">#REF!</definedName>
    <definedName name="TRUPCALC" localSheetId="12">#REF!</definedName>
    <definedName name="TRUPCALC">#REF!</definedName>
    <definedName name="TRUPVAR" localSheetId="16">#REF!</definedName>
    <definedName name="TRUPVAR" localSheetId="9">#REF!</definedName>
    <definedName name="TRUPVAR" localSheetId="7">#REF!</definedName>
    <definedName name="TRUPVAR" localSheetId="8">#REF!</definedName>
    <definedName name="TRUPVAR" localSheetId="6">#REF!</definedName>
    <definedName name="TRUPVAR" localSheetId="1">#REF!</definedName>
    <definedName name="TRUPVAR" localSheetId="3">#REF!</definedName>
    <definedName name="TRUPVAR" localSheetId="0">#REF!</definedName>
    <definedName name="TRUPVAR" localSheetId="2">#REF!</definedName>
    <definedName name="TRUPVAR" localSheetId="5">#REF!</definedName>
    <definedName name="TRUPVAR" localSheetId="11">#REF!</definedName>
    <definedName name="TRUPVAR" localSheetId="10">#REF!</definedName>
    <definedName name="TRUPVAR" localSheetId="12">#REF!</definedName>
    <definedName name="TRUPVAR">#REF!</definedName>
    <definedName name="Ttt" localSheetId="1">#REF!,#REF!,#REF!</definedName>
    <definedName name="Ttt" localSheetId="0">#REF!,#REF!,#REF!</definedName>
    <definedName name="Ttt" localSheetId="2">#REF!,#REF!,#REF!</definedName>
    <definedName name="Ttt">#REF!,#REF!,#REF!</definedName>
    <definedName name="TURNER" localSheetId="1">#REF!</definedName>
    <definedName name="TURNER" localSheetId="0">#REF!</definedName>
    <definedName name="TURNER" localSheetId="2">#REF!</definedName>
    <definedName name="TURNER">#REF!</definedName>
    <definedName name="Turner2" localSheetId="1">#REF!</definedName>
    <definedName name="Turner2" localSheetId="0">#REF!</definedName>
    <definedName name="Turner2" localSheetId="2">#REF!</definedName>
    <definedName name="Turner2">#REF!</definedName>
    <definedName name="TWO" localSheetId="16">#REF!</definedName>
    <definedName name="TWO" localSheetId="9">#REF!</definedName>
    <definedName name="TWO" localSheetId="7">#REF!</definedName>
    <definedName name="TWO" localSheetId="8">#REF!</definedName>
    <definedName name="TWO" localSheetId="6">#REF!</definedName>
    <definedName name="TWO" localSheetId="1">#REF!</definedName>
    <definedName name="TWO" localSheetId="3">#REF!</definedName>
    <definedName name="TWO" localSheetId="0">#REF!</definedName>
    <definedName name="TWO" localSheetId="2">#REF!</definedName>
    <definedName name="TWO" localSheetId="5">#REF!</definedName>
    <definedName name="TWO" localSheetId="11">#REF!</definedName>
    <definedName name="TWO" localSheetId="10">#REF!</definedName>
    <definedName name="TWO" localSheetId="12">#REF!</definedName>
    <definedName name="TWO">#REF!</definedName>
    <definedName name="TYPE" localSheetId="1">#REF!</definedName>
    <definedName name="TYPE" localSheetId="0">#REF!</definedName>
    <definedName name="TYPE" localSheetId="2">#REF!</definedName>
    <definedName name="TYPE">#REF!</definedName>
    <definedName name="User" localSheetId="1">#REF!</definedName>
    <definedName name="User" localSheetId="0">#REF!</definedName>
    <definedName name="User" localSheetId="2">#REF!</definedName>
    <definedName name="User">#REF!</definedName>
    <definedName name="UserPageMember1" localSheetId="1">#REF!</definedName>
    <definedName name="UserPageMember1" localSheetId="0">#REF!</definedName>
    <definedName name="UserPageMember1" localSheetId="2">#REF!</definedName>
    <definedName name="UserPageMember1">#REF!</definedName>
    <definedName name="UserParameters" localSheetId="1">#REF!</definedName>
    <definedName name="UserParameters" localSheetId="0">#REF!</definedName>
    <definedName name="UserParameters" localSheetId="2">#REF!</definedName>
    <definedName name="UserParameters">#REF!</definedName>
    <definedName name="Variance" localSheetId="1">#REF!</definedName>
    <definedName name="Variance" localSheetId="0">#REF!</definedName>
    <definedName name="Variance" localSheetId="2">#REF!</definedName>
    <definedName name="Variance">#REF!</definedName>
    <definedName name="victtxinc" localSheetId="1">#REF!</definedName>
    <definedName name="victtxinc" localSheetId="0">#REF!</definedName>
    <definedName name="victtxinc" localSheetId="2">#REF!</definedName>
    <definedName name="victtxinc">#REF!</definedName>
    <definedName name="votingshare" localSheetId="1">#REF!</definedName>
    <definedName name="votingshare" localSheetId="0">#REF!</definedName>
    <definedName name="votingshare" localSheetId="2">#REF!</definedName>
    <definedName name="votingshare">#REF!</definedName>
    <definedName name="W1X42" localSheetId="1">#REF!</definedName>
    <definedName name="W1X42" localSheetId="0">#REF!</definedName>
    <definedName name="W1X42" localSheetId="2">#REF!</definedName>
    <definedName name="W1X42">#REF!</definedName>
    <definedName name="waterfall" localSheetId="1">#REF!</definedName>
    <definedName name="waterfall" localSheetId="0">#REF!</definedName>
    <definedName name="waterfall" localSheetId="2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 localSheetId="1">#REF!</definedName>
    <definedName name="westtxinc" localSheetId="0">#REF!</definedName>
    <definedName name="westtxinc" localSheetId="2">#REF!</definedName>
    <definedName name="westtxinc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 localSheetId="16">#REF!</definedName>
    <definedName name="WKSH" localSheetId="9">#REF!</definedName>
    <definedName name="WKSH" localSheetId="7">#REF!</definedName>
    <definedName name="WKSH" localSheetId="8">#REF!</definedName>
    <definedName name="WKSH" localSheetId="6">#REF!</definedName>
    <definedName name="WKSH" localSheetId="1">#REF!</definedName>
    <definedName name="WKSH" localSheetId="3">#REF!</definedName>
    <definedName name="WKSH" localSheetId="0">#REF!</definedName>
    <definedName name="WKSH" localSheetId="2">#REF!</definedName>
    <definedName name="WKSH" localSheetId="5">#REF!</definedName>
    <definedName name="WKSH" localSheetId="11">#REF!</definedName>
    <definedName name="WKSH" localSheetId="10">#REF!</definedName>
    <definedName name="WKSH" localSheetId="12">#REF!</definedName>
    <definedName name="WKSH">#REF!</definedName>
    <definedName name="wmeco1" localSheetId="1">#REF!</definedName>
    <definedName name="wmeco1" localSheetId="0">#REF!</definedName>
    <definedName name="wmeco1" localSheetId="2">#REF!</definedName>
    <definedName name="wmeco1">#REF!</definedName>
    <definedName name="wmeco2" localSheetId="1">#REF!</definedName>
    <definedName name="wmeco2" localSheetId="0">#REF!</definedName>
    <definedName name="wmeco2" localSheetId="2">#REF!</definedName>
    <definedName name="wmeco2">#REF!</definedName>
    <definedName name="wmecococ" localSheetId="1">#REF!</definedName>
    <definedName name="wmecococ" localSheetId="0">#REF!</definedName>
    <definedName name="wmecococ" localSheetId="2">#REF!</definedName>
    <definedName name="wmecococ">#REF!</definedName>
    <definedName name="WMECOCOC2" localSheetId="1">#REF!</definedName>
    <definedName name="WMECOCOC2" localSheetId="0">#REF!</definedName>
    <definedName name="WMECOCOC2" localSheetId="2">#REF!</definedName>
    <definedName name="WMECOCOC2">#REF!</definedName>
    <definedName name="wo" localSheetId="1">#REF!</definedName>
    <definedName name="wo" localSheetId="0">#REF!</definedName>
    <definedName name="wo" localSheetId="2">#REF!</definedName>
    <definedName name="wo">#REF!</definedName>
    <definedName name="woorder" localSheetId="1">#REF!</definedName>
    <definedName name="woorder" localSheetId="0">#REF!</definedName>
    <definedName name="woorder" localSheetId="2">#REF!</definedName>
    <definedName name="woorder">#REF!</definedName>
    <definedName name="workingcapitalloan" localSheetId="1">#REF!</definedName>
    <definedName name="workingcapitalloan" localSheetId="0">#REF!</definedName>
    <definedName name="workingcapitalloan" localSheetId="2">#REF!</definedName>
    <definedName name="workingcapitalloan">#REF!</definedName>
    <definedName name="WorkOrders" localSheetId="1">#REF!</definedName>
    <definedName name="WorkOrders" localSheetId="0">#REF!</definedName>
    <definedName name="WorkOrders" localSheetId="2">#REF!</definedName>
    <definedName name="WorkOrders">#REF!</definedName>
    <definedName name="wpdesc" localSheetId="1">#REF!</definedName>
    <definedName name="wpdesc" localSheetId="0">#REF!</definedName>
    <definedName name="wpdesc" localSheetId="2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localSheetId="18" hidden="1">{"ACTUAL",#N/A,FALSE,"OVER_UND"}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1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localSheetId="1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8" hidden="1">{"APAGE1",#N/A,FALSE,"JAN95_OU"}</definedName>
    <definedName name="wrn.APAGE1." hidden="1">{"APAGE1",#N/A,FALSE,"JAN95_OU"}</definedName>
    <definedName name="wrn.APAGE2." localSheetId="18" hidden="1">{"APAGE2",#N/A,FALSE,"JAN95_OU"}</definedName>
    <definedName name="wrn.APAGE2." hidden="1">{"APAGE2",#N/A,FALSE,"JAN95_OU"}</definedName>
    <definedName name="wrn.APAGE3." localSheetId="18" hidden="1">{"APAGE3",#N/A,FALSE,"JAN95_OU"}</definedName>
    <definedName name="wrn.APAGE3." hidden="1">{"APAGE3",#N/A,FALSE,"JAN95_OU"}</definedName>
    <definedName name="wrn.Apr94_Sep95." localSheetId="18" hidden="1">{"Apr95_Sep95",#N/A,FALSE,"Actual Estimt (Apr 95 - Sep 95)"}</definedName>
    <definedName name="wrn.Apr94_Sep95." hidden="1">{"Apr95_Sep95",#N/A,FALSE,"Actual Estimt (Apr 95 - Sep 95)"}</definedName>
    <definedName name="wrn.Apr95_Sep95." localSheetId="18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localSheetId="9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7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8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6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8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4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3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0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2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5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1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0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2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localSheetId="9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7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8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6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8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4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3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0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2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5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1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0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2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18" hidden="1">{"Apr94_Sep94",#N/A,FALSE,"Apr 94 - Sep 94"}</definedName>
    <definedName name="wrn.Laud._.Apr94._.Sep94." hidden="1">{"Apr94_Sep94",#N/A,FALSE,"Apr 94 - Sep 94"}</definedName>
    <definedName name="wrn.Laud._.Apr95._.Sep95." localSheetId="18" hidden="1">{"Apr95_Sep95",#N/A,FALSE,"Apr 95 - Sep 95"}</definedName>
    <definedName name="wrn.Laud._.Apr95._.Sep95." hidden="1">{"Apr95_Sep95",#N/A,FALSE,"Apr 95 - Sep 95"}</definedName>
    <definedName name="wrn.Laud._.Oct93._.Mar94." localSheetId="18" hidden="1">{"Oct93_Mar94",#N/A,FALSE,"Oct 93 - Mar 94"}</definedName>
    <definedName name="wrn.Laud._.Oct93._.Mar94." hidden="1">{"Oct93_Mar94",#N/A,FALSE,"Oct 93 - Mar 94"}</definedName>
    <definedName name="wrn.Laud._.Oct94._.Mar95." localSheetId="18" hidden="1">{"Oct94_Mar95",#N/A,FALSE,"Oct 94 - Mar 95"}</definedName>
    <definedName name="wrn.Laud._.Oct94._.Mar95." hidden="1">{"Oct94_Mar95",#N/A,FALSE,"Oct 94 - Mar 95"}</definedName>
    <definedName name="wrn.Laud._.Oct95._.Mar96." localSheetId="18" hidden="1">{"Oct95_Mar96",#N/A,FALSE,"Oct 95 - Mar 96"}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localSheetId="18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8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8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8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8" hidden="1">{"Martin Oct95_Mar96",#N/A,FALSE,"Martin Oct95 - Mar96"}</definedName>
    <definedName name="wrn.Martin._.Oct95_Mar96." hidden="1">{"Martin Oct95_Mar96",#N/A,FALSE,"Martin Oct95 - Mar96"}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localSheetId="18" hidden="1">{"Oct93_Mar94",#N/A,FALSE,"Actuals (Oct 93 - Mar 94)"}</definedName>
    <definedName name="wrn.Oct93_Mar94." hidden="1">{"Oct93_Mar94",#N/A,FALSE,"Actuals (Oct 93 - Mar 94)"}</definedName>
    <definedName name="wrn.Oct94_Mar95." localSheetId="18" hidden="1">{"Oct94_Mar95",#N/A,FALSE,"Actuals (Oct 94 - Mar 95)"}</definedName>
    <definedName name="wrn.Oct94_Mar95." hidden="1">{"Oct94_Mar95",#N/A,FALSE,"Actuals (Oct 94 - Mar 95)"}</definedName>
    <definedName name="wrn.Oct95_Mar96." localSheetId="18" hidden="1">{"Oct95_Mar96",#N/A,FALSE,"Estimates (Oct 95 - Mar 96)"}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ut._.of._.Period." hidden="1">{"Out of Period",#N/A,FALSE,"Out of Period"}</definedName>
    <definedName name="wrn.PPAGE2." localSheetId="18" hidden="1">{"PPAGE2",#N/A,FALSE,"JAN95_OU"}</definedName>
    <definedName name="wrn.PPAGE2." hidden="1">{"PPAGE2",#N/A,FALSE,"JAN95_OU"}</definedName>
    <definedName name="wrn.PPAGE3." localSheetId="18" hidden="1">{"PPAGE3",#N/A,FALSE,"JAN95_OU"}</definedName>
    <definedName name="wrn.PPAGE3." hidden="1">{"PPAGE3",#N/A,FALSE,"JAN95_OU"}</definedName>
    <definedName name="wrn.PRELIMINARY._.ALL._.PAGES." localSheetId="18" hidden="1">{"PRELIMINARY",#N/A,FALSE,"MAR95_OU"}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cherer._.Apr95_Sep95." localSheetId="18" hidden="1">{"Schr Apr95_Oct95",#N/A,FALSE,"Scherer Apr95-Sep95"}</definedName>
    <definedName name="wrn.Scherer._.Apr95_Sep95." hidden="1">{"Schr Apr95_Oct95",#N/A,FALSE,"Scherer Apr95-Sep95"}</definedName>
    <definedName name="wrn.Scherer._.Oct94_Mar95." localSheetId="18" hidden="1">{"Schr Oct94_Mar95",#N/A,FALSE,"Scherer Oct94-Mar95"}</definedName>
    <definedName name="wrn.Scherer._.Oct94_Mar95." hidden="1">{"Schr Oct94_Mar95",#N/A,FALSE,"Scherer Oct94-Mar95"}</definedName>
    <definedName name="wrn.Scherer._.Oct95_Mar96." localSheetId="18" hidden="1">{"Schr Oct95_Mar96",#N/A,FALSE,"Scherer Oct95-Mar96"}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YEAR" localSheetId="16">#REF!</definedName>
    <definedName name="YEAR" localSheetId="9">#REF!</definedName>
    <definedName name="YEAR" localSheetId="7">#REF!</definedName>
    <definedName name="YEAR" localSheetId="8">#REF!</definedName>
    <definedName name="YEAR" localSheetId="6">#REF!</definedName>
    <definedName name="YEAR" localSheetId="1">#REF!</definedName>
    <definedName name="YEAR" localSheetId="3">#REF!</definedName>
    <definedName name="YEAR" localSheetId="0">#REF!</definedName>
    <definedName name="YEAR" localSheetId="2">#REF!</definedName>
    <definedName name="YEAR" localSheetId="5">#REF!</definedName>
    <definedName name="YEAR" localSheetId="11">#REF!</definedName>
    <definedName name="YEAR" localSheetId="10">#REF!</definedName>
    <definedName name="YEAR" localSheetId="12">#REF!</definedName>
    <definedName name="YEAR">#REF!</definedName>
    <definedName name="Year2" localSheetId="1">#REF!</definedName>
    <definedName name="Year2" localSheetId="0">#REF!</definedName>
    <definedName name="Year2" localSheetId="2">#REF!</definedName>
    <definedName name="Year2">#REF!</definedName>
    <definedName name="ytd" localSheetId="1">#REF!</definedName>
    <definedName name="ytd" localSheetId="0">#REF!</definedName>
    <definedName name="ytd" localSheetId="2">#REF!</definedName>
    <definedName name="ytd">#REF!</definedName>
    <definedName name="YTDA" localSheetId="16">#REF!</definedName>
    <definedName name="YTDA" localSheetId="9">#REF!</definedName>
    <definedName name="YTDA" localSheetId="7">#REF!</definedName>
    <definedName name="YTDA" localSheetId="8">#REF!</definedName>
    <definedName name="YTDA" localSheetId="6">#REF!</definedName>
    <definedName name="YTDA" localSheetId="1">#REF!</definedName>
    <definedName name="YTDA" localSheetId="3">#REF!</definedName>
    <definedName name="YTDA" localSheetId="0">#REF!</definedName>
    <definedName name="YTDA" localSheetId="2">#REF!</definedName>
    <definedName name="YTDA" localSheetId="5">#REF!</definedName>
    <definedName name="YTDA" localSheetId="11">#REF!</definedName>
    <definedName name="YTDA" localSheetId="10">#REF!</definedName>
    <definedName name="YTDA" localSheetId="12">#REF!</definedName>
    <definedName name="YTDA">#REF!</definedName>
    <definedName name="Yyyy" localSheetId="1">#REF!,#REF!,#REF!,#REF!</definedName>
    <definedName name="Yyyy" localSheetId="0">#REF!,#REF!,#REF!,#REF!</definedName>
    <definedName name="Yyyy" localSheetId="2">#REF!,#REF!,#REF!,#REF!</definedName>
    <definedName name="Yyyy">#REF!,#REF!,#REF!,#REF!</definedName>
    <definedName name="zzz" localSheetId="1">#REF!</definedName>
    <definedName name="zzz" localSheetId="0">#REF!</definedName>
    <definedName name="zzz" localSheetId="2">#REF!</definedName>
    <definedName name="zzz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<sst xmlns="http://schemas.openxmlformats.org/spreadsheetml/2006/main" count="1287" uniqueCount="258">
  <si>
    <t xml:space="preserve"> </t>
  </si>
  <si>
    <t>Investment Expenses</t>
  </si>
  <si>
    <t xml:space="preserve">Investments </t>
  </si>
  <si>
    <t>a.</t>
  </si>
  <si>
    <t>b.</t>
  </si>
  <si>
    <t>c.</t>
  </si>
  <si>
    <t xml:space="preserve">Other </t>
  </si>
  <si>
    <t>CWIP - Non Interest Bearing</t>
  </si>
  <si>
    <t>Net Investment  (Lines 2 - 3 + 4)</t>
  </si>
  <si>
    <t>Average Net Investment</t>
  </si>
  <si>
    <t xml:space="preserve">Return on Average Net Investment </t>
  </si>
  <si>
    <t>Line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</si>
  <si>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</si>
  <si>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</si>
  <si>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</si>
  <si>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</si>
  <si>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</si>
  <si>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</si>
  <si>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</si>
  <si>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</si>
  <si>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</si>
  <si>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</si>
  <si>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</si>
  <si>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</si>
  <si>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Jurisdictional Revenue Requirements (Line 10 x Line 11)</t>
  </si>
  <si>
    <t>Annual Rate of Return for Debt</t>
  </si>
  <si>
    <t>Annual Rate of Return for Equity</t>
  </si>
  <si>
    <t>Federal Tax Rate</t>
  </si>
  <si>
    <t>State Tax Rate</t>
  </si>
  <si>
    <t>Annual Composite Distribution Depreciation Rate</t>
  </si>
  <si>
    <t>Estimated Annual Revenue Requirements for the 10-Year Reporting Period 2020 - 2029</t>
  </si>
  <si>
    <t>Operation and Maintenance Expenses</t>
  </si>
  <si>
    <t>(in Dollars)</t>
  </si>
  <si>
    <t>Total System Recoverable Expenses (Lines 7 + 8 + 9)</t>
  </si>
  <si>
    <t xml:space="preserve">Total </t>
  </si>
  <si>
    <t xml:space="preserve">Annual Property Tax </t>
  </si>
  <si>
    <t>Storm Protection Plan - Distribution Pole Inspection</t>
  </si>
  <si>
    <t>Storm Protection Plan - Distribution Feeder Hardening</t>
  </si>
  <si>
    <t>Total Jurisdictional Revenue Requirements</t>
  </si>
  <si>
    <t>Storm Protection Plan - Distribution Vegetation Management</t>
  </si>
  <si>
    <t>Storm Protection Plan - Transmission Vegetation Management</t>
  </si>
  <si>
    <t>Distribution</t>
  </si>
  <si>
    <t>Transmission</t>
  </si>
  <si>
    <t>Annual Composite Transmission Depreciation Rate</t>
  </si>
  <si>
    <t>Storm Protection Plan - Total</t>
  </si>
  <si>
    <t>Gulf Power Company</t>
  </si>
  <si>
    <t>Comments</t>
  </si>
  <si>
    <t xml:space="preserve">Assumes 50% of expenditures are placed in-service in the current year and the remaining 50% in the subsequent year. </t>
  </si>
  <si>
    <t>Based on an estimated property tax rate of 1.4%.</t>
  </si>
  <si>
    <t>Based on GPC's 2020 Forecasted Earnings Surveillance Report and reflects a 10.25% return on equity.</t>
  </si>
  <si>
    <t>Based on GPC's 2020 Forecasted Earnings Surveillance Report.</t>
  </si>
  <si>
    <t xml:space="preserve">Calculated using the composite depreciation rates for distribution and transmission plant reflected in GPC's 2016 retail base rate settlement agreement (Order No. PSC-17-0178-S-EI).  </t>
  </si>
  <si>
    <t xml:space="preserve">Calculated using the composite depreciation rate for distribution plant reflected in GPC's 2016 retail base rate settlement agreement(Order No. PSC-17-0178-S-EI).  </t>
  </si>
  <si>
    <t xml:space="preserve">Calculated using the composite depreciation rates for transmission plant reflected in GPC's 2016 retail base rate settlement agreement (Order No. PSC-17-0178-S-EI).  </t>
  </si>
  <si>
    <t>Represents weighted factor of transmission separation factor from  approved in Order No. PSC-2019-0500-FOF-EI.</t>
  </si>
  <si>
    <r>
      <t xml:space="preserve">Expenditures/Additions </t>
    </r>
    <r>
      <rPr>
        <vertAlign val="superscript"/>
        <sz val="10"/>
        <rFont val="Times New Roman"/>
        <family val="1"/>
      </rPr>
      <t>(a)</t>
    </r>
  </si>
  <si>
    <r>
      <t xml:space="preserve">Clearings to Plant  </t>
    </r>
    <r>
      <rPr>
        <vertAlign val="superscript"/>
        <sz val="10"/>
        <rFont val="Times New Roman"/>
        <family val="1"/>
      </rPr>
      <t>(b)</t>
    </r>
  </si>
  <si>
    <r>
      <t>Plant-In-Service/Depreciation Base</t>
    </r>
    <r>
      <rPr>
        <vertAlign val="superscript"/>
        <sz val="10"/>
        <rFont val="Times New Roman"/>
        <family val="1"/>
      </rPr>
      <t xml:space="preserve"> (c)</t>
    </r>
  </si>
  <si>
    <r>
      <t xml:space="preserve">Less: Accumulated Depreciation </t>
    </r>
    <r>
      <rPr>
        <vertAlign val="superscript"/>
        <sz val="10"/>
        <rFont val="Times New Roman"/>
        <family val="1"/>
      </rPr>
      <t xml:space="preserve"> (c)</t>
    </r>
  </si>
  <si>
    <r>
      <t xml:space="preserve">Equity Component grossed up for taxes </t>
    </r>
    <r>
      <rPr>
        <vertAlign val="superscript"/>
        <sz val="10"/>
        <rFont val="Times New Roman"/>
        <family val="1"/>
      </rPr>
      <t>(d)</t>
    </r>
  </si>
  <si>
    <r>
      <t>Depreciation</t>
    </r>
    <r>
      <rPr>
        <vertAlign val="superscript"/>
        <sz val="10"/>
        <rFont val="Times New Roman"/>
        <family val="1"/>
      </rPr>
      <t xml:space="preserve"> (f)</t>
    </r>
  </si>
  <si>
    <r>
      <t xml:space="preserve">Property Taxes </t>
    </r>
    <r>
      <rPr>
        <vertAlign val="superscript"/>
        <sz val="10"/>
        <rFont val="Times New Roman"/>
        <family val="1"/>
      </rPr>
      <t>(g)</t>
    </r>
  </si>
  <si>
    <t>(a)</t>
  </si>
  <si>
    <t>(b)</t>
  </si>
  <si>
    <t>(c)</t>
  </si>
  <si>
    <t xml:space="preserve">(d) </t>
  </si>
  <si>
    <t>( e)</t>
  </si>
  <si>
    <t>(f)</t>
  </si>
  <si>
    <t>(g)</t>
  </si>
  <si>
    <t>(h)</t>
  </si>
  <si>
    <r>
      <t xml:space="preserve">Jurisdictional Factor </t>
    </r>
    <r>
      <rPr>
        <vertAlign val="superscript"/>
        <sz val="10"/>
        <rFont val="Times New Roman"/>
        <family val="1"/>
      </rPr>
      <t>(h)</t>
    </r>
  </si>
  <si>
    <t>Calculated based on the sum of detailed functional program revenue requirements using separation factors approved in Order No. PSC-2019-0500-FOF-EI as a percentage of total.</t>
  </si>
  <si>
    <t>Includes Cost of Removal on the retirement of existing plant.</t>
  </si>
  <si>
    <t xml:space="preserve">Gulf did not reflect retirement of existing plant in either Plant-In-Service or Accumulated Depreciation since there is no impact to Net Investment. </t>
  </si>
  <si>
    <t xml:space="preserve">Assumes distribution costs are recoverable from retail customers only. </t>
  </si>
  <si>
    <t>Notes:</t>
  </si>
  <si>
    <t>Beginning</t>
  </si>
  <si>
    <t xml:space="preserve">  of Period </t>
  </si>
  <si>
    <t>Amount</t>
  </si>
  <si>
    <r>
      <t xml:space="preserve">Debt Component (Line 6 x debt rate) </t>
    </r>
    <r>
      <rPr>
        <vertAlign val="superscript"/>
        <sz val="10"/>
        <rFont val="Times New Roman"/>
        <family val="1"/>
      </rPr>
      <t xml:space="preserve"> (e)</t>
    </r>
  </si>
  <si>
    <t>2020-2029 Storm Protection Plan 'SPP' Program Cost</t>
  </si>
  <si>
    <t>($ in Millions)</t>
  </si>
  <si>
    <t xml:space="preserve">                    SPP Programs  (1)(2)</t>
  </si>
  <si>
    <t>Total SPP
Cost</t>
  </si>
  <si>
    <t>Annual
Average
Cost</t>
  </si>
  <si>
    <t>Distribution Inspection</t>
  </si>
  <si>
    <t>Operating Expenses</t>
  </si>
  <si>
    <t>Capital Expenditures</t>
  </si>
  <si>
    <t>Total</t>
  </si>
  <si>
    <t>Transmission Inspection</t>
  </si>
  <si>
    <t>Distribution Feeder Hardening</t>
  </si>
  <si>
    <t>Distribution Hardening - Lateral Undergrounding</t>
  </si>
  <si>
    <t>Transmission Hardening</t>
  </si>
  <si>
    <t>Distribution - Vegetation Management (Cyclic)</t>
  </si>
  <si>
    <t>Transmission - Vegetation Management</t>
  </si>
  <si>
    <t>Total SPP Cost</t>
  </si>
  <si>
    <t>(1) See also 2020 - 2022 project level details provided in Appendix</t>
  </si>
  <si>
    <t>(2) Costs Include previous year(s) projects carried over to current year, current year's project costs and future year's preliminary project costs (e.g., engineering)</t>
  </si>
  <si>
    <t>Storm Protection Plan - Distribution Hardening - Lateral Undergrounding</t>
  </si>
  <si>
    <t>Storm Protection Plan - Transmission Inspection</t>
  </si>
  <si>
    <t>Storm Protection Plan - Transmission Hardening</t>
  </si>
  <si>
    <t>(e)</t>
  </si>
  <si>
    <t>Storm Hardening Plan (YE 2019 CWIP)</t>
  </si>
  <si>
    <t>Distribution Feeder Hardening (Year End 2019)</t>
  </si>
  <si>
    <t>Storm Hardening Plan Programs</t>
  </si>
  <si>
    <t>2019 Actuals</t>
  </si>
  <si>
    <t>SAP WBS L1 of WBS L4</t>
  </si>
  <si>
    <t>Project Description</t>
  </si>
  <si>
    <t>IM Program Position of WBS L4</t>
  </si>
  <si>
    <t>District</t>
  </si>
  <si>
    <t>Internal Order</t>
  </si>
  <si>
    <t>(Cap/COR/O&amp;M)</t>
  </si>
  <si>
    <t>CAP/COR
YE 2019</t>
  </si>
  <si>
    <t>CAPITAL</t>
  </si>
  <si>
    <t>CWIP</t>
  </si>
  <si>
    <t>UDST.00022060: Pole Program</t>
  </si>
  <si>
    <t>PD06B-1A: 60A Insp, Treat, Reinfrc</t>
  </si>
  <si>
    <t>Panama City Management Area-PC</t>
  </si>
  <si>
    <t>2019 SH GREENWOOD 8472 PH#2</t>
  </si>
  <si>
    <t>ED100015A4XY</t>
  </si>
  <si>
    <t>UDST.00022091: Pole Program</t>
  </si>
  <si>
    <t>Pensacola Management Area-PN</t>
  </si>
  <si>
    <t>UDST.00022026: Feeder Hardening</t>
  </si>
  <si>
    <t>9130' U/B RECONDUCTOR 9242 VALPARAI</t>
  </si>
  <si>
    <t>PD06B-2E: 62H Windzone Feeders</t>
  </si>
  <si>
    <t>Central Management Area-FW</t>
  </si>
  <si>
    <t>ED1009193581</t>
  </si>
  <si>
    <t>PD04B-3B: 84C Priority Feeders</t>
  </si>
  <si>
    <t>2019 SH GREENWOOD 8472 PH3</t>
  </si>
  <si>
    <t>UDST.00022040: Planned Maintenance</t>
  </si>
  <si>
    <t>ED100015A5H4</t>
  </si>
  <si>
    <t>2019 SH GREENWOOD 8472 PH4</t>
  </si>
  <si>
    <t>ED100015A5J4</t>
  </si>
  <si>
    <t>UDST.00022088: Planned Maintenance</t>
  </si>
  <si>
    <t>DEVINE FARM ROAD AT I-10</t>
  </si>
  <si>
    <t>ED100055AFPF</t>
  </si>
  <si>
    <t>2019 Total =</t>
  </si>
  <si>
    <t>Distribution - Pole Inspections (Cyclic)</t>
  </si>
  <si>
    <t>Responsible Cost Center of WBS L4</t>
  </si>
  <si>
    <t>WBS L4</t>
  </si>
  <si>
    <t>MOPR
YE 2019</t>
  </si>
  <si>
    <t>0000682026: Fort Walton Management Area-FW</t>
  </si>
  <si>
    <t>PD06B-1B: 61A Replacement</t>
  </si>
  <si>
    <t>UDST.00022074: Pole Program</t>
  </si>
  <si>
    <t>UDST.00022074.02.01.01: Install</t>
  </si>
  <si>
    <t>560 Internal Orders
Use MOPR</t>
  </si>
  <si>
    <t>0000682309: Pensacola Management Area-PN</t>
  </si>
  <si>
    <t>UDST.00022091.02.01.01: Install</t>
  </si>
  <si>
    <t>Wood Structure Replacement</t>
  </si>
  <si>
    <t>0000682212: Trans Line-Panama City Dist</t>
  </si>
  <si>
    <t>PD06A-3: TL Harden Rebuilds</t>
  </si>
  <si>
    <t>UTRN.00022048: Hardening Rebuilds</t>
  </si>
  <si>
    <t>UTRN.00022048.01.01.01: Install</t>
  </si>
  <si>
    <t>14  Internal Orders
Use MOPR</t>
  </si>
  <si>
    <t>0000682213: Trans Line-PNS &amp; FW Dist</t>
  </si>
  <si>
    <t>UTRN.00022048.02.01.01: Install</t>
  </si>
  <si>
    <t>Substation Resiliency</t>
  </si>
  <si>
    <t>0000682203: Substation-Panama City District</t>
  </si>
  <si>
    <t>PD06A-5: SU Hardening</t>
  </si>
  <si>
    <t>UTRN.00022120: Hardening Dsbn Facilities Station</t>
  </si>
  <si>
    <t>UTRN.00022120.01.01.01: Install</t>
  </si>
  <si>
    <t>7  Internal Orders
Use MOPR</t>
  </si>
  <si>
    <t>0000682205: Substation-Pensacola District</t>
  </si>
  <si>
    <t>UTRN.00022121: Hardening Trmn Facilities Station</t>
  </si>
  <si>
    <t>UTRN.00022121.04.01.01: Install</t>
  </si>
  <si>
    <t>Equity @ 10.25%</t>
  </si>
  <si>
    <t>CAPITAL STRUCTURE AND COST RATES PER
DEC 2020 FORECAST EARNINGS SURVEILLANCE REPORT</t>
  </si>
  <si>
    <t>PRE-TAX</t>
  </si>
  <si>
    <t>ADJUSTED</t>
  </si>
  <si>
    <t>MIDPOINT</t>
  </si>
  <si>
    <t>WEIGHTED</t>
  </si>
  <si>
    <t>RETAIL</t>
  </si>
  <si>
    <t>RATIO</t>
  </si>
  <si>
    <t>COST RATES</t>
  </si>
  <si>
    <t>COST</t>
  </si>
  <si>
    <t>LONG_TERM_DEBT</t>
  </si>
  <si>
    <t>SHORT_TERM_DEBT</t>
  </si>
  <si>
    <t>PREFERRED_STOCK</t>
  </si>
  <si>
    <t>CUSTOMER_DEPOSITS</t>
  </si>
  <si>
    <t>COMMON_EQUITY</t>
  </si>
  <si>
    <t>DEFERRED_INCOME_TAX</t>
  </si>
  <si>
    <t>INVESTMENT_TAX_CREDITS</t>
  </si>
  <si>
    <t xml:space="preserve">   ZERO COST</t>
  </si>
  <si>
    <t xml:space="preserve">   WEIGHTED COST</t>
  </si>
  <si>
    <t>TOTAL</t>
  </si>
  <si>
    <t>CALCULATION OF THE WEIGHTED COST FOR CONVERTIBLE INVESTMENT TAX CREDITS (C-ITC) (a)</t>
  </si>
  <si>
    <t>PRE TAX</t>
  </si>
  <si>
    <t>RATE</t>
  </si>
  <si>
    <t>LONG TERM DEBT</t>
  </si>
  <si>
    <t>PREFERRED STOCK</t>
  </si>
  <si>
    <t>COMMON EQUITY</t>
  </si>
  <si>
    <t>DEBT COMPONENTS:</t>
  </si>
  <si>
    <t>SHORT TERM DEBT</t>
  </si>
  <si>
    <t>CUSTOMER DEPOSITS</t>
  </si>
  <si>
    <t>TAX CREDITS -WEIGHTED</t>
  </si>
  <si>
    <t>TOTAL DEBT</t>
  </si>
  <si>
    <t>EQUITY COMPONENTS:</t>
  </si>
  <si>
    <t>TOTAL EQUITY</t>
  </si>
  <si>
    <t xml:space="preserve">TOTAL </t>
  </si>
  <si>
    <t>PRE-TAX EQUITY</t>
  </si>
  <si>
    <t>PRE-TAX TOTAL</t>
  </si>
  <si>
    <t xml:space="preserve">       </t>
  </si>
  <si>
    <t>Note:</t>
  </si>
  <si>
    <t>(a) This capital structure applies only to Convertible Investment Tax Credit (C-ITC)</t>
  </si>
  <si>
    <t xml:space="preserve">     </t>
  </si>
  <si>
    <t xml:space="preserve">    </t>
  </si>
  <si>
    <t>GULF POWER COMPANY</t>
  </si>
  <si>
    <t>Calculated using an after-tax rate of 4.4423% from Gulf's 2020 Forecasted Earnings Surveillance Report and reflects a 10.25% return on equity.</t>
  </si>
  <si>
    <t>Calculated using a rate of 1.2035% from Gulf's 2020 Forecasted Earnings Surveillance Report.</t>
  </si>
  <si>
    <t>(in millions)</t>
  </si>
  <si>
    <t>Jurisdictional Energy Allocation Factor</t>
  </si>
  <si>
    <t>Jurisdictional Demand Allocation Factor</t>
  </si>
  <si>
    <t>Monthly Jurisdictional factor from 2020 ECRC Projection filing</t>
  </si>
  <si>
    <t>Average Jurisdictional factor</t>
  </si>
  <si>
    <t xml:space="preserve">c. </t>
  </si>
  <si>
    <t>Storm Protection Plan - Distribution</t>
  </si>
  <si>
    <t>Storm Protection Plan - Transmission</t>
  </si>
  <si>
    <t>Recoverable Costs Allocated to Energy (1/13th)</t>
  </si>
  <si>
    <t>Recoverable Costs Allocated to Demand (Line 10 - Line 10a)</t>
  </si>
  <si>
    <t>Jurisdictional Revenue Requirements Allocated to Energy (Line 10a x Line 11a)</t>
  </si>
  <si>
    <t>Jurisdictional Revenue Requirements</t>
  </si>
  <si>
    <t>Jurisdictional Revenue Requirements Allocated to Demand  (Line 10b x Line 11b)</t>
  </si>
  <si>
    <t>(i)</t>
  </si>
  <si>
    <t>Split between energy and demand is based on detailed functional program revenue requirements.</t>
  </si>
  <si>
    <t>Represents average energy factor and weighted demand factor for the transmission separation factor approved in Order No. PSC-2019-0500-FOF-EI.</t>
  </si>
  <si>
    <r>
      <t xml:space="preserve">Recoverable Costs Allocated to Energy </t>
    </r>
    <r>
      <rPr>
        <vertAlign val="superscript"/>
        <sz val="10"/>
        <rFont val="Times New Roman"/>
        <family val="1"/>
      </rPr>
      <t>(h)</t>
    </r>
  </si>
  <si>
    <r>
      <t xml:space="preserve">Recoverable Costs Allocated to Demand </t>
    </r>
    <r>
      <rPr>
        <vertAlign val="superscript"/>
        <sz val="10"/>
        <rFont val="Times New Roman"/>
        <family val="1"/>
      </rPr>
      <t>(h)</t>
    </r>
  </si>
  <si>
    <r>
      <t xml:space="preserve">Jurisdictional Factor </t>
    </r>
    <r>
      <rPr>
        <vertAlign val="superscript"/>
        <sz val="10"/>
        <rFont val="Times New Roman"/>
        <family val="1"/>
      </rPr>
      <t>(i)</t>
    </r>
  </si>
  <si>
    <t xml:space="preserve">CWIP </t>
  </si>
  <si>
    <t>Distribution Inspection Program</t>
  </si>
  <si>
    <t>Transmission Inspection Program</t>
  </si>
  <si>
    <t>Distribution Feeder Hardening Program</t>
  </si>
  <si>
    <t>Distribution Hardening - Lateral Undergrounding Program</t>
  </si>
  <si>
    <t>Transmission Hardening Program</t>
  </si>
  <si>
    <t>Vegetation Management - Distribution Program</t>
  </si>
  <si>
    <t>Vegetation Management - Transmission Program</t>
  </si>
  <si>
    <t>O&amp;M</t>
  </si>
  <si>
    <t>Capital</t>
  </si>
  <si>
    <t>GULF 000154</t>
  </si>
  <si>
    <t>20200070-EI</t>
  </si>
  <si>
    <t>GULF 000160</t>
  </si>
  <si>
    <t>GULF 000170</t>
  </si>
  <si>
    <t>GULF 000172</t>
  </si>
  <si>
    <t>GULF 000171</t>
  </si>
  <si>
    <t>GULF 000169</t>
  </si>
  <si>
    <t>GULF 000168</t>
  </si>
  <si>
    <t>GULF 000167</t>
  </si>
  <si>
    <t>GULF 000166</t>
  </si>
  <si>
    <t>GULF 000165</t>
  </si>
  <si>
    <t>GULF 000164</t>
  </si>
  <si>
    <t>GULF 000163</t>
  </si>
  <si>
    <t>GULF 000162</t>
  </si>
  <si>
    <t>GULF 000161</t>
  </si>
  <si>
    <t>GULF 000159</t>
  </si>
  <si>
    <t>GULF 000158</t>
  </si>
  <si>
    <t>GULF 000157</t>
  </si>
  <si>
    <t>GULF 000156</t>
  </si>
  <si>
    <t>GULF 000155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</si>
</sst>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0.00000%"/>
    <numFmt numFmtId="167" formatCode="###,000"/>
    <numFmt numFmtId="168" formatCode="m/d/yy;@"/>
    <numFmt numFmtId="169" formatCode="General_)"/>
    <numFmt numFmtId="170" formatCode="0.000%"/>
    <numFmt numFmtId="171" formatCode="_(* #,##0.0000000000000000000000_);_(* \(#,##0.0000000000000000000000\);_(* &quot;-&quot;??_);_(@_)"/>
    <numFmt numFmtId="172" formatCode="_(* #,##0.00000000000000000_);_(* \(#,##0.00000000000000000\);_(* &quot;-&quot;??_);_(@_)"/>
    <numFmt numFmtId="173" formatCode="_(* #,##0.00000000000000_);_(* \(#,##0.00000000000000\);_(* &quot;-&quot;??_);_(@_)"/>
    <numFmt numFmtId="174" formatCode="_(* #,##0.000000000000_);_(* \(#,##0.000000000000\);_(* &quot;-&quot;??_);_(@_)"/>
    <numFmt numFmtId="175" formatCode="&quot;$&quot;#,##0.0_);[Red]\(&quot;$&quot;#,##0.0\)"/>
    <numFmt numFmtId="176" formatCode="0.0%"/>
  </numFmts>
  <fonts count="3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vertAlign val="superscript"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 val="single"/>
      <sz val="16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 val="single"/>
      <sz val="15"/>
      <color theme="1"/>
      <name val="Calibri"/>
      <family val="2"/>
      <scheme val="minor"/>
    </font>
    <font>
      <b/>
      <sz val="8"/>
      <color rgb="FF1F497D"/>
      <name val="Verdana"/>
      <family val="2"/>
    </font>
    <font>
      <b/>
      <sz val="15"/>
      <color theme="1"/>
      <name val="Calibri"/>
      <family val="2"/>
      <scheme val="minor"/>
    </font>
    <font>
      <sz val="8"/>
      <color rgb="FF1F497D"/>
      <name val="Verdana"/>
      <family val="2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  <family val="3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Courier"/>
      <family val="3"/>
    </font>
    <font>
      <sz val="8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</fonts>
  <fills count="10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5" tint="0.79998"/>
        <bgColor indexed="64"/>
      </patternFill>
    </fill>
  </fills>
  <borders count="43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/>
      <right/>
      <top/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double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thin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DashDot">
        <color auto="1"/>
      </top>
      <bottom/>
    </border>
    <border>
      <left/>
      <right style="mediumDashDot">
        <color auto="1"/>
      </right>
      <top style="mediumDashDot">
        <color auto="1"/>
      </top>
      <bottom/>
    </border>
    <border>
      <left style="mediumDashDot">
        <color auto="1"/>
      </left>
      <right/>
      <top/>
      <bottom/>
    </border>
    <border>
      <left/>
      <right style="mediumDashDot">
        <color auto="1"/>
      </right>
      <top/>
      <bottom/>
    </border>
    <border>
      <left/>
      <right style="mediumDashDot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DashDot">
        <color auto="1"/>
      </right>
      <top style="thin">
        <color auto="1"/>
      </top>
      <bottom/>
    </border>
    <border>
      <left style="mediumDashDot">
        <color auto="1"/>
      </left>
      <right/>
      <top/>
      <bottom style="mediumDashDot">
        <color auto="1"/>
      </bottom>
    </border>
    <border>
      <left/>
      <right/>
      <top/>
      <bottom style="mediumDashDot">
        <color auto="1"/>
      </bottom>
    </border>
    <border>
      <left/>
      <right style="mediumDashDot">
        <color auto="1"/>
      </right>
      <top/>
      <bottom style="mediumDashDot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DashDot">
        <color auto="1"/>
      </left>
      <right/>
      <top style="mediumDashDot">
        <color auto="1"/>
      </top>
      <bottom/>
    </border>
  </borders>
  <cellStyleXfs count="36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>
      <alignment/>
      <protection/>
    </xf>
    <xf numFmtId="6" fontId="2" fillId="0" borderId="0" applyFont="0" applyFill="0" applyBorder="0" applyAlignment="0" applyProtection="0"/>
    <xf numFmtId="0" fontId="7" fillId="0" borderId="0">
      <alignment/>
      <protection/>
    </xf>
    <xf numFmtId="0" fontId="1" fillId="0" borderId="0">
      <alignment/>
      <protection/>
    </xf>
    <xf numFmtId="44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21" fillId="2" borderId="1" applyNumberFormat="0" applyProtection="0">
      <alignment/>
    </xf>
    <xf numFmtId="0" fontId="23" fillId="3" borderId="1" applyNumberFormat="0" applyProtection="0">
      <alignment/>
    </xf>
    <xf numFmtId="0" fontId="23" fillId="0" borderId="2" applyNumberFormat="0" applyProtection="0">
      <alignment horizontal="right" vertical="center"/>
    </xf>
    <xf numFmtId="169" fontId="26" fillId="0" borderId="0">
      <alignment/>
      <protection/>
    </xf>
    <xf numFmtId="4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/>
      <protection/>
    </xf>
  </cellStyleXfs>
  <cellXfs count="303">
    <xf numFmtId="0" fontId="0" fillId="0" borderId="0" xfId="0"/>
    <xf numFmtId="0" fontId="5" fillId="0" borderId="0" xfId="20" applyFont="1">
      <alignment/>
      <protection/>
    </xf>
    <xf numFmtId="0" fontId="5" fillId="0" borderId="0" xfId="20" applyFont="1" quotePrefix="1">
      <alignment/>
      <protection/>
    </xf>
    <xf numFmtId="0" fontId="6" fillId="0" borderId="0" xfId="20" applyFont="1" applyProtection="1">
      <alignment/>
      <protection locked="0"/>
    </xf>
    <xf numFmtId="0" fontId="5" fillId="0" borderId="0" xfId="20" applyFont="1" applyAlignment="1" applyProtection="1">
      <alignment horizontal="center"/>
      <protection/>
    </xf>
    <xf numFmtId="0" fontId="6" fillId="0" borderId="0" xfId="20" applyFont="1" applyBorder="1" applyProtection="1">
      <alignment/>
      <protection locked="0"/>
    </xf>
    <xf numFmtId="0" fontId="5" fillId="0" borderId="3" xfId="20" applyFont="1" applyBorder="1" applyAlignment="1" applyProtection="1">
      <alignment horizontal="center"/>
      <protection/>
    </xf>
    <xf numFmtId="0" fontId="5" fillId="0" borderId="3" xfId="20" applyFont="1" applyBorder="1" applyAlignment="1">
      <alignment horizontal="center"/>
      <protection/>
    </xf>
    <xf numFmtId="0" fontId="5" fillId="0" borderId="0" xfId="20" applyFont="1" applyAlignment="1" applyProtection="1">
      <alignment horizontal="left"/>
      <protection/>
    </xf>
    <xf numFmtId="0" fontId="5" fillId="0" borderId="0" xfId="20" applyFont="1" applyFill="1" applyBorder="1" applyAlignment="1" applyProtection="1">
      <alignment horizontal="center"/>
      <protection/>
    </xf>
    <xf numFmtId="37" fontId="5" fillId="0" borderId="0" xfId="0" applyNumberFormat="1" applyFont="1" applyProtection="1">
      <protection/>
    </xf>
    <xf numFmtId="6" fontId="5" fillId="0" borderId="0" xfId="16" applyNumberFormat="1" applyFont="1"/>
    <xf numFmtId="6" fontId="5" fillId="0" borderId="0" xfId="16" applyNumberFormat="1" applyFont="1" applyProtection="1"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Fill="1">
      <alignment/>
      <protection/>
    </xf>
    <xf numFmtId="37" fontId="5" fillId="0" borderId="0" xfId="0" applyNumberFormat="1" applyFont="1" applyFill="1" applyBorder="1" applyProtection="1">
      <protection/>
    </xf>
    <xf numFmtId="0" fontId="5" fillId="0" borderId="0" xfId="20" applyFont="1" applyAlignment="1" applyProtection="1" quotePrefix="1">
      <alignment horizontal="center"/>
      <protection/>
    </xf>
    <xf numFmtId="6" fontId="5" fillId="0" borderId="0" xfId="0" applyNumberFormat="1" applyFont="1" applyProtection="1">
      <protection/>
    </xf>
    <xf numFmtId="6" fontId="5" fillId="0" borderId="4" xfId="0" applyNumberFormat="1" applyFont="1" applyBorder="1" applyProtection="1">
      <protection/>
    </xf>
    <xf numFmtId="0" fontId="5" fillId="0" borderId="0" xfId="0" applyFont="1" applyProtection="1">
      <protection/>
    </xf>
    <xf numFmtId="0" fontId="5" fillId="0" borderId="0" xfId="0" applyFont="1" applyFill="1" applyBorder="1" applyProtection="1">
      <protection/>
    </xf>
    <xf numFmtId="6" fontId="5" fillId="0" borderId="5" xfId="17" applyNumberFormat="1" applyFont="1" applyBorder="1" applyProtection="1">
      <protection/>
    </xf>
    <xf numFmtId="5" fontId="5" fillId="0" borderId="0" xfId="20" applyNumberFormat="1" applyFont="1" applyProtection="1">
      <alignment/>
      <protection/>
    </xf>
    <xf numFmtId="6" fontId="5" fillId="0" borderId="6" xfId="0" applyNumberFormat="1" applyFont="1" applyFill="1" applyBorder="1" applyProtection="1">
      <protection/>
    </xf>
    <xf numFmtId="37" fontId="5" fillId="0" borderId="0" xfId="20" applyNumberFormat="1" applyFont="1" applyProtection="1">
      <alignment/>
      <protection/>
    </xf>
    <xf numFmtId="0" fontId="5" fillId="0" borderId="0" xfId="20" applyFont="1" applyFill="1" applyBorder="1">
      <alignment/>
      <protection/>
    </xf>
    <xf numFmtId="0" fontId="4" fillId="0" borderId="0" xfId="20" applyFont="1" applyAlignment="1" applyProtection="1" quotePrefix="1">
      <alignment horizontal="left"/>
      <protection/>
    </xf>
    <xf numFmtId="6" fontId="5" fillId="0" borderId="0" xfId="21" applyFont="1" applyFill="1" applyBorder="1" applyProtection="1">
      <protection/>
    </xf>
    <xf numFmtId="6" fontId="5" fillId="0" borderId="0" xfId="21" applyFont="1" applyBorder="1" applyProtection="1">
      <protection/>
    </xf>
    <xf numFmtId="0" fontId="5" fillId="0" borderId="0" xfId="20" applyFont="1" applyAlignment="1">
      <alignment horizontal="left"/>
      <protection/>
    </xf>
    <xf numFmtId="0" fontId="5" fillId="0" borderId="0" xfId="20" applyFont="1" applyAlignment="1">
      <alignment horizontal="left" wrapText="1"/>
      <protection/>
    </xf>
    <xf numFmtId="0" fontId="5" fillId="0" borderId="0" xfId="20" applyFont="1" applyFill="1" applyAlignment="1" applyProtection="1">
      <alignment horizontal="left"/>
      <protection/>
    </xf>
    <xf numFmtId="37" fontId="5" fillId="0" borderId="0" xfId="20" applyNumberFormat="1" applyFont="1" applyFill="1" applyProtection="1">
      <alignment/>
      <protection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6" fontId="5" fillId="0" borderId="0" xfId="20" applyNumberFormat="1" applyFont="1">
      <alignment/>
      <protection/>
    </xf>
    <xf numFmtId="0" fontId="5" fillId="0" borderId="0" xfId="20" applyFont="1" applyAlignment="1">
      <alignment horizontal="center"/>
      <protection/>
    </xf>
    <xf numFmtId="37" fontId="5" fillId="0" borderId="0" xfId="0" applyNumberFormat="1" applyFont="1" applyFill="1" applyProtection="1">
      <protection/>
    </xf>
    <xf numFmtId="6" fontId="5" fillId="0" borderId="0" xfId="16" applyNumberFormat="1" applyFont="1" applyFill="1" applyProtection="1">
      <protection/>
    </xf>
    <xf numFmtId="6" fontId="5" fillId="0" borderId="0" xfId="20" applyNumberFormat="1" applyFont="1" applyFill="1">
      <alignment/>
      <protection/>
    </xf>
    <xf numFmtId="0" fontId="5" fillId="0" borderId="0" xfId="20" applyFont="1" applyFill="1" applyAlignment="1" quotePrefix="1">
      <alignment horizontal="center"/>
      <protection/>
    </xf>
    <xf numFmtId="9" fontId="5" fillId="0" borderId="0" xfId="15" applyFont="1" applyFill="1" applyBorder="1"/>
    <xf numFmtId="0" fontId="5" fillId="0" borderId="3" xfId="20" applyFont="1" applyFill="1" applyBorder="1" applyAlignment="1">
      <alignment horizontal="center"/>
      <protection/>
    </xf>
    <xf numFmtId="8" fontId="5" fillId="0" borderId="0" xfId="20" applyNumberFormat="1" applyFont="1">
      <alignment/>
      <protection/>
    </xf>
    <xf numFmtId="164" fontId="5" fillId="0" borderId="17" xfId="0" applyNumberFormat="1" applyFont="1" applyBorder="1" applyAlignment="1">
      <alignment horizontal="center" vertical="center"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>
      <alignment horizontal="center"/>
      <protection/>
    </xf>
    <xf numFmtId="164" fontId="5" fillId="0" borderId="0" xfId="15" applyNumberFormat="1" applyFont="1" applyFill="1" applyBorder="1"/>
    <xf numFmtId="6" fontId="5" fillId="0" borderId="0" xfId="0" applyNumberFormat="1" applyFont="1" applyFill="1" applyBorder="1" applyProtection="1">
      <protection/>
    </xf>
    <xf numFmtId="0" fontId="5" fillId="0" borderId="0" xfId="20" applyFont="1" applyBorder="1" applyAlignment="1" applyProtection="1">
      <alignment horizontal="center"/>
      <protection/>
    </xf>
    <xf numFmtId="0" fontId="5" fillId="0" borderId="0" xfId="20" applyFont="1" applyBorder="1" applyAlignment="1">
      <alignment horizontal="center"/>
      <protection/>
    </xf>
    <xf numFmtId="0" fontId="5" fillId="0" borderId="0" xfId="20" applyFont="1" applyFill="1" applyBorder="1" applyAlignment="1">
      <alignment horizontal="center"/>
      <protection/>
    </xf>
    <xf numFmtId="6" fontId="5" fillId="0" borderId="0" xfId="20" applyNumberFormat="1" applyFont="1" applyFill="1" applyBorder="1">
      <alignment/>
      <protection/>
    </xf>
    <xf numFmtId="6" fontId="5" fillId="0" borderId="0" xfId="16" applyNumberFormat="1" applyFont="1" applyFill="1"/>
    <xf numFmtId="6" fontId="5" fillId="0" borderId="0" xfId="0" applyNumberFormat="1" applyFont="1" applyFill="1" applyProtection="1">
      <protection/>
    </xf>
    <xf numFmtId="6" fontId="5" fillId="0" borderId="4" xfId="0" applyNumberFormat="1" applyFont="1" applyFill="1" applyBorder="1" applyProtection="1">
      <protection/>
    </xf>
    <xf numFmtId="0" fontId="5" fillId="0" borderId="0" xfId="0" applyFont="1" applyFill="1" applyProtection="1">
      <protection/>
    </xf>
    <xf numFmtId="6" fontId="5" fillId="0" borderId="5" xfId="17" applyNumberFormat="1" applyFont="1" applyFill="1" applyBorder="1" applyProtection="1">
      <protection/>
    </xf>
    <xf numFmtId="10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5" fillId="0" borderId="0" xfId="15" applyNumberFormat="1" applyFont="1" applyFill="1" applyBorder="1"/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>
      <alignment horizontal="center"/>
      <protection/>
    </xf>
    <xf numFmtId="0" fontId="1" fillId="4" borderId="0" xfId="25" applyFill="1" applyBorder="1">
      <alignment/>
      <protection/>
    </xf>
    <xf numFmtId="0" fontId="10" fillId="4" borderId="0" xfId="25" applyFont="1" applyFill="1" applyBorder="1" applyAlignment="1">
      <alignment horizontal="left" vertical="center"/>
      <protection/>
    </xf>
    <xf numFmtId="6" fontId="1" fillId="4" borderId="0" xfId="25" applyNumberFormat="1" applyFill="1" applyBorder="1">
      <alignment/>
      <protection/>
    </xf>
    <xf numFmtId="0" fontId="12" fillId="4" borderId="0" xfId="25" applyFont="1" applyFill="1" applyBorder="1" applyAlignment="1">
      <alignment vertical="center"/>
      <protection/>
    </xf>
    <xf numFmtId="0" fontId="13" fillId="0" borderId="0" xfId="25" applyFont="1" applyAlignment="1">
      <alignment horizontal="centerContinuous"/>
      <protection/>
    </xf>
    <xf numFmtId="6" fontId="14" fillId="4" borderId="0" xfId="25" applyNumberFormat="1" applyFont="1" applyFill="1" applyBorder="1" applyAlignment="1">
      <alignment horizontal="centerContinuous"/>
      <protection/>
    </xf>
    <xf numFmtId="6" fontId="14" fillId="4" borderId="0" xfId="25" applyNumberFormat="1" applyFont="1" applyFill="1" applyBorder="1" applyAlignment="1">
      <alignment horizontal="centerContinuous" vertical="center"/>
      <protection/>
    </xf>
    <xf numFmtId="0" fontId="1" fillId="4" borderId="0" xfId="25" applyFill="1" applyBorder="1" applyAlignment="1">
      <alignment horizontal="center"/>
      <protection/>
    </xf>
    <xf numFmtId="0" fontId="15" fillId="5" borderId="18" xfId="25" applyFont="1" applyFill="1" applyBorder="1" applyAlignment="1">
      <alignment horizontal="left" vertical="center"/>
      <protection/>
    </xf>
    <xf numFmtId="0" fontId="16" fillId="5" borderId="18" xfId="25" applyFont="1" applyFill="1" applyBorder="1" applyAlignment="1">
      <alignment horizontal="center" vertical="center"/>
      <protection/>
    </xf>
    <xf numFmtId="0" fontId="16" fillId="5" borderId="18" xfId="25" applyFont="1" applyFill="1" applyBorder="1" applyAlignment="1">
      <alignment horizontal="center" vertical="center" wrapText="1"/>
      <protection/>
    </xf>
    <xf numFmtId="0" fontId="1" fillId="4" borderId="0" xfId="25" applyFill="1" applyBorder="1" applyAlignment="1">
      <alignment/>
      <protection/>
    </xf>
    <xf numFmtId="8" fontId="1" fillId="4" borderId="19" xfId="25" applyNumberFormat="1" applyFill="1" applyBorder="1" applyAlignment="1">
      <alignment vertical="center"/>
      <protection/>
    </xf>
    <xf numFmtId="8" fontId="1" fillId="4" borderId="20" xfId="25" applyNumberFormat="1" applyFill="1" applyBorder="1" applyAlignment="1">
      <alignment vertical="center"/>
      <protection/>
    </xf>
    <xf numFmtId="8" fontId="13" fillId="4" borderId="21" xfId="25" applyNumberFormat="1" applyFont="1" applyFill="1" applyBorder="1" applyAlignment="1">
      <alignment horizontal="right" vertical="center"/>
      <protection/>
    </xf>
    <xf numFmtId="8" fontId="14" fillId="4" borderId="0" xfId="25" applyNumberFormat="1" applyFont="1" applyFill="1" applyBorder="1" applyAlignment="1">
      <alignment vertical="center"/>
      <protection/>
    </xf>
    <xf numFmtId="8" fontId="14" fillId="4" borderId="22" xfId="25" applyNumberFormat="1" applyFont="1" applyFill="1" applyBorder="1" applyAlignment="1">
      <alignment vertical="center"/>
      <protection/>
    </xf>
    <xf numFmtId="0" fontId="13" fillId="4" borderId="21" xfId="25" applyFont="1" applyFill="1" applyBorder="1" applyAlignment="1">
      <alignment horizontal="right" vertical="center"/>
      <protection/>
    </xf>
    <xf numFmtId="8" fontId="14" fillId="4" borderId="4" xfId="25" applyNumberFormat="1" applyFont="1" applyFill="1" applyBorder="1" applyAlignment="1">
      <alignment vertical="center"/>
      <protection/>
    </xf>
    <xf numFmtId="8" fontId="14" fillId="4" borderId="23" xfId="25" applyNumberFormat="1" applyFont="1" applyFill="1" applyBorder="1" applyAlignment="1">
      <alignment vertical="center"/>
      <protection/>
    </xf>
    <xf numFmtId="8" fontId="18" fillId="4" borderId="24" xfId="25" applyNumberFormat="1" applyFont="1" applyFill="1" applyBorder="1" applyAlignment="1">
      <alignment vertical="center"/>
      <protection/>
    </xf>
    <xf numFmtId="8" fontId="18" fillId="4" borderId="25" xfId="25" applyNumberFormat="1" applyFont="1" applyFill="1" applyBorder="1" applyAlignment="1">
      <alignment vertical="center"/>
      <protection/>
    </xf>
    <xf numFmtId="8" fontId="1" fillId="4" borderId="0" xfId="25" applyNumberFormat="1" applyFill="1" applyBorder="1" applyAlignment="1">
      <alignment vertical="center"/>
      <protection/>
    </xf>
    <xf numFmtId="8" fontId="1" fillId="4" borderId="22" xfId="25" applyNumberFormat="1" applyFill="1" applyBorder="1" applyAlignment="1">
      <alignment vertical="center"/>
      <protection/>
    </xf>
    <xf numFmtId="8" fontId="14" fillId="0" borderId="0" xfId="25" applyNumberFormat="1" applyFont="1" applyFill="1" applyBorder="1" applyAlignment="1">
      <alignment vertical="center"/>
      <protection/>
    </xf>
    <xf numFmtId="0" fontId="13" fillId="4" borderId="26" xfId="25" applyFont="1" applyFill="1" applyBorder="1" applyAlignment="1">
      <alignment horizontal="right" vertical="center"/>
      <protection/>
    </xf>
    <xf numFmtId="8" fontId="18" fillId="4" borderId="27" xfId="25" applyNumberFormat="1" applyFont="1" applyFill="1" applyBorder="1" applyAlignment="1">
      <alignment vertical="center"/>
      <protection/>
    </xf>
    <xf numFmtId="8" fontId="18" fillId="4" borderId="28" xfId="25" applyNumberFormat="1" applyFont="1" applyFill="1" applyBorder="1" applyAlignment="1">
      <alignment vertical="center"/>
      <protection/>
    </xf>
    <xf numFmtId="0" fontId="8" fillId="4" borderId="0" xfId="25" applyFont="1" applyFill="1" applyAlignment="1">
      <alignment horizontal="right" vertical="center"/>
      <protection/>
    </xf>
    <xf numFmtId="6" fontId="1" fillId="4" borderId="0" xfId="25" applyNumberFormat="1" applyFill="1" applyBorder="1" applyAlignment="1">
      <alignment vertical="center"/>
      <protection/>
    </xf>
    <xf numFmtId="0" fontId="4" fillId="0" borderId="0" xfId="20" applyFont="1" applyAlignment="1">
      <alignment horizontal="center"/>
      <protection/>
    </xf>
    <xf numFmtId="6" fontId="5" fillId="0" borderId="0" xfId="0" applyNumberFormat="1" applyFont="1" applyBorder="1" applyProtection="1">
      <protection/>
    </xf>
    <xf numFmtId="6" fontId="5" fillId="0" borderId="0" xfId="17" applyNumberFormat="1" applyFont="1" applyBorder="1" applyProtection="1">
      <protection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9" fillId="4" borderId="0" xfId="26" applyFont="1" applyFill="1" applyBorder="1" applyAlignment="1">
      <alignment horizontal="left"/>
      <protection/>
    </xf>
    <xf numFmtId="6" fontId="1" fillId="4" borderId="0" xfId="26" applyNumberFormat="1" applyFill="1">
      <alignment/>
      <protection/>
    </xf>
    <xf numFmtId="0" fontId="1" fillId="4" borderId="0" xfId="26" applyFill="1">
      <alignment/>
      <protection/>
    </xf>
    <xf numFmtId="0" fontId="8" fillId="4" borderId="0" xfId="26" applyFont="1" applyFill="1" applyAlignment="1">
      <alignment horizontal="center" wrapText="1"/>
      <protection/>
    </xf>
    <xf numFmtId="0" fontId="8" fillId="4" borderId="0" xfId="26" applyFont="1" applyFill="1" applyBorder="1" applyAlignment="1">
      <alignment horizontal="center"/>
      <protection/>
    </xf>
    <xf numFmtId="0" fontId="22" fillId="6" borderId="29" xfId="27" applyNumberFormat="1" applyFont="1" applyFill="1" applyBorder="1" applyAlignment="1" quotePrefix="1">
      <alignment horizontal="center"/>
    </xf>
    <xf numFmtId="0" fontId="22" fillId="4" borderId="29" xfId="27" applyNumberFormat="1" applyFont="1" applyFill="1" applyBorder="1" applyAlignment="1" quotePrefix="1">
      <alignment horizontal="center"/>
    </xf>
    <xf numFmtId="0" fontId="22" fillId="4" borderId="29" xfId="28" applyNumberFormat="1" applyFont="1" applyFill="1" applyBorder="1" applyAlignment="1" quotePrefix="1">
      <alignment horizontal="center"/>
    </xf>
    <xf numFmtId="0" fontId="22" fillId="4" borderId="29" xfId="28" applyNumberFormat="1" applyFont="1" applyFill="1" applyBorder="1" applyAlignment="1" quotePrefix="1">
      <alignment horizontal="center" wrapText="1"/>
    </xf>
    <xf numFmtId="0" fontId="1" fillId="4" borderId="0" xfId="26" applyFill="1" applyAlignment="1">
      <alignment/>
      <protection/>
    </xf>
    <xf numFmtId="0" fontId="8" fillId="4" borderId="29" xfId="26" applyFont="1" applyFill="1" applyBorder="1" applyAlignment="1">
      <alignment horizontal="center"/>
      <protection/>
    </xf>
    <xf numFmtId="0" fontId="14" fillId="4" borderId="29" xfId="28" applyNumberFormat="1" applyFont="1" applyFill="1" applyBorder="1" applyAlignment="1" quotePrefix="1">
      <alignment horizontal="center"/>
    </xf>
    <xf numFmtId="0" fontId="14" fillId="4" borderId="29" xfId="26" applyFont="1" applyFill="1" applyBorder="1" applyAlignment="1">
      <alignment horizontal="center"/>
      <protection/>
    </xf>
    <xf numFmtId="8" fontId="14" fillId="4" borderId="29" xfId="29" applyNumberFormat="1" applyFont="1" applyFill="1" applyBorder="1" applyAlignment="1">
      <alignment horizontal="right" vertical="center"/>
    </xf>
    <xf numFmtId="0" fontId="14" fillId="4" borderId="29" xfId="26" applyFont="1" applyFill="1" applyBorder="1" applyAlignment="1">
      <alignment horizontal="right" vertical="center"/>
      <protection/>
    </xf>
    <xf numFmtId="6" fontId="14" fillId="0" borderId="29" xfId="26" applyNumberFormat="1" applyFont="1" applyFill="1" applyBorder="1" applyAlignment="1">
      <alignment vertical="center"/>
      <protection/>
    </xf>
    <xf numFmtId="6" fontId="14" fillId="7" borderId="29" xfId="26" applyNumberFormat="1" applyFont="1" applyFill="1" applyBorder="1" applyAlignment="1">
      <alignment vertical="center"/>
      <protection/>
    </xf>
    <xf numFmtId="6" fontId="14" fillId="4" borderId="0" xfId="26" applyNumberFormat="1" applyFont="1" applyFill="1" applyBorder="1" applyAlignment="1">
      <alignment vertical="center"/>
      <protection/>
    </xf>
    <xf numFmtId="8" fontId="14" fillId="8" borderId="29" xfId="29" applyNumberFormat="1" applyFont="1" applyFill="1" applyBorder="1" applyAlignment="1">
      <alignment horizontal="right" vertical="center"/>
    </xf>
    <xf numFmtId="6" fontId="14" fillId="8" borderId="29" xfId="26" applyNumberFormat="1" applyFont="1" applyFill="1" applyBorder="1" applyAlignment="1">
      <alignment vertical="center"/>
      <protection/>
    </xf>
    <xf numFmtId="6" fontId="14" fillId="9" borderId="29" xfId="26" applyNumberFormat="1" applyFont="1" applyFill="1" applyBorder="1" applyAlignment="1">
      <alignment vertical="center"/>
      <protection/>
    </xf>
    <xf numFmtId="0" fontId="25" fillId="4" borderId="29" xfId="26" applyFont="1" applyFill="1" applyBorder="1" applyAlignment="1">
      <alignment horizontal="right" vertical="center"/>
      <protection/>
    </xf>
    <xf numFmtId="6" fontId="13" fillId="0" borderId="29" xfId="26" applyNumberFormat="1" applyFont="1" applyFill="1" applyBorder="1" applyAlignment="1">
      <alignment vertical="center"/>
      <protection/>
    </xf>
    <xf numFmtId="6" fontId="13" fillId="4" borderId="0" xfId="26" applyNumberFormat="1" applyFont="1" applyFill="1" applyBorder="1" applyAlignment="1">
      <alignment vertical="center"/>
      <protection/>
    </xf>
    <xf numFmtId="0" fontId="14" fillId="4" borderId="0" xfId="26" applyFont="1" applyFill="1">
      <alignment/>
      <protection/>
    </xf>
    <xf numFmtId="0" fontId="13" fillId="4" borderId="0" xfId="26" applyFont="1" applyFill="1" applyAlignment="1">
      <alignment horizontal="right"/>
      <protection/>
    </xf>
    <xf numFmtId="8" fontId="13" fillId="4" borderId="30" xfId="29" applyNumberFormat="1" applyFont="1" applyFill="1" applyBorder="1" applyAlignment="1">
      <alignment horizontal="right" vertical="center"/>
    </xf>
    <xf numFmtId="0" fontId="22" fillId="6" borderId="29" xfId="27" applyNumberFormat="1" applyFont="1" applyFill="1" applyBorder="1" applyAlignment="1" quotePrefix="1">
      <alignment horizontal="center" wrapText="1"/>
    </xf>
    <xf numFmtId="0" fontId="14" fillId="4" borderId="29" xfId="26" applyFont="1" applyFill="1" applyBorder="1" applyAlignment="1">
      <alignment horizontal="center" vertical="center"/>
      <protection/>
    </xf>
    <xf numFmtId="8" fontId="14" fillId="4" borderId="29" xfId="26" applyNumberFormat="1" applyFont="1" applyFill="1" applyBorder="1" applyAlignment="1">
      <alignment horizontal="right" vertical="center"/>
      <protection/>
    </xf>
    <xf numFmtId="0" fontId="25" fillId="4" borderId="0" xfId="26" applyFont="1" applyFill="1" applyBorder="1" applyAlignment="1">
      <alignment horizontal="center"/>
      <protection/>
    </xf>
    <xf numFmtId="8" fontId="25" fillId="4" borderId="0" xfId="26" applyNumberFormat="1" applyFont="1" applyFill="1" applyBorder="1" applyAlignment="1">
      <alignment horizontal="center"/>
      <protection/>
    </xf>
    <xf numFmtId="0" fontId="25" fillId="4" borderId="0" xfId="26" applyFont="1" applyFill="1" applyBorder="1" applyAlignment="1">
      <alignment horizontal="center" wrapText="1"/>
      <protection/>
    </xf>
    <xf numFmtId="169" fontId="28" fillId="0" borderId="0" xfId="30" applyFont="1">
      <alignment/>
      <protection/>
    </xf>
    <xf numFmtId="169" fontId="28" fillId="0" borderId="0" xfId="30" applyFont="1" applyFill="1">
      <alignment/>
      <protection/>
    </xf>
    <xf numFmtId="169" fontId="28" fillId="0" borderId="24" xfId="30" applyFont="1" applyFill="1" applyBorder="1">
      <alignment/>
      <protection/>
    </xf>
    <xf numFmtId="169" fontId="28" fillId="0" borderId="31" xfId="30" applyNumberFormat="1" applyFont="1" applyFill="1" applyBorder="1" applyAlignment="1" applyProtection="1">
      <alignment horizontal="left"/>
      <protection/>
    </xf>
    <xf numFmtId="169" fontId="28" fillId="0" borderId="24" xfId="30" applyNumberFormat="1" applyFont="1" applyFill="1" applyBorder="1" applyAlignment="1" applyProtection="1">
      <alignment horizontal="left"/>
      <protection/>
    </xf>
    <xf numFmtId="169" fontId="28" fillId="0" borderId="0" xfId="30" applyNumberFormat="1" applyFont="1" applyFill="1" applyBorder="1" applyAlignment="1" applyProtection="1">
      <alignment horizontal="left"/>
      <protection locked="0"/>
    </xf>
    <xf numFmtId="169" fontId="28" fillId="0" borderId="32" xfId="30" applyNumberFormat="1" applyFont="1" applyFill="1" applyBorder="1" applyAlignment="1" applyProtection="1">
      <alignment horizontal="left"/>
      <protection/>
    </xf>
    <xf numFmtId="3" fontId="28" fillId="0" borderId="33" xfId="31" applyNumberFormat="1" applyFont="1" applyFill="1" applyBorder="1" applyAlignment="1" applyProtection="1">
      <alignment horizontal="right"/>
      <protection/>
    </xf>
    <xf numFmtId="10" fontId="28" fillId="0" borderId="0" xfId="30" applyNumberFormat="1" applyFont="1" applyFill="1" applyBorder="1" applyProtection="1">
      <alignment/>
      <protection locked="0"/>
    </xf>
    <xf numFmtId="172" fontId="28" fillId="0" borderId="0" xfId="34" applyNumberFormat="1" applyFont="1"/>
    <xf numFmtId="38" fontId="28" fillId="0" borderId="33" xfId="31" applyNumberFormat="1" applyFont="1" applyFill="1" applyBorder="1" applyAlignment="1" applyProtection="1">
      <alignment horizontal="right"/>
      <protection/>
    </xf>
    <xf numFmtId="43" fontId="28" fillId="0" borderId="0" xfId="34" applyFont="1"/>
    <xf numFmtId="10" fontId="28" fillId="0" borderId="32" xfId="30" applyNumberFormat="1" applyFont="1" applyFill="1" applyBorder="1" applyProtection="1">
      <alignment/>
      <protection/>
    </xf>
    <xf numFmtId="170" fontId="28" fillId="0" borderId="0" xfId="30" applyNumberFormat="1" applyFont="1" applyFill="1" applyBorder="1" applyProtection="1">
      <alignment/>
      <protection/>
    </xf>
    <xf numFmtId="170" fontId="28" fillId="0" borderId="34" xfId="30" applyNumberFormat="1" applyFont="1" applyFill="1" applyBorder="1" applyProtection="1">
      <alignment/>
      <protection/>
    </xf>
    <xf numFmtId="169" fontId="28" fillId="0" borderId="35" xfId="30" applyFont="1" applyFill="1" applyBorder="1">
      <alignment/>
      <protection/>
    </xf>
    <xf numFmtId="164" fontId="32" fillId="0" borderId="36" xfId="30" applyNumberFormat="1" applyFont="1" applyFill="1" applyBorder="1" applyAlignment="1">
      <alignment/>
      <protection/>
    </xf>
    <xf numFmtId="164" fontId="28" fillId="0" borderId="5" xfId="30" applyNumberFormat="1" applyFont="1" applyFill="1" applyBorder="1" applyAlignment="1">
      <alignment/>
      <protection/>
    </xf>
    <xf numFmtId="169" fontId="28" fillId="0" borderId="0" xfId="30" applyFont="1" applyFill="1" applyBorder="1">
      <alignment/>
      <protection/>
    </xf>
    <xf numFmtId="164" fontId="28" fillId="0" borderId="0" xfId="30" applyNumberFormat="1" applyFont="1" applyFill="1" applyBorder="1" applyAlignment="1">
      <alignment/>
      <protection/>
    </xf>
    <xf numFmtId="169" fontId="31" fillId="0" borderId="0" xfId="30" applyFont="1" applyFill="1" quotePrefix="1">
      <alignment/>
      <protection/>
    </xf>
    <xf numFmtId="169" fontId="31" fillId="0" borderId="0" xfId="30" applyFont="1" applyFill="1" applyAlignment="1" quotePrefix="1">
      <alignment horizontal="left"/>
      <protection/>
    </xf>
    <xf numFmtId="0" fontId="4" fillId="0" borderId="0" xfId="20" applyFont="1" applyBorder="1" applyAlignment="1">
      <alignment horizontal="center"/>
      <protection/>
    </xf>
    <xf numFmtId="0" fontId="5" fillId="0" borderId="0" xfId="20" applyFont="1" applyBorder="1" applyAlignment="1" quotePrefix="1">
      <alignment horizontal="center"/>
      <protection/>
    </xf>
    <xf numFmtId="6" fontId="5" fillId="0" borderId="0" xfId="16" applyNumberFormat="1" applyFont="1" applyBorder="1"/>
    <xf numFmtId="6" fontId="5" fillId="0" borderId="0" xfId="16" applyNumberFormat="1" applyFont="1" applyBorder="1" applyProtection="1">
      <protection/>
    </xf>
    <xf numFmtId="0" fontId="5" fillId="0" borderId="0" xfId="0" applyFont="1" applyBorder="1" applyProtection="1">
      <protection/>
    </xf>
    <xf numFmtId="37" fontId="5" fillId="0" borderId="0" xfId="0" applyNumberFormat="1" applyFont="1" applyBorder="1" applyProtection="1">
      <protection/>
    </xf>
    <xf numFmtId="0" fontId="5" fillId="0" borderId="0" xfId="20" applyFont="1" applyBorder="1">
      <alignment/>
      <protection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0" fontId="5" fillId="0" borderId="39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0" fontId="5" fillId="0" borderId="0" xfId="20" applyFont="1" applyBorder="1" applyAlignment="1">
      <alignment horizontal="left" wrapText="1"/>
      <protection/>
    </xf>
    <xf numFmtId="164" fontId="5" fillId="0" borderId="37" xfId="0" applyNumberFormat="1" applyFont="1" applyBorder="1" applyAlignment="1">
      <alignment horizontal="center" vertical="center"/>
    </xf>
    <xf numFmtId="175" fontId="5" fillId="0" borderId="0" xfId="16" applyNumberFormat="1" applyFont="1"/>
    <xf numFmtId="175" fontId="5" fillId="0" borderId="4" xfId="0" applyNumberFormat="1" applyFont="1" applyBorder="1" applyProtection="1">
      <protection/>
    </xf>
    <xf numFmtId="175" fontId="5" fillId="0" borderId="5" xfId="17" applyNumberFormat="1" applyFont="1" applyBorder="1" applyProtection="1">
      <protection/>
    </xf>
    <xf numFmtId="175" fontId="5" fillId="0" borderId="6" xfId="0" applyNumberFormat="1" applyFont="1" applyFill="1" applyBorder="1" applyProtection="1">
      <protection/>
    </xf>
    <xf numFmtId="176" fontId="5" fillId="0" borderId="0" xfId="15" applyNumberFormat="1" applyFont="1" applyFill="1" applyBorder="1"/>
    <xf numFmtId="175" fontId="5" fillId="0" borderId="0" xfId="0" applyNumberFormat="1" applyFont="1" applyProtection="1">
      <protection/>
    </xf>
    <xf numFmtId="175" fontId="5" fillId="0" borderId="0" xfId="16" applyNumberFormat="1" applyFont="1" applyProtection="1">
      <protection/>
    </xf>
    <xf numFmtId="0" fontId="5" fillId="4" borderId="0" xfId="20" applyFont="1" applyFill="1" applyAlignment="1">
      <alignment horizontal="left"/>
      <protection/>
    </xf>
    <xf numFmtId="0" fontId="5" fillId="0" borderId="0" xfId="20" applyFont="1" applyFill="1" quotePrefix="1">
      <alignment/>
      <protection/>
    </xf>
    <xf numFmtId="6" fontId="5" fillId="0" borderId="41" xfId="0" applyNumberFormat="1" applyFont="1" applyFill="1" applyBorder="1" applyProtection="1">
      <protection/>
    </xf>
    <xf numFmtId="6" fontId="5" fillId="0" borderId="0" xfId="20" applyNumberFormat="1" applyFont="1" applyAlignment="1">
      <alignment horizontal="left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0" applyFont="1" applyAlignment="1">
      <alignment vertical="center"/>
    </xf>
    <xf numFmtId="0" fontId="5" fillId="0" borderId="0" xfId="20" applyFont="1" applyAlignment="1">
      <alignment horizontal="center"/>
      <protection/>
    </xf>
    <xf numFmtId="175" fontId="5" fillId="0" borderId="41" xfId="0" applyNumberFormat="1" applyFont="1" applyFill="1" applyBorder="1" applyProtection="1">
      <protection/>
    </xf>
    <xf numFmtId="175" fontId="5" fillId="0" borderId="0" xfId="0" applyNumberFormat="1" applyFont="1" applyFill="1" applyBorder="1" applyProtection="1">
      <protection/>
    </xf>
    <xf numFmtId="175" fontId="5" fillId="0" borderId="0" xfId="20" applyNumberFormat="1" applyFont="1" applyFill="1" applyBorder="1">
      <alignment/>
      <protection/>
    </xf>
    <xf numFmtId="6" fontId="1" fillId="4" borderId="0" xfId="25" applyNumberFormat="1" applyFont="1" applyFill="1" applyBorder="1">
      <alignment/>
      <protection/>
    </xf>
    <xf numFmtId="8" fontId="14" fillId="4" borderId="0" xfId="0" applyNumberFormat="1" applyFont="1" applyFill="1" applyBorder="1" applyAlignment="1">
      <alignment vertical="center"/>
    </xf>
    <xf numFmtId="8" fontId="14" fillId="4" borderId="4" xfId="0" applyNumberFormat="1" applyFont="1" applyFill="1" applyBorder="1" applyAlignment="1">
      <alignment vertical="center"/>
    </xf>
    <xf numFmtId="8" fontId="1" fillId="4" borderId="0" xfId="25" applyNumberFormat="1" applyFill="1" applyBorder="1">
      <alignment/>
      <protection/>
    </xf>
    <xf numFmtId="0" fontId="17" fillId="4" borderId="42" xfId="0" applyFont="1" applyFill="1" applyBorder="1" applyAlignment="1">
      <alignment horizontal="left" vertical="center"/>
    </xf>
    <xf numFmtId="8" fontId="13" fillId="4" borderId="21" xfId="0" applyNumberFormat="1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7" fillId="4" borderId="21" xfId="0" applyFont="1" applyFill="1" applyBorder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" fillId="4" borderId="0" xfId="25" applyFont="1" applyFill="1" applyBorder="1">
      <alignment/>
      <protection/>
    </xf>
    <xf numFmtId="0" fontId="9" fillId="0" borderId="0" xfId="20" applyFont="1" applyFill="1">
      <alignment/>
      <protection/>
    </xf>
    <xf numFmtId="165" fontId="5" fillId="0" borderId="15" xfId="0" applyNumberFormat="1" applyFont="1" applyFill="1" applyBorder="1" applyAlignment="1">
      <alignment horizontal="center" vertical="center"/>
    </xf>
    <xf numFmtId="169" fontId="27" fillId="0" borderId="0" xfId="30" applyFont="1" applyFill="1">
      <alignment/>
      <protection/>
    </xf>
    <xf numFmtId="37" fontId="28" fillId="0" borderId="0" xfId="30" applyNumberFormat="1" applyFont="1" applyFill="1" applyProtection="1">
      <alignment/>
      <protection/>
    </xf>
    <xf numFmtId="169" fontId="27" fillId="0" borderId="0" xfId="30" applyFont="1" applyFill="1" applyAlignment="1" applyProtection="1">
      <alignment horizontal="left"/>
      <protection locked="0"/>
    </xf>
    <xf numFmtId="169" fontId="28" fillId="0" borderId="0" xfId="30" applyFont="1" applyFill="1" applyAlignment="1">
      <alignment/>
      <protection/>
    </xf>
    <xf numFmtId="169" fontId="27" fillId="0" borderId="0" xfId="30" applyFont="1" applyFill="1" applyBorder="1" applyAlignment="1" applyProtection="1">
      <alignment horizontal="center"/>
      <protection locked="0"/>
    </xf>
    <xf numFmtId="169" fontId="29" fillId="0" borderId="0" xfId="30" applyFont="1" applyFill="1">
      <alignment/>
      <protection/>
    </xf>
    <xf numFmtId="169" fontId="28" fillId="0" borderId="31" xfId="30" applyFont="1" applyFill="1" applyBorder="1">
      <alignment/>
      <protection/>
    </xf>
    <xf numFmtId="169" fontId="28" fillId="0" borderId="32" xfId="30" applyFont="1" applyFill="1" applyBorder="1" applyAlignment="1" quotePrefix="1">
      <alignment horizontal="center"/>
      <protection/>
    </xf>
    <xf numFmtId="169" fontId="28" fillId="0" borderId="33" xfId="30" applyNumberFormat="1" applyFont="1" applyFill="1" applyBorder="1" applyAlignment="1" applyProtection="1">
      <alignment horizontal="center"/>
      <protection/>
    </xf>
    <xf numFmtId="169" fontId="28" fillId="0" borderId="0" xfId="30" applyNumberFormat="1" applyFont="1" applyFill="1" applyBorder="1" applyAlignment="1" applyProtection="1">
      <alignment horizontal="center"/>
      <protection/>
    </xf>
    <xf numFmtId="169" fontId="28" fillId="0" borderId="34" xfId="30" applyNumberFormat="1" applyFont="1" applyFill="1" applyBorder="1" applyAlignment="1" applyProtection="1">
      <alignment horizontal="center"/>
      <protection/>
    </xf>
    <xf numFmtId="169" fontId="28" fillId="0" borderId="4" xfId="30" applyNumberFormat="1" applyFont="1" applyFill="1" applyBorder="1" applyAlignment="1" applyProtection="1">
      <alignment horizontal="center"/>
      <protection/>
    </xf>
    <xf numFmtId="169" fontId="28" fillId="0" borderId="36" xfId="30" applyNumberFormat="1" applyFont="1" applyFill="1" applyBorder="1" applyAlignment="1" applyProtection="1">
      <alignment horizontal="center"/>
      <protection/>
    </xf>
    <xf numFmtId="169" fontId="28" fillId="0" borderId="0" xfId="30" applyNumberFormat="1" applyFont="1" applyFill="1" applyAlignment="1" applyProtection="1">
      <alignment horizontal="left"/>
      <protection/>
    </xf>
    <xf numFmtId="164" fontId="28" fillId="0" borderId="0" xfId="32" applyNumberFormat="1" applyFont="1" applyFill="1" applyBorder="1" applyProtection="1">
      <protection/>
    </xf>
    <xf numFmtId="10" fontId="28" fillId="0" borderId="34" xfId="33" applyNumberFormat="1" applyFont="1" applyFill="1" applyBorder="1"/>
    <xf numFmtId="171" fontId="28" fillId="0" borderId="0" xfId="34" applyNumberFormat="1" applyFont="1" applyFill="1"/>
    <xf numFmtId="164" fontId="28" fillId="0" borderId="0" xfId="32" applyNumberFormat="1" applyFont="1" applyFill="1" applyBorder="1" applyAlignment="1" applyProtection="1">
      <alignment horizontal="left"/>
      <protection/>
    </xf>
    <xf numFmtId="10" fontId="28" fillId="0" borderId="0" xfId="30" applyNumberFormat="1" applyFont="1" applyFill="1" applyBorder="1" applyProtection="1">
      <alignment/>
      <protection/>
    </xf>
    <xf numFmtId="10" fontId="30" fillId="0" borderId="34" xfId="35" applyNumberFormat="1" applyFont="1" applyFill="1" applyBorder="1" applyAlignment="1">
      <alignment horizontal="right"/>
      <protection/>
    </xf>
    <xf numFmtId="173" fontId="28" fillId="0" borderId="0" xfId="34" applyNumberFormat="1" applyFont="1" applyFill="1"/>
    <xf numFmtId="37" fontId="28" fillId="0" borderId="33" xfId="30" applyNumberFormat="1" applyFont="1" applyFill="1" applyBorder="1" applyAlignment="1" applyProtection="1">
      <alignment horizontal="right"/>
      <protection/>
    </xf>
    <xf numFmtId="10" fontId="28" fillId="0" borderId="0" xfId="30" applyNumberFormat="1" applyFont="1" applyFill="1" applyBorder="1" applyAlignment="1" applyProtection="1">
      <alignment horizontal="left"/>
      <protection/>
    </xf>
    <xf numFmtId="164" fontId="28" fillId="0" borderId="0" xfId="30" applyNumberFormat="1" applyFont="1" applyFill="1" applyBorder="1" applyAlignment="1" applyProtection="1">
      <alignment horizontal="left"/>
      <protection/>
    </xf>
    <xf numFmtId="5" fontId="28" fillId="0" borderId="31" xfId="30" applyNumberFormat="1" applyFont="1" applyFill="1" applyBorder="1" applyProtection="1">
      <alignment/>
      <protection/>
    </xf>
    <xf numFmtId="164" fontId="28" fillId="0" borderId="31" xfId="30" applyNumberFormat="1" applyFont="1" applyFill="1" applyBorder="1" applyProtection="1">
      <alignment/>
      <protection/>
    </xf>
    <xf numFmtId="37" fontId="28" fillId="0" borderId="35" xfId="30" applyNumberFormat="1" applyFont="1" applyFill="1" applyBorder="1" applyProtection="1">
      <alignment/>
      <protection/>
    </xf>
    <xf numFmtId="169" fontId="28" fillId="0" borderId="36" xfId="30" applyFont="1" applyFill="1" applyBorder="1">
      <alignment/>
      <protection/>
    </xf>
    <xf numFmtId="169" fontId="28" fillId="0" borderId="4" xfId="30" applyFont="1" applyFill="1" applyBorder="1">
      <alignment/>
      <protection/>
    </xf>
    <xf numFmtId="169" fontId="28" fillId="0" borderId="35" xfId="30" applyNumberFormat="1" applyFont="1" applyFill="1" applyBorder="1" applyAlignment="1" applyProtection="1">
      <alignment horizontal="left"/>
      <protection/>
    </xf>
    <xf numFmtId="10" fontId="28" fillId="0" borderId="36" xfId="33" applyNumberFormat="1" applyFont="1" applyFill="1" applyBorder="1"/>
    <xf numFmtId="169" fontId="28" fillId="0" borderId="33" xfId="30" applyFont="1" applyFill="1" applyBorder="1">
      <alignment/>
      <protection/>
    </xf>
    <xf numFmtId="169" fontId="28" fillId="0" borderId="34" xfId="30" applyFont="1" applyFill="1" applyBorder="1" applyAlignment="1">
      <alignment horizontal="center"/>
      <protection/>
    </xf>
    <xf numFmtId="169" fontId="28" fillId="0" borderId="24" xfId="30" applyNumberFormat="1" applyFont="1" applyFill="1" applyBorder="1" applyAlignment="1" applyProtection="1">
      <alignment horizontal="center"/>
      <protection/>
    </xf>
    <xf numFmtId="169" fontId="28" fillId="0" borderId="32" xfId="30" applyFont="1" applyFill="1" applyBorder="1" applyAlignment="1">
      <alignment horizontal="center"/>
      <protection/>
    </xf>
    <xf numFmtId="169" fontId="28" fillId="0" borderId="33" xfId="30" applyNumberFormat="1" applyFont="1" applyFill="1" applyBorder="1" applyAlignment="1" applyProtection="1">
      <alignment horizontal="left"/>
      <protection/>
    </xf>
    <xf numFmtId="5" fontId="28" fillId="0" borderId="33" xfId="30" applyNumberFormat="1" applyFont="1" applyFill="1" applyBorder="1" applyProtection="1">
      <alignment/>
      <protection/>
    </xf>
    <xf numFmtId="170" fontId="28" fillId="0" borderId="34" xfId="33" applyNumberFormat="1" applyFont="1" applyFill="1" applyBorder="1"/>
    <xf numFmtId="37" fontId="28" fillId="0" borderId="33" xfId="30" applyNumberFormat="1" applyFont="1" applyFill="1" applyBorder="1" applyProtection="1">
      <alignment/>
      <protection/>
    </xf>
    <xf numFmtId="37" fontId="28" fillId="0" borderId="31" xfId="30" applyNumberFormat="1" applyFont="1" applyFill="1" applyBorder="1" applyAlignment="1" applyProtection="1">
      <alignment horizontal="left"/>
      <protection/>
    </xf>
    <xf numFmtId="10" fontId="28" fillId="0" borderId="24" xfId="30" applyNumberFormat="1" applyFont="1" applyFill="1" applyBorder="1" applyAlignment="1" applyProtection="1">
      <alignment horizontal="left"/>
      <protection/>
    </xf>
    <xf numFmtId="170" fontId="28" fillId="0" borderId="24" xfId="30" applyNumberFormat="1" applyFont="1" applyFill="1" applyBorder="1">
      <alignment/>
      <protection/>
    </xf>
    <xf numFmtId="170" fontId="28" fillId="0" borderId="32" xfId="30" applyNumberFormat="1" applyFont="1" applyFill="1" applyBorder="1" applyAlignment="1" applyProtection="1">
      <alignment horizontal="left"/>
      <protection/>
    </xf>
    <xf numFmtId="164" fontId="28" fillId="0" borderId="0" xfId="30" applyNumberFormat="1" applyFont="1" applyFill="1" applyBorder="1" applyProtection="1">
      <alignment/>
      <protection/>
    </xf>
    <xf numFmtId="10" fontId="28" fillId="0" borderId="36" xfId="30" applyNumberFormat="1" applyFont="1" applyFill="1" applyBorder="1">
      <alignment/>
      <protection/>
    </xf>
    <xf numFmtId="169" fontId="31" fillId="0" borderId="0" xfId="30" applyFont="1" applyFill="1">
      <alignment/>
      <protection/>
    </xf>
    <xf numFmtId="39" fontId="28" fillId="0" borderId="0" xfId="30" applyNumberFormat="1" applyFont="1" applyFill="1">
      <alignment/>
      <protection/>
    </xf>
    <xf numFmtId="164" fontId="28" fillId="0" borderId="32" xfId="30" applyNumberFormat="1" applyFont="1" applyFill="1" applyBorder="1" applyAlignment="1">
      <alignment/>
      <protection/>
    </xf>
    <xf numFmtId="174" fontId="28" fillId="0" borderId="0" xfId="34" applyNumberFormat="1" applyFont="1" applyFill="1"/>
    <xf numFmtId="164" fontId="28" fillId="0" borderId="34" xfId="30" applyNumberFormat="1" applyFont="1" applyFill="1" applyBorder="1" applyAlignment="1">
      <alignment/>
      <protection/>
    </xf>
    <xf numFmtId="170" fontId="28" fillId="0" borderId="0" xfId="33" applyNumberFormat="1" applyFont="1" applyFill="1"/>
    <xf numFmtId="164" fontId="28" fillId="0" borderId="0" xfId="15" applyNumberFormat="1" applyFont="1" applyFill="1"/>
    <xf numFmtId="164" fontId="28" fillId="0" borderId="0" xfId="30" applyNumberFormat="1" applyFont="1" applyFill="1" applyAlignment="1">
      <alignment/>
      <protection/>
    </xf>
    <xf numFmtId="164" fontId="28" fillId="0" borderId="0" xfId="33" applyNumberFormat="1" applyFont="1" applyFill="1"/>
    <xf numFmtId="170" fontId="28" fillId="0" borderId="0" xfId="15" applyNumberFormat="1" applyFont="1" applyFill="1"/>
    <xf numFmtId="43" fontId="28" fillId="0" borderId="0" xfId="34" applyFont="1" applyFill="1"/>
    <xf numFmtId="169" fontId="28" fillId="0" borderId="0" xfId="30" applyNumberFormat="1" applyFont="1" applyFill="1" applyAlignment="1">
      <alignment/>
      <protection/>
    </xf>
    <xf numFmtId="169" fontId="28" fillId="0" borderId="0" xfId="30" applyFont="1" applyFill="1" applyAlignment="1">
      <alignment horizontal="left"/>
      <protection/>
    </xf>
    <xf numFmtId="169" fontId="28" fillId="0" borderId="0" xfId="30" applyFont="1" applyFill="1" applyAlignment="1" quotePrefix="1">
      <alignment horizontal="left"/>
      <protection/>
    </xf>
    <xf numFmtId="0" fontId="22" fillId="4" borderId="0" xfId="26" applyFont="1" applyFill="1" applyBorder="1" applyAlignment="1">
      <alignment horizontal="center" wrapText="1"/>
      <protection/>
    </xf>
    <xf numFmtId="168" fontId="14" fillId="4" borderId="0" xfId="26" applyNumberFormat="1" applyFont="1" applyFill="1" applyBorder="1" applyAlignment="1">
      <alignment horizontal="center"/>
      <protection/>
    </xf>
    <xf numFmtId="0" fontId="14" fillId="4" borderId="0" xfId="26" applyFont="1" applyFill="1" applyBorder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169" fontId="27" fillId="0" borderId="0" xfId="30" applyNumberFormat="1" applyFont="1" applyFill="1" applyBorder="1" applyAlignment="1" applyProtection="1" quotePrefix="1">
      <alignment horizontal="center" wrapText="1"/>
      <protection locked="0"/>
    </xf>
    <xf numFmtId="169" fontId="27" fillId="0" borderId="0" xfId="30" applyNumberFormat="1" applyFont="1" applyFill="1" applyBorder="1" applyAlignment="1" applyProtection="1" quotePrefix="1">
      <alignment horizontal="center"/>
      <protection locked="0"/>
    </xf>
    <xf numFmtId="169" fontId="27" fillId="0" borderId="31" xfId="30" applyNumberFormat="1" applyFont="1" applyFill="1" applyBorder="1" applyAlignment="1" applyProtection="1">
      <alignment horizontal="center"/>
      <protection/>
    </xf>
    <xf numFmtId="169" fontId="27" fillId="0" borderId="24" xfId="30" applyNumberFormat="1" applyFont="1" applyFill="1" applyBorder="1" applyAlignment="1" applyProtection="1">
      <alignment horizontal="center"/>
      <protection/>
    </xf>
    <xf numFmtId="169" fontId="27" fillId="0" borderId="32" xfId="30" applyNumberFormat="1" applyFont="1" applyFill="1" applyBorder="1" applyAlignment="1" applyProtection="1">
      <alignment horizontal="center"/>
      <protection/>
    </xf>
    <xf numFmtId="169" fontId="31" fillId="0" borderId="0" xfId="30" applyFont="1" applyFill="1" applyAlignment="1">
      <alignment horizontal="left" wrapText="1"/>
      <protection/>
    </xf>
    <xf numFmtId="0" fontId="14" fillId="4" borderId="29" xfId="26" applyFont="1" applyFill="1" applyBorder="1" applyAlignment="1">
      <alignment horizontal="center" vertical="center" wrapText="1"/>
      <protection/>
    </xf>
    <xf numFmtId="0" fontId="14" fillId="0" borderId="29" xfId="26" applyFont="1" applyBorder="1" applyAlignment="1">
      <alignment horizontal="center" vertical="center"/>
      <protection/>
    </xf>
    <xf numFmtId="6" fontId="14" fillId="9" borderId="29" xfId="26" applyNumberFormat="1" applyFont="1" applyFill="1" applyBorder="1" applyAlignment="1">
      <alignment horizontal="right" vertical="center"/>
      <protection/>
    </xf>
    <xf numFmtId="6" fontId="14" fillId="4" borderId="29" xfId="26" applyNumberFormat="1" applyFont="1" applyFill="1" applyBorder="1" applyAlignment="1">
      <alignment horizontal="right" vertical="center"/>
      <protection/>
    </xf>
    <xf numFmtId="6" fontId="14" fillId="0" borderId="29" xfId="26" applyNumberFormat="1" applyFont="1" applyBorder="1" applyAlignment="1">
      <alignment horizontal="right" vertical="center"/>
      <protection/>
    </xf>
    <xf numFmtId="0" fontId="20" fillId="4" borderId="29" xfId="26" applyFont="1" applyFill="1" applyBorder="1" applyAlignment="1">
      <alignment horizontal="left" vertical="center"/>
      <protection/>
    </xf>
    <xf numFmtId="0" fontId="24" fillId="0" borderId="29" xfId="26" applyFont="1" applyBorder="1" applyAlignment="1">
      <alignment vertical="center"/>
      <protection/>
    </xf>
    <xf numFmtId="0" fontId="8" fillId="4" borderId="29" xfId="26" applyFont="1" applyFill="1" applyBorder="1" applyAlignment="1">
      <alignment horizontal="center"/>
      <protection/>
    </xf>
    <xf numFmtId="6" fontId="14" fillId="7" borderId="29" xfId="26" applyNumberFormat="1" applyFont="1" applyFill="1" applyBorder="1" applyAlignment="1">
      <alignment horizontal="right" vertical="center"/>
      <protection/>
    </xf>
    <xf numFmtId="0" fontId="4" fillId="0" borderId="0" xfId="20" applyFont="1">
      <alignment/>
      <protection/>
    </xf>
  </cellXfs>
  <cellStyles count="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Rev_2006 CAPITAL" xfId="20"/>
    <cellStyle name="Currency [0]_Rev_2006 CAPITAL" xfId="21"/>
    <cellStyle name="Normal 3" xfId="22"/>
    <cellStyle name="Normal 2" xfId="23"/>
    <cellStyle name="Currency 2" xfId="24"/>
    <cellStyle name="Normal 4" xfId="25"/>
    <cellStyle name="Normal 5" xfId="26"/>
    <cellStyle name="SAPDimensionCell" xfId="27"/>
    <cellStyle name="SAPMemberCell" xfId="28"/>
    <cellStyle name="SAPDataCell" xfId="29"/>
    <cellStyle name="Normal 2 2" xfId="30"/>
    <cellStyle name="Comma 3" xfId="31"/>
    <cellStyle name="Percent 4 2" xfId="32"/>
    <cellStyle name="Percent 2 2" xfId="33"/>
    <cellStyle name="Comma 2 2" xfId="34"/>
    <cellStyle name="Normal 3 2" xfId="3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 /><Relationship Id="rId73" Type="http://schemas.openxmlformats.org/officeDocument/2006/relationships/externalLink" Target="externalLinks/externalLink51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79" Type="http://schemas.openxmlformats.org/officeDocument/2006/relationships/externalLink" Target="externalLinks/externalLink57.xml" /><Relationship Id="rId34" Type="http://schemas.openxmlformats.org/officeDocument/2006/relationships/externalLink" Target="externalLinks/externalLink12.xml" /><Relationship Id="rId35" Type="http://schemas.openxmlformats.org/officeDocument/2006/relationships/externalLink" Target="externalLinks/externalLink13.xml" /><Relationship Id="rId36" Type="http://schemas.openxmlformats.org/officeDocument/2006/relationships/externalLink" Target="externalLinks/externalLink14.xml" /><Relationship Id="rId37" Type="http://schemas.openxmlformats.org/officeDocument/2006/relationships/externalLink" Target="externalLinks/externalLink15.xml" /><Relationship Id="rId30" Type="http://schemas.openxmlformats.org/officeDocument/2006/relationships/externalLink" Target="externalLinks/externalLink8.xml" /><Relationship Id="rId31" Type="http://schemas.openxmlformats.org/officeDocument/2006/relationships/externalLink" Target="externalLinks/externalLink9.xml" /><Relationship Id="rId32" Type="http://schemas.openxmlformats.org/officeDocument/2006/relationships/externalLink" Target="externalLinks/externalLink10.xml" /><Relationship Id="rId33" Type="http://schemas.openxmlformats.org/officeDocument/2006/relationships/externalLink" Target="externalLinks/externalLink11.xml" /><Relationship Id="rId9" Type="http://schemas.openxmlformats.org/officeDocument/2006/relationships/worksheet" Target="worksheets/sheet9.xml" /><Relationship Id="rId38" Type="http://schemas.openxmlformats.org/officeDocument/2006/relationships/externalLink" Target="externalLinks/externalLink16.xml" /><Relationship Id="rId39" Type="http://schemas.openxmlformats.org/officeDocument/2006/relationships/externalLink" Target="externalLinks/externalLink17.xml" /><Relationship Id="rId54" Type="http://schemas.openxmlformats.org/officeDocument/2006/relationships/externalLink" Target="externalLinks/externalLink32.xml" /><Relationship Id="rId55" Type="http://schemas.openxmlformats.org/officeDocument/2006/relationships/externalLink" Target="externalLinks/externalLink33.xml" /><Relationship Id="rId56" Type="http://schemas.openxmlformats.org/officeDocument/2006/relationships/externalLink" Target="externalLinks/externalLink34.xml" /><Relationship Id="rId57" Type="http://schemas.openxmlformats.org/officeDocument/2006/relationships/externalLink" Target="externalLinks/externalLink35.xml" /><Relationship Id="rId50" Type="http://schemas.openxmlformats.org/officeDocument/2006/relationships/externalLink" Target="externalLinks/externalLink28.xml" /><Relationship Id="rId51" Type="http://schemas.openxmlformats.org/officeDocument/2006/relationships/externalLink" Target="externalLinks/externalLink29.xml" /><Relationship Id="rId52" Type="http://schemas.openxmlformats.org/officeDocument/2006/relationships/externalLink" Target="externalLinks/externalLink30.xml" /><Relationship Id="rId53" Type="http://schemas.openxmlformats.org/officeDocument/2006/relationships/externalLink" Target="externalLinks/externalLink31.xml" /><Relationship Id="rId75" Type="http://schemas.openxmlformats.org/officeDocument/2006/relationships/externalLink" Target="externalLinks/externalLink53.xml" /><Relationship Id="rId58" Type="http://schemas.openxmlformats.org/officeDocument/2006/relationships/externalLink" Target="externalLinks/externalLink36.xml" /><Relationship Id="rId59" Type="http://schemas.openxmlformats.org/officeDocument/2006/relationships/externalLink" Target="externalLinks/externalLink37.xml" /><Relationship Id="rId5" Type="http://schemas.openxmlformats.org/officeDocument/2006/relationships/worksheet" Target="worksheets/sheet5.xml" /><Relationship Id="rId77" Type="http://schemas.openxmlformats.org/officeDocument/2006/relationships/externalLink" Target="externalLinks/externalLink55.xml" /><Relationship Id="rId71" Type="http://schemas.openxmlformats.org/officeDocument/2006/relationships/externalLink" Target="externalLinks/externalLink49.xml" /><Relationship Id="rId1" Type="http://schemas.openxmlformats.org/officeDocument/2006/relationships/worksheet" Target="worksheets/sheet1.xml" /><Relationship Id="rId7" Type="http://schemas.openxmlformats.org/officeDocument/2006/relationships/worksheet" Target="worksheets/sheet7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84" Type="http://schemas.openxmlformats.org/officeDocument/2006/relationships/externalLink" Target="externalLinks/externalLink62.xml" /><Relationship Id="rId85" Type="http://schemas.openxmlformats.org/officeDocument/2006/relationships/externalLink" Target="externalLinks/externalLink63.xml" /><Relationship Id="rId86" Type="http://schemas.openxmlformats.org/officeDocument/2006/relationships/externalLink" Target="externalLinks/externalLink64.xml" /><Relationship Id="rId87" Type="http://schemas.openxmlformats.org/officeDocument/2006/relationships/externalLink" Target="externalLinks/externalLink65.xml" /><Relationship Id="rId80" Type="http://schemas.openxmlformats.org/officeDocument/2006/relationships/externalLink" Target="externalLinks/externalLink58.xml" /><Relationship Id="rId81" Type="http://schemas.openxmlformats.org/officeDocument/2006/relationships/externalLink" Target="externalLinks/externalLink59.xml" /><Relationship Id="rId82" Type="http://schemas.openxmlformats.org/officeDocument/2006/relationships/externalLink" Target="externalLinks/externalLink60.xml" /><Relationship Id="rId83" Type="http://schemas.openxmlformats.org/officeDocument/2006/relationships/externalLink" Target="externalLinks/externalLink61.xml" /><Relationship Id="rId76" Type="http://schemas.openxmlformats.org/officeDocument/2006/relationships/externalLink" Target="externalLinks/externalLink54.xml" /><Relationship Id="rId88" Type="http://schemas.openxmlformats.org/officeDocument/2006/relationships/externalLink" Target="externalLinks/externalLink66.xml" /><Relationship Id="rId89" Type="http://schemas.openxmlformats.org/officeDocument/2006/relationships/externalLink" Target="externalLinks/externalLink67.xml" /><Relationship Id="rId8" Type="http://schemas.openxmlformats.org/officeDocument/2006/relationships/worksheet" Target="worksheets/sheet8.xml" /><Relationship Id="rId24" Type="http://schemas.openxmlformats.org/officeDocument/2006/relationships/externalLink" Target="externalLinks/externalLink2.xml" /><Relationship Id="rId25" Type="http://schemas.openxmlformats.org/officeDocument/2006/relationships/externalLink" Target="externalLinks/externalLink3.xml" /><Relationship Id="rId26" Type="http://schemas.openxmlformats.org/officeDocument/2006/relationships/externalLink" Target="externalLinks/externalLink4.xml" /><Relationship Id="rId27" Type="http://schemas.openxmlformats.org/officeDocument/2006/relationships/externalLink" Target="externalLinks/externalLink5.xml" /><Relationship Id="rId20" Type="http://schemas.openxmlformats.org/officeDocument/2006/relationships/styles" Target="styles.xml" /><Relationship Id="rId21" Type="http://schemas.openxmlformats.org/officeDocument/2006/relationships/sharedStrings" Target="sharedStrings.xml" /><Relationship Id="rId22" Type="http://schemas.openxmlformats.org/officeDocument/2006/relationships/theme" Target="theme/theme1.xml" /><Relationship Id="rId23" Type="http://schemas.openxmlformats.org/officeDocument/2006/relationships/externalLink" Target="externalLinks/externalLink1.xml" /><Relationship Id="rId28" Type="http://schemas.openxmlformats.org/officeDocument/2006/relationships/externalLink" Target="externalLinks/externalLink6.xml" /><Relationship Id="rId29" Type="http://schemas.openxmlformats.org/officeDocument/2006/relationships/externalLink" Target="externalLinks/externalLink7.xml" /><Relationship Id="rId44" Type="http://schemas.openxmlformats.org/officeDocument/2006/relationships/externalLink" Target="externalLinks/externalLink22.xml" /><Relationship Id="rId45" Type="http://schemas.openxmlformats.org/officeDocument/2006/relationships/externalLink" Target="externalLinks/externalLink23.xml" /><Relationship Id="rId46" Type="http://schemas.openxmlformats.org/officeDocument/2006/relationships/externalLink" Target="externalLinks/externalLink24.xml" /><Relationship Id="rId47" Type="http://schemas.openxmlformats.org/officeDocument/2006/relationships/externalLink" Target="externalLinks/externalLink25.xml" /><Relationship Id="rId40" Type="http://schemas.openxmlformats.org/officeDocument/2006/relationships/externalLink" Target="externalLinks/externalLink18.xml" /><Relationship Id="rId41" Type="http://schemas.openxmlformats.org/officeDocument/2006/relationships/externalLink" Target="externalLinks/externalLink19.xml" /><Relationship Id="rId42" Type="http://schemas.openxmlformats.org/officeDocument/2006/relationships/externalLink" Target="externalLinks/externalLink20.xml" /><Relationship Id="rId43" Type="http://schemas.openxmlformats.org/officeDocument/2006/relationships/externalLink" Target="externalLinks/externalLink21.xml" /><Relationship Id="rId48" Type="http://schemas.openxmlformats.org/officeDocument/2006/relationships/externalLink" Target="externalLinks/externalLink26.xml" /><Relationship Id="rId49" Type="http://schemas.openxmlformats.org/officeDocument/2006/relationships/externalLink" Target="externalLinks/externalLink27.xml" /><Relationship Id="rId74" Type="http://schemas.openxmlformats.org/officeDocument/2006/relationships/externalLink" Target="externalLinks/externalLink52.xml" /><Relationship Id="rId64" Type="http://schemas.openxmlformats.org/officeDocument/2006/relationships/externalLink" Target="externalLinks/externalLink42.xml" /><Relationship Id="rId65" Type="http://schemas.openxmlformats.org/officeDocument/2006/relationships/externalLink" Target="externalLinks/externalLink43.xml" /><Relationship Id="rId4" Type="http://schemas.openxmlformats.org/officeDocument/2006/relationships/worksheet" Target="worksheets/sheet4.xml" /><Relationship Id="rId67" Type="http://schemas.openxmlformats.org/officeDocument/2006/relationships/externalLink" Target="externalLinks/externalLink45.xml" /><Relationship Id="rId60" Type="http://schemas.openxmlformats.org/officeDocument/2006/relationships/externalLink" Target="externalLinks/externalLink38.xml" /><Relationship Id="rId61" Type="http://schemas.openxmlformats.org/officeDocument/2006/relationships/externalLink" Target="externalLinks/externalLink39.xml" /><Relationship Id="rId62" Type="http://schemas.openxmlformats.org/officeDocument/2006/relationships/externalLink" Target="externalLinks/externalLink40.xml" /><Relationship Id="rId63" Type="http://schemas.openxmlformats.org/officeDocument/2006/relationships/externalLink" Target="externalLinks/externalLink41.xml" /><Relationship Id="rId68" Type="http://schemas.openxmlformats.org/officeDocument/2006/relationships/externalLink" Target="externalLinks/externalLink46.xml" /><Relationship Id="rId69" Type="http://schemas.openxmlformats.org/officeDocument/2006/relationships/externalLink" Target="externalLinks/externalLink47.xml" /><Relationship Id="rId70" Type="http://schemas.openxmlformats.org/officeDocument/2006/relationships/externalLink" Target="externalLinks/externalLink48.xml" /><Relationship Id="rId6" Type="http://schemas.openxmlformats.org/officeDocument/2006/relationships/worksheet" Target="worksheets/sheet6.xml" /><Relationship Id="rId66" Type="http://schemas.openxmlformats.org/officeDocument/2006/relationships/externalLink" Target="externalLinks/externalLink44.xml" /><Relationship Id="rId72" Type="http://schemas.openxmlformats.org/officeDocument/2006/relationships/externalLink" Target="externalLinks/externalLink50.xml" /><Relationship Id="rId78" Type="http://schemas.openxmlformats.org/officeDocument/2006/relationships/externalLink" Target="externalLinks/externalLink56.xml" /><Relationship Id="rId90" Type="http://schemas.openxmlformats.org/officeDocument/2006/relationships/externalLink" Target="externalLinks/externalLink68.xml" /><Relationship Id="rId91" Type="http://schemas.openxmlformats.org/officeDocument/2006/relationships/externalLink" Target="externalLinks/externalLink69.xml" /><Relationship Id="rId92" Type="http://schemas.openxmlformats.org/officeDocument/2006/relationships/externalLink" Target="externalLinks/externalLink70.xml" /><Relationship Id="rId93" Type="http://schemas.openxmlformats.org/officeDocument/2006/relationships/externalLink" Target="externalLinks/externalLink71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6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39</xdr:row>
      <xdr:rowOff>31750</xdr:rowOff>
    </xdr:from>
    <xdr:to>
      <xdr:col>18</xdr:col>
      <xdr:colOff>503390</xdr:colOff>
      <xdr:row>75</xdr:row>
      <xdr:rowOff>11988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35700"/>
          <a:ext cx="11474450" cy="56959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76200</xdr:rowOff>
    </xdr:from>
    <xdr:to>
      <xdr:col>20</xdr:col>
      <xdr:colOff>522286</xdr:colOff>
      <xdr:row>39</xdr:row>
      <xdr:rowOff>6081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057650"/>
          <a:ext cx="12712700" cy="21526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9</xdr:col>
      <xdr:colOff>265981</xdr:colOff>
      <xdr:row>25</xdr:row>
      <xdr:rowOff>152183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2400300"/>
          <a:ext cx="5753100" cy="1733550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7</xdr:row>
      <xdr:rowOff>0</xdr:rowOff>
    </xdr:from>
    <xdr:to>
      <xdr:col>20</xdr:col>
      <xdr:colOff>17524</xdr:colOff>
      <xdr:row>45</xdr:row>
      <xdr:rowOff>5595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3950"/>
          <a:ext cx="12211050" cy="6038850"/>
        </a:xfrm>
        <a:prstGeom prst="rect"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104774</xdr:colOff>
      <xdr:row>52</xdr:row>
      <xdr:rowOff>114300</xdr:rowOff>
    </xdr:from>
    <xdr:to>
      <xdr:col>26</xdr:col>
      <xdr:colOff>264463</xdr:colOff>
      <xdr:row>83</xdr:row>
      <xdr:rowOff>115643</xdr:rowOff>
    </xdr:to>
    <xdr:pic>
      <xdr:nvPicPr>
        <xdr:cNvPr id="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600" y="8382000"/>
          <a:ext cx="16008350" cy="49212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82550</xdr:colOff>
      <xdr:row>3</xdr:row>
      <xdr:rowOff>57150</xdr:rowOff>
    </xdr:from>
    <xdr:to>
      <xdr:col>21</xdr:col>
      <xdr:colOff>538093</xdr:colOff>
      <xdr:row>14</xdr:row>
      <xdr:rowOff>148995</xdr:rowOff>
    </xdr:to>
    <xdr:pic>
      <xdr:nvPicPr>
        <xdr:cNvPr id="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50" y="546100"/>
          <a:ext cx="13258800" cy="1835150"/>
        </a:xfrm>
        <a:prstGeom prst="rect"/>
        <a:ln>
          <a:noFill/>
        </a:ln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vacation\hr%20vac%20liab%202005\Q2%20Vacation%20Liability%20Report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IS\RIS_Phase2\RIS_MFR_C_21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40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40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6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21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21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4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6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40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6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21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6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21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40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21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BCYC\PMG\performance\UNIT4PRF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G\Clauses\1A%20ENV\ECRC%20Filing%202012\Final%20True%20Up%202011\ECRC%20Final%20True%20Up%202011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\ECRC_A_201005_1109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G\TAXPROVS%20-%20NEW\Tax%20Reporting\2005%20Q3%20&amp;%20Q4\4th%20Quarter\CONSPROV_Q4.R1_01.09.06v3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sharepoint\finance\regaccounting\REGULATORY%20ACCOUNTING%20LIBRARY\2016%20Retail%20Rate%20Case\Identified%20Adjustments%20-%204-19-16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Audit%20Adjustments_IRS\Settlement%20agreement\Settled%20Items%20-%20Power%20Tax%20Adjustments\Tax%20Return%20Supporting%20Schedules\IRS%20PowerTax%20Computation%20Worksheet%20-%20Federal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on_02_1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2006\Q2_2006\Reporting\FPLE%20Reporting\CONSPROV_Q2.R3_071106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G\REG\SURV%20RPT\2015\05-2015\Capital%20Structure%20and%20Cost%20Rates%20per%20May%202015%20ESR%20(Cost%20Recovery%20Clauses).xlsx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Documents%20and%20Settings\eam0bt1\Local%20Settings\Temporary%20Internet%20Files\Content.Outlook\71JH14OK\C.Program%20Files.notes.data\Documents\FPL_2006PlngProc_Sec3_Apndx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1A%20FUEL\AAA2008%20Fuel\2008%20A%20Fuel%20Trueup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RecoveredExternalLink1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Acct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Pool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_DEV\Turkey%20Point%20Unit%205\GBRA_TP#5_2007_05_01_start-up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CRC_A_201012_1334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FPL%20Fibernet%20General\Accounting%20&amp;%20Administration\Work%20Orders\Work%20Order%20List%20-%209-12-02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NV\Env%202005\0512_env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CONADM\TEST\NUTRANS\TARIFFS\FIRM1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_South-Central%20Region\Doswell\Journal%20entries\RECURRING%20-%20Doswell%20JEs%20and%20support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im\imbs\imes\Projects\sap_nams\FI%20DELIVERABLES\Natural%20ac,%20FERC%20ac%20mapping%20table%20-%20future%20state%20-%20fpl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Account%20Recons\2004\PP&amp;E%20and%20CWIP%20Details%20December%202004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change%20of%20control\CIC%20Payout%20PSA%20&amp;%20SVA%20excluding%20Top%208%20for%20Payroll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TAXSTREAM\Security\Users\Users%20MASTER%20File.xls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XV0U0E\AppData\Local\Microsoft\Windows\Temporary%20Internet%20Files\Content.Outlook\B8M7SUGU\ECRC%20Workbook%20(Final%20As%20of%206-2016)-STRAT2.xlsx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Closing%20Support\2002\08%20August%202002\Capitalized%20Interest%20Calculations%200802.xls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-OLD"/>
      <sheetName val="FPLENERGY&amp;SUBS-OLD"/>
      <sheetName val="TAX_EXTRACT_2008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une 2005 recon 242.420 "/>
      <sheetName val="Company Totals"/>
      <sheetName val="EE Detail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9"/>
      <sheetName val="A6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true_up"/>
      <sheetName val="FINALTU SUM 2010"/>
      <sheetName val="Variances"/>
      <sheetName val="om_sum"/>
      <sheetName val="cap_sum"/>
      <sheetName val="Low NOx_P1"/>
      <sheetName val="Low NOx_P2"/>
      <sheetName val="ContEmis_P1"/>
      <sheetName val="ContEmis_P2"/>
      <sheetName val="ClnClos_P1"/>
      <sheetName val="ClnClos_P2"/>
      <sheetName val="StorTks_P1"/>
      <sheetName val="StorTks_P2"/>
      <sheetName val="RelPip_P1"/>
      <sheetName val="RelPip_P2"/>
      <sheetName val="OilSpill_P1"/>
      <sheetName val="OilSpill_P2"/>
      <sheetName val="RelStorm_P1"/>
      <sheetName val="RelStorm_P2"/>
      <sheetName val="Scherer_P1"/>
      <sheetName val="Scherer_P2"/>
      <sheetName val="Ncontlw_P1"/>
      <sheetName val="Ncontlw_P2"/>
      <sheetName val="Wastewater_P1"/>
      <sheetName val="Wastewater_P2"/>
      <sheetName val="Turtlenet_P1"/>
      <sheetName val="Turtlenet_P2"/>
      <sheetName val="Pipeline Intg_P1"/>
      <sheetName val="Pipeline Intg_P2"/>
      <sheetName val="Spill Prevent_P1"/>
      <sheetName val="Spill Prevent_P2"/>
      <sheetName val="Manatee Reburn_P1"/>
      <sheetName val="Manatee Reburn_P2"/>
      <sheetName val="Everglades ESP_P1"/>
      <sheetName val="Everglades ESP_P2"/>
      <sheetName val="RUST_P1"/>
      <sheetName val="RUST_P2"/>
      <sheetName val="CAIR_P1"/>
      <sheetName val="CAIR_P2"/>
      <sheetName val="CAMR_P1"/>
      <sheetName val="CAMR_P2"/>
      <sheetName val="Martin Water_P1"/>
      <sheetName val="Martin Water_P2"/>
      <sheetName val="LL Rad Waste_P1"/>
      <sheetName val="LL Rad Waste_P2"/>
      <sheetName val="Solar-Desoto_P1"/>
      <sheetName val="Solar-Desoto_P2"/>
      <sheetName val="Solar-NASA_P1"/>
      <sheetName val="Solar-NASA_P2"/>
      <sheetName val="Solar-Martin_P1"/>
      <sheetName val="Solar-Martin_P2"/>
      <sheetName val="Grhs Gas Red_P1"/>
      <sheetName val="Grhs Gas Red_P2"/>
      <sheetName val="PRV Manatee_P1"/>
      <sheetName val="PRV Manatee_P2"/>
      <sheetName val="PTN Cooling Canal_P1"/>
      <sheetName val="PTN Cooling Canal_P2"/>
      <sheetName val="Barley Barber_P1"/>
      <sheetName val="Barley Barber_P2"/>
      <sheetName val="DefGain_P1"/>
      <sheetName val="DefGain_P2"/>
      <sheetName val="sys_template"/>
      <sheetName val="FINAL 1210 42_1A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ssons Learned - KO-16"/>
      <sheetName val="Ident Adj Summary"/>
      <sheetName val="rev req"/>
      <sheetName val="aviation gains"/>
      <sheetName val="Pension Debit Bal"/>
      <sheetName val="WCEC water reclam"/>
      <sheetName val="TP 3"/>
      <sheetName val="Fukushima"/>
      <sheetName val="depreciation"/>
      <sheetName val="Transmission"/>
      <sheetName val="Distribution"/>
      <sheetName val="Dismantlement"/>
      <sheetName val="ADIT Proration"/>
      <sheetName val="UAR-Late Pymt-Return Checks"/>
      <sheetName val="WAC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C May 2015"/>
      <sheetName val="~4600717"/>
    </sheetNames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</sheetNames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ool"/>
    </sheetNames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APITAL ACCRUAL CALC JAN01"/>
      <sheetName val="CAPITAL ACCRUAL CALC FEB01"/>
    </sheetNames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"/>
      <sheetName val="Data"/>
      <sheetName val="table"/>
    </sheetNames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NUKEX Jul2011-Dec2012"/>
      <sheetName val="Inputs"/>
      <sheetName val="GY Spreadsheet"/>
    </sheetNames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showGridLines="0" tabSelected="1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" style="1" customWidth="1"/>
    <col min="4" max="4" width="1.81818181818182" style="1" customWidth="1"/>
    <col min="5" max="5" width="8.90909090909091" style="1" bestFit="1" customWidth="1"/>
    <col min="6" max="15" width="7.81818181818182" style="1" bestFit="1" customWidth="1"/>
    <col min="16" max="17" width="12.8181818181818" style="1" customWidth="1"/>
    <col min="18" max="16384" width="9.18181818181818" style="1"/>
  </cols>
  <sheetData>
    <row r="1" ht="11.5" customHeight="1">
      <c r="A1" s="302" t="s">
        <v>238</v>
      </c>
    </row>
    <row r="2" ht="11.5" customHeight="1">
      <c r="A2" s="302" t="s">
        <v>239</v>
      </c>
    </row>
    <row r="3" spans="1:17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01"/>
      <c r="Q3" s="201"/>
    </row>
    <row r="4" spans="1:17" ht="13">
      <c r="A4" s="284" t="s">
        <v>44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</row>
    <row r="5" spans="1:17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</row>
    <row r="6" spans="1:17" ht="11.5" customHeight="1">
      <c r="A6" s="285" t="s">
        <v>209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17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17" ht="15.5">
      <c r="B12" s="8" t="s">
        <v>3</v>
      </c>
      <c r="C12" s="1" t="s">
        <v>55</v>
      </c>
      <c r="E12" s="10"/>
      <c r="F12" s="188">
        <f>('Rev Req - Distribution'!F12+'Rev Req - Transmission'!F12)/1000000</f>
        <v>22.37</v>
      </c>
      <c r="G12" s="188">
        <f>('Rev Req - Distribution'!G12+'Rev Req - Transmission'!G12)/1000000</f>
        <v>91.95</v>
      </c>
      <c r="H12" s="188">
        <f>('Rev Req - Distribution'!H12+'Rev Req - Transmission'!H12)/1000000</f>
        <v>99.85</v>
      </c>
      <c r="I12" s="188">
        <f>('Rev Req - Distribution'!I12+'Rev Req - Transmission'!I12)/1000000</f>
        <v>96.15</v>
      </c>
      <c r="J12" s="188">
        <f>('Rev Req - Distribution'!J12+'Rev Req - Transmission'!J12)/1000000</f>
        <v>95.15</v>
      </c>
      <c r="K12" s="188">
        <f>('Rev Req - Distribution'!K12+'Rev Req - Transmission'!K12)/1000000</f>
        <v>95.15</v>
      </c>
      <c r="L12" s="188">
        <f>('Rev Req - Distribution'!L12+'Rev Req - Transmission'!L12)/1000000</f>
        <v>95.15</v>
      </c>
      <c r="M12" s="188">
        <f>('Rev Req - Distribution'!M12+'Rev Req - Transmission'!M12)/1000000</f>
        <v>95.15</v>
      </c>
      <c r="N12" s="188">
        <f>('Rev Req - Distribution'!N12+'Rev Req - Transmission'!N12)/1000000</f>
        <v>95.15</v>
      </c>
      <c r="O12" s="188">
        <f>('Rev Req - Distribution'!O12+'Rev Req - Transmission'!O12)/1000000</f>
        <v>95.15</v>
      </c>
      <c r="P12" s="176"/>
      <c r="Q12" s="176"/>
    </row>
    <row r="13" spans="2:17" ht="15.5">
      <c r="B13" s="8" t="s">
        <v>4</v>
      </c>
      <c r="C13" s="1" t="s">
        <v>56</v>
      </c>
      <c r="E13" s="10"/>
      <c r="F13" s="194">
        <f>(F12/2)+E17</f>
        <v>18.346820331448164</v>
      </c>
      <c r="G13" s="194">
        <f>+G12/2+F12/2</f>
        <v>57.16</v>
      </c>
      <c r="H13" s="194">
        <f>+H12/2+G12/2</f>
        <v>95.90</v>
      </c>
      <c r="I13" s="194">
        <f t="shared" si="1" ref="I13:O13">+I12/2+H12/2</f>
        <v>98</v>
      </c>
      <c r="J13" s="194">
        <f t="shared" si="1"/>
        <v>95.65</v>
      </c>
      <c r="K13" s="194">
        <f t="shared" si="1"/>
        <v>95.15</v>
      </c>
      <c r="L13" s="194">
        <f t="shared" si="1"/>
        <v>95.15</v>
      </c>
      <c r="M13" s="194">
        <f t="shared" si="1"/>
        <v>95.15</v>
      </c>
      <c r="N13" s="194">
        <f t="shared" si="1"/>
        <v>95.15</v>
      </c>
      <c r="O13" s="194">
        <f t="shared" si="1"/>
        <v>95.15</v>
      </c>
      <c r="P13" s="177"/>
      <c r="Q13" s="177"/>
    </row>
    <row r="14" spans="1:17" ht="13">
      <c r="A14" s="203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5">
      <c r="A15" s="16" t="s">
        <v>13</v>
      </c>
      <c r="B15" s="8" t="s">
        <v>57</v>
      </c>
      <c r="C15" s="14"/>
      <c r="E15" s="193">
        <v>0</v>
      </c>
      <c r="F15" s="188">
        <f t="shared" si="2" ref="F15:O15">E15+F13</f>
        <v>18.346820331448164</v>
      </c>
      <c r="G15" s="188">
        <f t="shared" si="2"/>
        <v>75.506820331448168</v>
      </c>
      <c r="H15" s="188">
        <f t="shared" si="2"/>
        <v>171.40682033144816</v>
      </c>
      <c r="I15" s="188">
        <f t="shared" si="2"/>
        <v>269.40682033144816</v>
      </c>
      <c r="J15" s="188">
        <f t="shared" si="2"/>
        <v>365.05682033144819</v>
      </c>
      <c r="K15" s="188">
        <f t="shared" si="2"/>
        <v>460.20682033144817</v>
      </c>
      <c r="L15" s="188">
        <f t="shared" si="2"/>
        <v>555.35682033144815</v>
      </c>
      <c r="M15" s="188">
        <f t="shared" si="2"/>
        <v>650.50682033144813</v>
      </c>
      <c r="N15" s="188">
        <f t="shared" si="2"/>
        <v>745.6568203314481</v>
      </c>
      <c r="O15" s="188">
        <f t="shared" si="2"/>
        <v>840.80682033144808</v>
      </c>
      <c r="P15" s="176"/>
      <c r="Q15" s="176"/>
    </row>
    <row r="16" spans="1:17" ht="15.5">
      <c r="A16" s="16" t="s">
        <v>14</v>
      </c>
      <c r="B16" s="8" t="s">
        <v>58</v>
      </c>
      <c r="C16" s="14"/>
      <c r="E16" s="193">
        <v>0</v>
      </c>
      <c r="F16" s="188">
        <f>E16+F28</f>
        <v>0.60649819978923747</v>
      </c>
      <c r="G16" s="188">
        <f t="shared" si="3" ref="G16:O16">F16+G28</f>
        <v>3.0998163995784749</v>
      </c>
      <c r="H16" s="188">
        <f t="shared" si="3"/>
        <v>8.7474345993677112</v>
      </c>
      <c r="I16" s="188">
        <f t="shared" si="3"/>
        <v>17.610952799156948</v>
      </c>
      <c r="J16" s="188">
        <f t="shared" si="3"/>
        <v>29.611470998946185</v>
      </c>
      <c r="K16" s="188">
        <f t="shared" si="3"/>
        <v>44.732989198735424</v>
      </c>
      <c r="L16" s="188">
        <f t="shared" si="3"/>
        <v>62.975507398524663</v>
      </c>
      <c r="M16" s="188">
        <f t="shared" si="3"/>
        <v>84.339025598313896</v>
      </c>
      <c r="N16" s="188">
        <f t="shared" si="3"/>
        <v>108.82354379810315</v>
      </c>
      <c r="O16" s="188">
        <f t="shared" si="3"/>
        <v>136.42906199789238</v>
      </c>
      <c r="P16" s="176"/>
      <c r="Q16" s="176"/>
    </row>
    <row r="17" spans="1:17" ht="13">
      <c r="A17" s="16" t="s">
        <v>15</v>
      </c>
      <c r="B17" s="8" t="s">
        <v>228</v>
      </c>
      <c r="E17" s="189">
        <f>('Rev Req - Distribution'!E17+'Rev Req - Transmission'!E17)/1000000</f>
        <v>7.1618203314481619</v>
      </c>
      <c r="F17" s="189">
        <f t="shared" si="4" ref="F17:O17">E17+F12-F13</f>
        <v>11.185</v>
      </c>
      <c r="G17" s="189">
        <f t="shared" si="4"/>
        <v>45.975</v>
      </c>
      <c r="H17" s="189">
        <f t="shared" si="4"/>
        <v>49.924999999999983</v>
      </c>
      <c r="I17" s="189">
        <f t="shared" si="4"/>
        <v>48.074999999999989</v>
      </c>
      <c r="J17" s="189">
        <f t="shared" si="4"/>
        <v>47.574999999999989</v>
      </c>
      <c r="K17" s="189">
        <f t="shared" si="4"/>
        <v>47.574999999999989</v>
      </c>
      <c r="L17" s="189">
        <f t="shared" si="4"/>
        <v>47.574999999999989</v>
      </c>
      <c r="M17" s="189">
        <f t="shared" si="4"/>
        <v>47.574999999999989</v>
      </c>
      <c r="N17" s="189">
        <f t="shared" si="4"/>
        <v>47.574999999999989</v>
      </c>
      <c r="O17" s="189">
        <f t="shared" si="4"/>
        <v>47.574999999999989</v>
      </c>
      <c r="P17" s="113"/>
      <c r="Q17" s="113"/>
    </row>
    <row r="18" spans="1:17" ht="13">
      <c r="A18" s="203"/>
      <c r="E18" s="193"/>
      <c r="F18" s="207"/>
      <c r="G18" s="207"/>
      <c r="H18" s="207"/>
      <c r="I18" s="207"/>
      <c r="J18" s="207"/>
      <c r="K18" s="207"/>
      <c r="L18" s="207"/>
      <c r="M18" s="207"/>
      <c r="N18" s="207"/>
      <c r="O18" s="193"/>
      <c r="P18" s="178"/>
      <c r="Q18" s="178"/>
    </row>
    <row r="19" spans="1:17" ht="13.5" thickBot="1">
      <c r="A19" s="16" t="s">
        <v>16</v>
      </c>
      <c r="B19" s="8" t="s">
        <v>8</v>
      </c>
      <c r="E19" s="190">
        <f t="shared" si="5" ref="E19:O19">E15-E16+E17</f>
        <v>7.1618203314481619</v>
      </c>
      <c r="F19" s="190">
        <f t="shared" si="5"/>
        <v>28.925322131658927</v>
      </c>
      <c r="G19" s="190">
        <f t="shared" si="5"/>
        <v>118.38200393186969</v>
      </c>
      <c r="H19" s="190">
        <f t="shared" si="5"/>
        <v>212.58438573208042</v>
      </c>
      <c r="I19" s="190">
        <f t="shared" si="5"/>
        <v>299.87086753229119</v>
      </c>
      <c r="J19" s="190">
        <f t="shared" si="5"/>
        <v>383.02034933250201</v>
      </c>
      <c r="K19" s="190">
        <f t="shared" si="5"/>
        <v>463.04883113271273</v>
      </c>
      <c r="L19" s="190">
        <f t="shared" si="5"/>
        <v>539.95631293292354</v>
      </c>
      <c r="M19" s="190">
        <f t="shared" si="5"/>
        <v>613.74279473313413</v>
      </c>
      <c r="N19" s="190">
        <f t="shared" si="5"/>
        <v>684.40827653334486</v>
      </c>
      <c r="O19" s="190">
        <f t="shared" si="5"/>
        <v>751.95275833355572</v>
      </c>
      <c r="P19" s="114"/>
      <c r="Q19" s="114"/>
    </row>
    <row r="20" spans="1:17" ht="13.5" thickTop="1">
      <c r="A20" s="20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17" ht="13">
      <c r="A21" s="16" t="s">
        <v>17</v>
      </c>
      <c r="B21" s="8" t="s">
        <v>9</v>
      </c>
      <c r="E21" s="10"/>
      <c r="F21" s="188">
        <f t="shared" si="6" ref="F21:O21">(E19+F19)/2</f>
        <v>18.043571231553543</v>
      </c>
      <c r="G21" s="188">
        <f t="shared" si="6"/>
        <v>73.65366303176431</v>
      </c>
      <c r="H21" s="188">
        <f t="shared" si="6"/>
        <v>165.48319483197506</v>
      </c>
      <c r="I21" s="188">
        <f t="shared" si="6"/>
        <v>256.22762663218577</v>
      </c>
      <c r="J21" s="188">
        <f t="shared" si="6"/>
        <v>341.44560843239663</v>
      </c>
      <c r="K21" s="188">
        <f t="shared" si="6"/>
        <v>423.03459023260734</v>
      </c>
      <c r="L21" s="188">
        <f t="shared" si="6"/>
        <v>501.50257203281814</v>
      </c>
      <c r="M21" s="188">
        <f t="shared" si="6"/>
        <v>576.84955383302884</v>
      </c>
      <c r="N21" s="188">
        <f t="shared" si="6"/>
        <v>649.0755356332395</v>
      </c>
      <c r="O21" s="188">
        <f t="shared" si="6"/>
        <v>718.18051743345029</v>
      </c>
      <c r="P21" s="176"/>
      <c r="Q21" s="176"/>
    </row>
    <row r="22" spans="1:17" ht="13">
      <c r="A22" s="203"/>
      <c r="E22" s="19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76"/>
      <c r="Q22" s="176"/>
    </row>
    <row r="23" spans="1:17" ht="13">
      <c r="A23" s="16" t="s">
        <v>18</v>
      </c>
      <c r="B23" s="8" t="s">
        <v>10</v>
      </c>
      <c r="E23" s="10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76"/>
      <c r="Q23" s="176"/>
    </row>
    <row r="24" spans="1:17" ht="15.5">
      <c r="A24" s="203"/>
      <c r="B24" s="8" t="s">
        <v>3</v>
      </c>
      <c r="C24" s="1" t="s">
        <v>59</v>
      </c>
      <c r="E24" s="10"/>
      <c r="F24" s="188">
        <f t="shared" si="7" ref="F24:O24">(F21*ROUND((F64),7))/F67</f>
        <v>1.0619571856463108</v>
      </c>
      <c r="G24" s="188">
        <f t="shared" si="7"/>
        <v>4.3348977706238534</v>
      </c>
      <c r="H24" s="188">
        <f t="shared" si="7"/>
        <v>9.8469317090373867</v>
      </c>
      <c r="I24" s="188">
        <f t="shared" si="7"/>
        <v>15.246599172669294</v>
      </c>
      <c r="J24" s="188">
        <f t="shared" si="7"/>
        <v>20.317420098145693</v>
      </c>
      <c r="K24" s="188">
        <f t="shared" si="7"/>
        <v>25.172300575962854</v>
      </c>
      <c r="L24" s="188">
        <f t="shared" si="7"/>
        <v>29.841468698545938</v>
      </c>
      <c r="M24" s="188">
        <f t="shared" si="7"/>
        <v>34.324924465894945</v>
      </c>
      <c r="N24" s="188">
        <f t="shared" si="7"/>
        <v>38.622667878009871</v>
      </c>
      <c r="O24" s="188">
        <f t="shared" si="7"/>
        <v>42.734698934890723</v>
      </c>
      <c r="P24" s="176"/>
      <c r="Q24" s="176"/>
    </row>
    <row r="25" spans="1:17" ht="15.5">
      <c r="A25" s="4" t="s">
        <v>0</v>
      </c>
      <c r="B25" s="8" t="s">
        <v>4</v>
      </c>
      <c r="C25" s="1" t="s">
        <v>79</v>
      </c>
      <c r="E25" s="10"/>
      <c r="F25" s="188">
        <f t="shared" si="8" ref="F25:O25">F21*ROUND((F63),7)</f>
        <v>0.21714716234325426</v>
      </c>
      <c r="G25" s="188">
        <f t="shared" si="8"/>
        <v>0.88639237312207075</v>
      </c>
      <c r="H25" s="188">
        <f t="shared" si="8"/>
        <v>1.9915240565248868</v>
      </c>
      <c r="I25" s="188">
        <f t="shared" si="8"/>
        <v>3.0835969954677029</v>
      </c>
      <c r="J25" s="188">
        <f t="shared" si="8"/>
        <v>4.1091613192405205</v>
      </c>
      <c r="K25" s="188">
        <f t="shared" si="8"/>
        <v>5.0910520796133358</v>
      </c>
      <c r="L25" s="188">
        <f t="shared" si="8"/>
        <v>6.0353828533861531</v>
      </c>
      <c r="M25" s="188">
        <f t="shared" si="8"/>
        <v>6.9421536405589688</v>
      </c>
      <c r="N25" s="188">
        <f t="shared" si="8"/>
        <v>7.8113644411317837</v>
      </c>
      <c r="O25" s="188">
        <f t="shared" si="8"/>
        <v>8.6430152551046007</v>
      </c>
      <c r="P25" s="176"/>
      <c r="Q25" s="176"/>
    </row>
    <row r="26" spans="1:17" ht="13">
      <c r="A26" s="4"/>
      <c r="B26" s="8"/>
      <c r="C26" s="8"/>
      <c r="E26" s="10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76"/>
      <c r="Q27" s="176"/>
    </row>
    <row r="28" spans="1:17" ht="15.5">
      <c r="A28" s="4"/>
      <c r="B28" s="8" t="s">
        <v>3</v>
      </c>
      <c r="C28" s="1" t="s">
        <v>60</v>
      </c>
      <c r="E28" s="10"/>
      <c r="F28" s="188">
        <f>('Rev Req - Distribution'!F28+'Rev Req - Transmission'!F28)/1000000</f>
        <v>0.60649819978923747</v>
      </c>
      <c r="G28" s="188">
        <f>('Rev Req - Distribution'!G28+'Rev Req - Transmission'!G28)/1000000</f>
        <v>2.4933181997892375</v>
      </c>
      <c r="H28" s="188">
        <f>('Rev Req - Distribution'!H28+'Rev Req - Transmission'!H28)/1000000</f>
        <v>5.6476181997892372</v>
      </c>
      <c r="I28" s="188">
        <f>('Rev Req - Distribution'!I28+'Rev Req - Transmission'!I28)/1000000</f>
        <v>8.8635181997892367</v>
      </c>
      <c r="J28" s="188">
        <f>('Rev Req - Distribution'!J28+'Rev Req - Transmission'!J28)/1000000</f>
        <v>12.000518199789237</v>
      </c>
      <c r="K28" s="188">
        <f>('Rev Req - Distribution'!K28+'Rev Req - Transmission'!K28)/1000000</f>
        <v>15.121518199789238</v>
      </c>
      <c r="L28" s="188">
        <f>('Rev Req - Distribution'!L28+'Rev Req - Transmission'!L28)/1000000</f>
        <v>18.242518199789238</v>
      </c>
      <c r="M28" s="188">
        <f>('Rev Req - Distribution'!M28+'Rev Req - Transmission'!M28)/1000000</f>
        <v>21.36351819978924</v>
      </c>
      <c r="N28" s="188">
        <f>('Rev Req - Distribution'!N28+'Rev Req - Transmission'!N28)/1000000</f>
        <v>24.484518199789242</v>
      </c>
      <c r="O28" s="188">
        <f>('Rev Req - Distribution'!O28+'Rev Req - Transmission'!O28)/1000000</f>
        <v>27.605518199789241</v>
      </c>
      <c r="P28" s="176"/>
      <c r="Q28" s="176"/>
    </row>
    <row r="29" spans="1:17" ht="15.5">
      <c r="A29" s="4"/>
      <c r="B29" s="1" t="s">
        <v>4</v>
      </c>
      <c r="C29" s="1" t="s">
        <v>61</v>
      </c>
      <c r="E29" s="10"/>
      <c r="F29" s="188">
        <f t="shared" si="9" ref="F29:O29">+(F15-F16)*F62</f>
        <v>0.248364509843225</v>
      </c>
      <c r="G29" s="188">
        <f t="shared" si="9"/>
        <v>1.0136980550461758</v>
      </c>
      <c r="H29" s="188">
        <f t="shared" si="9"/>
        <v>2.2772314002491263</v>
      </c>
      <c r="I29" s="188">
        <f t="shared" si="9"/>
        <v>3.5251421454520768</v>
      </c>
      <c r="J29" s="188">
        <f t="shared" si="9"/>
        <v>4.6962348906550284</v>
      </c>
      <c r="K29" s="188">
        <f t="shared" si="9"/>
        <v>5.8166336358579782</v>
      </c>
      <c r="L29" s="188">
        <f t="shared" si="9"/>
        <v>6.8933383810609294</v>
      </c>
      <c r="M29" s="188">
        <f t="shared" si="9"/>
        <v>7.9263491262638786</v>
      </c>
      <c r="N29" s="188">
        <f t="shared" si="9"/>
        <v>8.91566587146683</v>
      </c>
      <c r="O29" s="188">
        <f t="shared" si="9"/>
        <v>9.8612886166697802</v>
      </c>
      <c r="P29" s="176"/>
      <c r="Q29" s="176"/>
    </row>
    <row r="30" spans="1:17" ht="13">
      <c r="A30" s="4"/>
      <c r="B30" s="8" t="s">
        <v>5</v>
      </c>
      <c r="C30" s="1" t="s">
        <v>6</v>
      </c>
      <c r="E30" s="10"/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76"/>
      <c r="Q30" s="176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17" ht="13">
      <c r="A32" s="16" t="s">
        <v>20</v>
      </c>
      <c r="B32" s="8" t="s">
        <v>31</v>
      </c>
      <c r="C32" s="8"/>
      <c r="E32" s="10"/>
      <c r="F32" s="188">
        <f>('Rev Req - Distribution'!F32+'Rev Req - Transmission'!F32)/1000000</f>
        <v>9.66</v>
      </c>
      <c r="G32" s="188">
        <f>('Rev Req - Distribution'!G32+'Rev Req - Transmission'!G32)/1000000</f>
        <v>11.97</v>
      </c>
      <c r="H32" s="188">
        <f>('Rev Req - Distribution'!H32+'Rev Req - Transmission'!H32)/1000000</f>
        <v>12.10</v>
      </c>
      <c r="I32" s="188">
        <f>('Rev Req - Distribution'!I32+'Rev Req - Transmission'!I32)/1000000</f>
        <v>11.97</v>
      </c>
      <c r="J32" s="188">
        <f>('Rev Req - Distribution'!J32+'Rev Req - Transmission'!J32)/1000000</f>
        <v>11.97</v>
      </c>
      <c r="K32" s="188">
        <f>('Rev Req - Distribution'!K32+'Rev Req - Transmission'!K32)/1000000</f>
        <v>11.98</v>
      </c>
      <c r="L32" s="188">
        <f>('Rev Req - Distribution'!L32+'Rev Req - Transmission'!L32)/1000000</f>
        <v>11.98</v>
      </c>
      <c r="M32" s="188">
        <f>('Rev Req - Distribution'!M32+'Rev Req - Transmission'!M32)/1000000</f>
        <v>11.98</v>
      </c>
      <c r="N32" s="188">
        <f>('Rev Req - Distribution'!N32+'Rev Req - Transmission'!N32)/1000000</f>
        <v>11.98</v>
      </c>
      <c r="O32" s="188">
        <f>('Rev Req - Distribution'!O32+'Rev Req - Transmission'!O32)/1000000</f>
        <v>11.98</v>
      </c>
      <c r="P32" s="176"/>
      <c r="Q32" s="176"/>
    </row>
    <row r="33" spans="1:17" ht="13">
      <c r="A33" s="203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17" ht="13">
      <c r="A34" s="16" t="s">
        <v>21</v>
      </c>
      <c r="B34" s="8" t="s">
        <v>33</v>
      </c>
      <c r="E34" s="10"/>
      <c r="F34" s="206">
        <f>F24+F25+F28+F29+F30+F32</f>
        <v>11.793967057622027</v>
      </c>
      <c r="G34" s="206">
        <f t="shared" si="10" ref="G34:O34">G24+G25+G28+G29+G30+G32</f>
        <v>20.698306398581337</v>
      </c>
      <c r="H34" s="206">
        <f t="shared" si="10"/>
        <v>31.863305365600631</v>
      </c>
      <c r="I34" s="206">
        <f t="shared" si="10"/>
        <v>42.688856513378312</v>
      </c>
      <c r="J34" s="206">
        <f t="shared" si="10"/>
        <v>53.093334507830477</v>
      </c>
      <c r="K34" s="206">
        <f t="shared" si="10"/>
        <v>63.181504491223407</v>
      </c>
      <c r="L34" s="206">
        <f t="shared" si="10"/>
        <v>72.992708132782255</v>
      </c>
      <c r="M34" s="206">
        <f t="shared" si="10"/>
        <v>82.536945432507039</v>
      </c>
      <c r="N34" s="206">
        <f t="shared" si="10"/>
        <v>91.814216390397732</v>
      </c>
      <c r="O34" s="206">
        <f t="shared" si="10"/>
        <v>100.82452100645435</v>
      </c>
      <c r="P34" s="61"/>
      <c r="Q34" s="61"/>
    </row>
    <row r="35" spans="1:17" ht="15.5">
      <c r="A35" s="16"/>
      <c r="B35" s="2" t="s">
        <v>3</v>
      </c>
      <c r="C35" s="1" t="s">
        <v>225</v>
      </c>
      <c r="E35" s="10"/>
      <c r="F35" s="207">
        <f>('Rev Req - Distribution'!F35+'Rev Req - Transmission'!F35)/1000000</f>
        <v>0.30131125620597904</v>
      </c>
      <c r="G35" s="207">
        <f>('Rev Req - Distribution'!G35+'Rev Req - Transmission'!G35)/1000000</f>
        <v>0.60445486782952318</v>
      </c>
      <c r="H35" s="207">
        <f>('Rev Req - Distribution'!H35+'Rev Req - Transmission'!H35)/1000000</f>
        <v>1.0879006995080527</v>
      </c>
      <c r="I35" s="207">
        <f>('Rev Req - Distribution'!I35+'Rev Req - Transmission'!I35)/1000000</f>
        <v>1.5866720148795408</v>
      </c>
      <c r="J35" s="207">
        <f>('Rev Req - Distribution'!J35+'Rev Req - Transmission'!J35)/1000000</f>
        <v>2.0687610399403948</v>
      </c>
      <c r="K35" s="207">
        <f>('Rev Req - Distribution'!K35+'Rev Req - Transmission'!K35)/1000000</f>
        <v>2.5342730531139339</v>
      </c>
      <c r="L35" s="207">
        <f>('Rev Req - Distribution'!L35+'Rev Req - Transmission'!L35)/1000000</f>
        <v>2.9877727981867102</v>
      </c>
      <c r="M35" s="207">
        <f>('Rev Req - Distribution'!M35+'Rev Req - Transmission'!M35)/1000000</f>
        <v>3.4292602751587227</v>
      </c>
      <c r="N35" s="207">
        <f>('Rev Req - Distribution'!N35+'Rev Req - Transmission'!N35)/1000000</f>
        <v>3.8587354840299706</v>
      </c>
      <c r="O35" s="207">
        <f>('Rev Req - Distribution'!O35+'Rev Req - Transmission'!O35)/1000000</f>
        <v>4.2761984248004543</v>
      </c>
      <c r="P35" s="61"/>
      <c r="Q35" s="61"/>
    </row>
    <row r="36" spans="1:17" ht="15.5">
      <c r="A36" s="16"/>
      <c r="B36" s="2" t="s">
        <v>4</v>
      </c>
      <c r="C36" s="1" t="s">
        <v>226</v>
      </c>
      <c r="E36" s="10"/>
      <c r="F36" s="207">
        <f>('Rev Req - Distribution'!F36+'Rev Req - Transmission'!F36)/1000000</f>
        <v>11.492655801416047</v>
      </c>
      <c r="G36" s="207">
        <f>('Rev Req - Distribution'!G36+'Rev Req - Transmission'!G36)/1000000</f>
        <v>20.093851530751813</v>
      </c>
      <c r="H36" s="207">
        <f>('Rev Req - Distribution'!H36+'Rev Req - Transmission'!H36)/1000000</f>
        <v>30.775404666092591</v>
      </c>
      <c r="I36" s="207">
        <f>('Rev Req - Distribution'!I36+'Rev Req - Transmission'!I36)/1000000</f>
        <v>41.102184498498772</v>
      </c>
      <c r="J36" s="207">
        <f>('Rev Req - Distribution'!J36+'Rev Req - Transmission'!J36)/1000000</f>
        <v>51.024573467890086</v>
      </c>
      <c r="K36" s="207">
        <f>('Rev Req - Distribution'!K36+'Rev Req - Transmission'!K36)/1000000</f>
        <v>60.647231438109472</v>
      </c>
      <c r="L36" s="207">
        <f>('Rev Req - Distribution'!L36+'Rev Req - Transmission'!L36)/1000000</f>
        <v>70.004935334595544</v>
      </c>
      <c r="M36" s="207">
        <f>('Rev Req - Distribution'!M36+'Rev Req - Transmission'!M36)/1000000</f>
        <v>79.1076851573483</v>
      </c>
      <c r="N36" s="207">
        <f>('Rev Req - Distribution'!N36+'Rev Req - Transmission'!N36)/1000000</f>
        <v>87.955480906367754</v>
      </c>
      <c r="O36" s="207">
        <f>('Rev Req - Distribution'!O36+'Rev Req - Transmission'!O36)/1000000</f>
        <v>96.548322581653892</v>
      </c>
      <c r="P36" s="61"/>
      <c r="Q36" s="61"/>
    </row>
    <row r="37" spans="1:17" ht="13">
      <c r="A37" s="16"/>
      <c r="B37" s="8"/>
      <c r="E37" s="1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s="14" customFormat="1" ht="15.5">
      <c r="A38" s="53" t="s">
        <v>22</v>
      </c>
      <c r="B38" s="14" t="s">
        <v>227</v>
      </c>
      <c r="E38" s="32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s="14" customFormat="1" ht="13">
      <c r="A39" s="53"/>
      <c r="B39" s="196" t="s">
        <v>3</v>
      </c>
      <c r="C39" s="14" t="s">
        <v>210</v>
      </c>
      <c r="E39" s="32"/>
      <c r="F39" s="192">
        <f>F43/F35</f>
        <v>0.97399544999999998</v>
      </c>
      <c r="G39" s="192">
        <f t="shared" si="11" ref="G39:O40">G43/G35</f>
        <v>0.9739954500000001</v>
      </c>
      <c r="H39" s="192">
        <f t="shared" si="11"/>
        <v>0.97399544999999998</v>
      </c>
      <c r="I39" s="192">
        <f t="shared" si="11"/>
        <v>0.97399544999999998</v>
      </c>
      <c r="J39" s="192">
        <f t="shared" si="11"/>
        <v>0.97399544999999987</v>
      </c>
      <c r="K39" s="192">
        <f t="shared" si="11"/>
        <v>0.97399544999999998</v>
      </c>
      <c r="L39" s="192">
        <f t="shared" si="11"/>
        <v>0.97399544999999998</v>
      </c>
      <c r="M39" s="192">
        <f t="shared" si="11"/>
        <v>0.97399544999999998</v>
      </c>
      <c r="N39" s="192">
        <f t="shared" si="11"/>
        <v>0.97399544999999998</v>
      </c>
      <c r="O39" s="192">
        <f t="shared" si="11"/>
        <v>0.9739954500000001</v>
      </c>
      <c r="P39" s="60"/>
      <c r="Q39" s="60"/>
    </row>
    <row r="40" spans="1:17" s="14" customFormat="1" ht="13">
      <c r="A40" s="53"/>
      <c r="B40" s="196" t="s">
        <v>4</v>
      </c>
      <c r="C40" s="14" t="s">
        <v>211</v>
      </c>
      <c r="E40" s="32"/>
      <c r="F40" s="192">
        <f>F44/F36</f>
        <v>0.99129866312859849</v>
      </c>
      <c r="G40" s="192">
        <f t="shared" si="11"/>
        <v>0.99001629552775194</v>
      </c>
      <c r="H40" s="192">
        <f t="shared" si="11"/>
        <v>0.98826787962285167</v>
      </c>
      <c r="I40" s="192">
        <f t="shared" si="11"/>
        <v>0.98718810755606512</v>
      </c>
      <c r="J40" s="192">
        <f t="shared" si="11"/>
        <v>0.98654381428682791</v>
      </c>
      <c r="K40" s="192">
        <f t="shared" si="11"/>
        <v>0.98613137349557345</v>
      </c>
      <c r="L40" s="192">
        <f t="shared" si="11"/>
        <v>0.98583521663728424</v>
      </c>
      <c r="M40" s="192">
        <f t="shared" si="11"/>
        <v>0.98561291535412798</v>
      </c>
      <c r="N40" s="192">
        <f t="shared" si="11"/>
        <v>0.9854396059730165</v>
      </c>
      <c r="O40" s="192">
        <f t="shared" si="11"/>
        <v>0.98530044650821857</v>
      </c>
      <c r="P40" s="60"/>
      <c r="Q40" s="60"/>
    </row>
    <row r="41" spans="1:17" ht="13">
      <c r="A41" s="203"/>
      <c r="E41" s="24"/>
      <c r="F41" s="25"/>
      <c r="G41" s="25"/>
      <c r="H41" s="25"/>
      <c r="I41" s="25"/>
      <c r="J41" s="25"/>
      <c r="K41" s="25"/>
      <c r="L41" s="25"/>
      <c r="M41" s="25"/>
      <c r="N41" s="25"/>
      <c r="P41" s="180"/>
      <c r="Q41" s="180"/>
    </row>
    <row r="42" spans="1:17" ht="13">
      <c r="A42" s="202" t="s">
        <v>23</v>
      </c>
      <c r="B42" s="1" t="s">
        <v>220</v>
      </c>
      <c r="E42" s="24"/>
      <c r="P42" s="61"/>
      <c r="Q42" s="61"/>
    </row>
    <row r="43" spans="1:17" ht="13">
      <c r="A43" s="203"/>
      <c r="B43" s="1" t="s">
        <v>3</v>
      </c>
      <c r="C43" s="1" t="s">
        <v>219</v>
      </c>
      <c r="E43" s="24"/>
      <c r="F43" s="208">
        <f>('Rev Req - Distribution'!F43+'Rev Req - Transmission'!F43)/1000000</f>
        <v>0.29347579257840783</v>
      </c>
      <c r="G43" s="208">
        <f>('Rev Req - Distribution'!G43+'Rev Req - Transmission'!G43)/1000000</f>
        <v>0.58873629099630698</v>
      </c>
      <c r="H43" s="208">
        <f>('Rev Req - Distribution'!H43+'Rev Req - Transmission'!H43)/1000000</f>
        <v>1.0596103313726606</v>
      </c>
      <c r="I43" s="208">
        <f>('Rev Req - Distribution'!I43+'Rev Req - Transmission'!I43)/1000000</f>
        <v>1.5454113231350051</v>
      </c>
      <c r="J43" s="208">
        <f>('Rev Req - Distribution'!J43+'Rev Req - Transmission'!J43)/1000000</f>
        <v>2.0149638400392127</v>
      </c>
      <c r="K43" s="208">
        <f>('Rev Req - Distribution'!K43+'Rev Req - Transmission'!K43)/1000000</f>
        <v>2.4683704227905801</v>
      </c>
      <c r="L43" s="208">
        <f>('Rev Req - Distribution'!L43+'Rev Req - Transmission'!L43)/1000000</f>
        <v>2.9100771110676238</v>
      </c>
      <c r="M43" s="208">
        <f>('Rev Req - Distribution'!M43+'Rev Req - Transmission'!M43)/1000000</f>
        <v>3.3400839048703439</v>
      </c>
      <c r="N43" s="208">
        <f>('Rev Req - Distribution'!N43+'Rev Req - Transmission'!N43)/1000000</f>
        <v>3.7583908041987391</v>
      </c>
      <c r="O43" s="208">
        <f>('Rev Req - Distribution'!O43+'Rev Req - Transmission'!O43)/1000000</f>
        <v>4.1649978090528101</v>
      </c>
      <c r="P43" s="180"/>
      <c r="Q43" s="180"/>
    </row>
    <row r="44" spans="1:17" ht="13">
      <c r="A44" s="203"/>
      <c r="B44" s="1" t="s">
        <v>4</v>
      </c>
      <c r="C44" s="1" t="s">
        <v>221</v>
      </c>
      <c r="E44" s="24"/>
      <c r="F44" s="208">
        <f>('Rev Req - Distribution'!F44+'Rev Req - Transmission'!F44)/1000000</f>
        <v>11.392654331740859</v>
      </c>
      <c r="G44" s="208">
        <f>('Rev Req - Distribution'!G44+'Rev Req - Transmission'!G44)/1000000</f>
        <v>19.893240455359557</v>
      </c>
      <c r="H44" s="208">
        <f>('Rev Req - Distribution'!H44+'Rev Req - Transmission'!H44)/1000000</f>
        <v>30.414343913894541</v>
      </c>
      <c r="I44" s="208">
        <f>('Rev Req - Distribution'!I44+'Rev Req - Transmission'!I44)/1000000</f>
        <v>40.575587731493236</v>
      </c>
      <c r="J44" s="208">
        <f>('Rev Req - Distribution'!J44+'Rev Req - Transmission'!J44)/1000000</f>
        <v>50.337977331370766</v>
      </c>
      <c r="K44" s="208">
        <f>('Rev Req - Distribution'!K44+'Rev Req - Transmission'!K44)/1000000</f>
        <v>59.806137636766813</v>
      </c>
      <c r="L44" s="208">
        <f>('Rev Req - Distribution'!L44+'Rev Req - Transmission'!L44)/1000000</f>
        <v>69.013330591260072</v>
      </c>
      <c r="M44" s="208">
        <f>('Rev Req - Distribution'!M44+'Rev Req - Transmission'!M44)/1000000</f>
        <v>77.96955619485054</v>
      </c>
      <c r="N44" s="208">
        <f>('Rev Req - Distribution'!N44+'Rev Req - Transmission'!N44)/1000000</f>
        <v>86.674814447538211</v>
      </c>
      <c r="O44" s="208">
        <f>('Rev Req - Distribution'!O44+'Rev Req - Transmission'!O44)/1000000</f>
        <v>95.129105349323098</v>
      </c>
      <c r="P44" s="180"/>
      <c r="Q44" s="180"/>
    </row>
    <row r="45" spans="1:15" ht="13.5" thickBot="1">
      <c r="A45" s="203"/>
      <c r="B45" s="1" t="s">
        <v>214</v>
      </c>
      <c r="C45" s="1" t="s">
        <v>38</v>
      </c>
      <c r="E45" s="24"/>
      <c r="F45" s="191">
        <f>+F43+F44</f>
        <v>11.686130124319266</v>
      </c>
      <c r="G45" s="191">
        <f t="shared" si="12" ref="G45:O45">+G43+G44</f>
        <v>20.481976746355862</v>
      </c>
      <c r="H45" s="191">
        <f t="shared" si="12"/>
        <v>31.473954245267201</v>
      </c>
      <c r="I45" s="191">
        <f t="shared" si="12"/>
        <v>42.120999054628243</v>
      </c>
      <c r="J45" s="191">
        <f t="shared" si="12"/>
        <v>52.352941171409981</v>
      </c>
      <c r="K45" s="191">
        <f t="shared" si="12"/>
        <v>62.274508059557391</v>
      </c>
      <c r="L45" s="191">
        <f t="shared" si="12"/>
        <v>71.923407702327694</v>
      </c>
      <c r="M45" s="191">
        <f t="shared" si="12"/>
        <v>81.30964009972088</v>
      </c>
      <c r="N45" s="191">
        <f t="shared" si="12"/>
        <v>90.43320525173695</v>
      </c>
      <c r="O45" s="191">
        <f t="shared" si="12"/>
        <v>99.294103158375904</v>
      </c>
    </row>
    <row r="46" spans="1:14" ht="13.5" thickTop="1">
      <c r="A46" s="203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03"/>
      <c r="B48" s="8" t="s">
        <v>62</v>
      </c>
      <c r="C48" s="29" t="s">
        <v>72</v>
      </c>
      <c r="D48" s="29"/>
      <c r="E48" s="29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30"/>
      <c r="Q48" s="30"/>
    </row>
    <row r="49" spans="1:17" ht="13">
      <c r="A49" s="203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14"/>
      <c r="N49" s="30"/>
      <c r="O49" s="30"/>
      <c r="P49" s="30"/>
      <c r="Q49" s="30"/>
    </row>
    <row r="50" spans="1:17" ht="13">
      <c r="A50" s="203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9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8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51</v>
      </c>
      <c r="E53" s="24"/>
      <c r="F53" s="27"/>
      <c r="G53" s="27"/>
      <c r="H53" s="27"/>
      <c r="I53" s="27"/>
      <c r="J53" s="27"/>
      <c r="K53" s="27"/>
      <c r="L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" t="s">
        <v>223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B56" s="1" t="s">
        <v>222</v>
      </c>
      <c r="C56" s="204" t="s">
        <v>71</v>
      </c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1:17" ht="11.5" customHeight="1">
      <c r="A60" s="4"/>
      <c r="C60" s="8"/>
      <c r="E60" s="24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</row>
    <row r="61" spans="3:17" s="33" customFormat="1" ht="16" customHeight="1">
      <c r="C61" s="33" t="s">
        <v>29</v>
      </c>
      <c r="E61" s="34"/>
      <c r="F61" s="35">
        <v>0.0258</v>
      </c>
      <c r="G61" s="35">
        <v>0.0258</v>
      </c>
      <c r="H61" s="35">
        <v>0.0258</v>
      </c>
      <c r="I61" s="35">
        <v>0.0258</v>
      </c>
      <c r="J61" s="35">
        <v>0.0258</v>
      </c>
      <c r="K61" s="35">
        <v>0.0258</v>
      </c>
      <c r="L61" s="35">
        <v>0.0258</v>
      </c>
      <c r="M61" s="35">
        <v>0.0258</v>
      </c>
      <c r="N61" s="35">
        <v>0.0258</v>
      </c>
      <c r="O61" s="36">
        <v>0.0258</v>
      </c>
      <c r="P61" s="115"/>
      <c r="Q61" s="115"/>
    </row>
    <row r="62" spans="3:17" s="33" customFormat="1" ht="16" customHeight="1">
      <c r="C62" s="33" t="s">
        <v>35</v>
      </c>
      <c r="E62" s="37"/>
      <c r="F62" s="46">
        <v>0.014</v>
      </c>
      <c r="G62" s="46">
        <v>0.014</v>
      </c>
      <c r="H62" s="46">
        <v>0.014</v>
      </c>
      <c r="I62" s="46">
        <v>0.014</v>
      </c>
      <c r="J62" s="46">
        <v>0.014</v>
      </c>
      <c r="K62" s="46">
        <v>0.014</v>
      </c>
      <c r="L62" s="46">
        <v>0.014</v>
      </c>
      <c r="M62" s="46">
        <v>0.014</v>
      </c>
      <c r="N62" s="46">
        <v>0.014</v>
      </c>
      <c r="O62" s="46">
        <v>0.014</v>
      </c>
      <c r="P62" s="116"/>
      <c r="Q62" s="116"/>
    </row>
    <row r="63" spans="3:17" s="33" customFormat="1" ht="16" customHeight="1">
      <c r="C63" s="33" t="s">
        <v>25</v>
      </c>
      <c r="E63" s="37"/>
      <c r="F63" s="46">
        <f>WACC!$B$39</f>
        <v>0.012034558276621409</v>
      </c>
      <c r="G63" s="46">
        <f>WACC!$B$39</f>
        <v>0.012034558276621409</v>
      </c>
      <c r="H63" s="46">
        <f>WACC!$B$39</f>
        <v>0.012034558276621409</v>
      </c>
      <c r="I63" s="46">
        <f>WACC!$B$39</f>
        <v>0.012034558276621409</v>
      </c>
      <c r="J63" s="46">
        <f>WACC!$B$39</f>
        <v>0.012034558276621409</v>
      </c>
      <c r="K63" s="46">
        <f>WACC!$B$39</f>
        <v>0.012034558276621409</v>
      </c>
      <c r="L63" s="46">
        <f>WACC!$B$39</f>
        <v>0.012034558276621409</v>
      </c>
      <c r="M63" s="46">
        <f>WACC!$B$39</f>
        <v>0.012034558276621409</v>
      </c>
      <c r="N63" s="46">
        <f>WACC!$B$39</f>
        <v>0.012034558276621409</v>
      </c>
      <c r="O63" s="46">
        <f>WACC!$B$39</f>
        <v>0.012034558276621409</v>
      </c>
      <c r="P63" s="116"/>
      <c r="Q63" s="116"/>
    </row>
    <row r="64" spans="3:17" s="33" customFormat="1" ht="16" customHeight="1">
      <c r="C64" s="33" t="s">
        <v>26</v>
      </c>
      <c r="E64" s="38"/>
      <c r="F64" s="47">
        <f>WACC!$B$44</f>
        <v>0.044422826019061654</v>
      </c>
      <c r="G64" s="47">
        <f>WACC!$B$44</f>
        <v>0.044422826019061654</v>
      </c>
      <c r="H64" s="47">
        <f>WACC!$B$44</f>
        <v>0.044422826019061654</v>
      </c>
      <c r="I64" s="47">
        <f>WACC!$B$44</f>
        <v>0.044422826019061654</v>
      </c>
      <c r="J64" s="47">
        <f>WACC!$B$44</f>
        <v>0.044422826019061654</v>
      </c>
      <c r="K64" s="47">
        <f>WACC!$B$44</f>
        <v>0.044422826019061654</v>
      </c>
      <c r="L64" s="47">
        <f>WACC!$B$44</f>
        <v>0.044422826019061654</v>
      </c>
      <c r="M64" s="47">
        <f>WACC!$B$44</f>
        <v>0.044422826019061654</v>
      </c>
      <c r="N64" s="47">
        <f>WACC!$B$44</f>
        <v>0.044422826019061654</v>
      </c>
      <c r="O64" s="47">
        <f>WACC!$B$44</f>
        <v>0.044422826019061654</v>
      </c>
      <c r="P64" s="116"/>
      <c r="Q64" s="116"/>
    </row>
    <row r="65" spans="3:17" s="33" customFormat="1" ht="16" customHeight="1">
      <c r="C65" s="33" t="s">
        <v>27</v>
      </c>
      <c r="E65" s="39"/>
      <c r="F65" s="71">
        <v>0.21</v>
      </c>
      <c r="G65" s="40">
        <v>0.21</v>
      </c>
      <c r="H65" s="40">
        <v>0.21</v>
      </c>
      <c r="I65" s="40">
        <v>0.21</v>
      </c>
      <c r="J65" s="40">
        <v>0.21</v>
      </c>
      <c r="K65" s="40">
        <v>0.21</v>
      </c>
      <c r="L65" s="40">
        <v>0.21</v>
      </c>
      <c r="M65" s="40">
        <v>0.21</v>
      </c>
      <c r="N65" s="40">
        <v>0.21</v>
      </c>
      <c r="O65" s="41">
        <v>0.21</v>
      </c>
      <c r="P65" s="117"/>
      <c r="Q65" s="117"/>
    </row>
    <row r="66" spans="3:17" s="33" customFormat="1" ht="16" customHeight="1">
      <c r="C66" s="33" t="s">
        <v>28</v>
      </c>
      <c r="E66" s="42"/>
      <c r="F66" s="40">
        <v>0.044580000000000002</v>
      </c>
      <c r="G66" s="40">
        <v>0.044580000000000002</v>
      </c>
      <c r="H66" s="40">
        <v>0.055</v>
      </c>
      <c r="I66" s="40">
        <v>0.055</v>
      </c>
      <c r="J66" s="40">
        <v>0.055</v>
      </c>
      <c r="K66" s="40">
        <v>0.055</v>
      </c>
      <c r="L66" s="40">
        <v>0.055</v>
      </c>
      <c r="M66" s="40">
        <v>0.055</v>
      </c>
      <c r="N66" s="40">
        <v>0.055</v>
      </c>
      <c r="O66" s="41">
        <v>0.055</v>
      </c>
      <c r="P66" s="117"/>
      <c r="Q66" s="117"/>
    </row>
    <row r="67" spans="5:17" s="33" customFormat="1" ht="16" customHeight="1">
      <c r="E67" s="43"/>
      <c r="F67" s="44">
        <f t="shared" si="13" ref="F67:O67">1-((F65+F66)-(F65*F66))</f>
        <v>0.75478180000000006</v>
      </c>
      <c r="G67" s="44">
        <f t="shared" si="13"/>
        <v>0.75478180000000006</v>
      </c>
      <c r="H67" s="44">
        <f t="shared" si="13"/>
        <v>0.74655000000000005</v>
      </c>
      <c r="I67" s="44">
        <f t="shared" si="13"/>
        <v>0.74655000000000005</v>
      </c>
      <c r="J67" s="44">
        <f t="shared" si="13"/>
        <v>0.74655000000000005</v>
      </c>
      <c r="K67" s="44">
        <f t="shared" si="13"/>
        <v>0.74655000000000005</v>
      </c>
      <c r="L67" s="44">
        <f t="shared" si="13"/>
        <v>0.74655000000000005</v>
      </c>
      <c r="M67" s="44">
        <f t="shared" si="13"/>
        <v>0.74655000000000005</v>
      </c>
      <c r="N67" s="44">
        <f t="shared" si="13"/>
        <v>0.74655000000000005</v>
      </c>
      <c r="O67" s="45">
        <f t="shared" si="13"/>
        <v>0.74655000000000005</v>
      </c>
      <c r="P67" s="118"/>
      <c r="Q67" s="11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  <row r="72" spans="1:17" ht="11.5" customHeight="1">
      <c r="A72" s="4"/>
      <c r="C72" s="8"/>
      <c r="E72" s="24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5" r:id="rId1"/>
  <headerFooter alignWithMargins="0">
    <oddHeader>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showGridLines="0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9" style="1" bestFit="1" customWidth="1"/>
    <col min="6" max="15" width="7.72727272727273" style="1" bestFit="1" customWidth="1"/>
    <col min="16" max="17" width="12.8181818181818" style="180" customWidth="1"/>
    <col min="18" max="16384" width="9.18181818181818" style="1"/>
  </cols>
  <sheetData>
    <row r="1" ht="11.5" customHeight="1">
      <c r="A1" s="302" t="s">
        <v>257</v>
      </c>
    </row>
    <row r="2" ht="11.5" customHeight="1">
      <c r="A2" s="302" t="s">
        <v>239</v>
      </c>
    </row>
    <row r="3" spans="1:17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74"/>
      <c r="Q3" s="174"/>
    </row>
    <row r="4" spans="1:17" ht="13">
      <c r="A4" s="284" t="s">
        <v>215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</row>
    <row r="5" spans="1:17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</row>
    <row r="6" spans="1:17" ht="11.5" customHeight="1">
      <c r="A6" s="285" t="s">
        <v>209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17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17" ht="15.5">
      <c r="B12" s="8" t="s">
        <v>3</v>
      </c>
      <c r="C12" s="1" t="s">
        <v>55</v>
      </c>
      <c r="E12" s="10"/>
      <c r="F12" s="188">
        <f>+('Distribution -Pole Inspection'!F12+'Distribution -Feeder Harden'!F12+'Distribution - Veg Mgmt'!F12+'Distribution -Lateral Hardening'!F12)/1000000</f>
        <v>14</v>
      </c>
      <c r="G12" s="188">
        <f>+('Distribution -Pole Inspection'!G12+'Distribution -Feeder Harden'!G12+'Distribution - Veg Mgmt'!G12+'Distribution -Lateral Hardening'!G12)/1000000</f>
        <v>43.70</v>
      </c>
      <c r="H12" s="188">
        <f>+('Distribution -Pole Inspection'!H12+'Distribution -Feeder Harden'!H12+'Distribution - Veg Mgmt'!H12+'Distribution -Lateral Hardening'!H12)/1000000</f>
        <v>41.80</v>
      </c>
      <c r="I12" s="188">
        <f>+('Distribution -Pole Inspection'!I12+'Distribution -Feeder Harden'!I12+'Distribution - Veg Mgmt'!I12+'Distribution -Lateral Hardening'!I12)/1000000</f>
        <v>38.10</v>
      </c>
      <c r="J12" s="188">
        <f>+('Distribution -Pole Inspection'!J12+'Distribution -Feeder Harden'!J12+'Distribution - Veg Mgmt'!J12+'Distribution -Lateral Hardening'!J12)/1000000</f>
        <v>38.10</v>
      </c>
      <c r="K12" s="188">
        <f>+('Distribution -Pole Inspection'!K12+'Distribution -Feeder Harden'!K12+'Distribution - Veg Mgmt'!K12+'Distribution -Lateral Hardening'!K12)/1000000</f>
        <v>38.10</v>
      </c>
      <c r="L12" s="188">
        <f>+('Distribution -Pole Inspection'!L12+'Distribution -Feeder Harden'!L12+'Distribution - Veg Mgmt'!L12+'Distribution -Lateral Hardening'!L12)/1000000</f>
        <v>38.10</v>
      </c>
      <c r="M12" s="188">
        <f>+('Distribution -Pole Inspection'!M12+'Distribution -Feeder Harden'!M12+'Distribution - Veg Mgmt'!M12+'Distribution -Lateral Hardening'!M12)/1000000</f>
        <v>38.10</v>
      </c>
      <c r="N12" s="188">
        <f>+('Distribution -Pole Inspection'!N12+'Distribution -Feeder Harden'!N12+'Distribution - Veg Mgmt'!N12+'Distribution -Lateral Hardening'!N12)/1000000</f>
        <v>38.10</v>
      </c>
      <c r="O12" s="188">
        <f>+('Distribution -Pole Inspection'!O12+'Distribution -Feeder Harden'!O12+'Distribution - Veg Mgmt'!O12+'Distribution -Lateral Hardening'!O12)/1000000</f>
        <v>38.10</v>
      </c>
      <c r="P12" s="176"/>
      <c r="Q12" s="176"/>
    </row>
    <row r="13" spans="2:17" ht="15.5">
      <c r="B13" s="8" t="s">
        <v>4</v>
      </c>
      <c r="C13" s="1" t="s">
        <v>56</v>
      </c>
      <c r="E13" s="10"/>
      <c r="F13" s="12">
        <f>+(F12/2)+E17</f>
        <v>9.6999745914481625</v>
      </c>
      <c r="G13" s="12">
        <f>+G12/2+F12/2</f>
        <v>28.85</v>
      </c>
      <c r="H13" s="12">
        <f>+H12/2+G12/2</f>
        <v>42.75</v>
      </c>
      <c r="I13" s="12">
        <f t="shared" si="1" ref="I13:O13">+I12/2+H12/2</f>
        <v>39.950000000000003</v>
      </c>
      <c r="J13" s="12">
        <f t="shared" si="1"/>
        <v>38.10</v>
      </c>
      <c r="K13" s="12">
        <f t="shared" si="1"/>
        <v>38.10</v>
      </c>
      <c r="L13" s="12">
        <f t="shared" si="1"/>
        <v>38.10</v>
      </c>
      <c r="M13" s="12">
        <f t="shared" si="1"/>
        <v>38.10</v>
      </c>
      <c r="N13" s="12">
        <f t="shared" si="1"/>
        <v>38.10</v>
      </c>
      <c r="O13" s="12">
        <f t="shared" si="1"/>
        <v>38.10</v>
      </c>
      <c r="P13" s="177"/>
      <c r="Q13" s="177"/>
    </row>
    <row r="14" spans="1:17" ht="13">
      <c r="A14" s="203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5">
      <c r="A15" s="16" t="s">
        <v>13</v>
      </c>
      <c r="B15" s="8" t="s">
        <v>57</v>
      </c>
      <c r="C15" s="14"/>
      <c r="E15" s="17">
        <v>0</v>
      </c>
      <c r="F15" s="188">
        <f t="shared" si="2" ref="F15:O15">E15+F13</f>
        <v>9.6999745914481625</v>
      </c>
      <c r="G15" s="188">
        <f t="shared" si="2"/>
        <v>38.549974591448162</v>
      </c>
      <c r="H15" s="188">
        <f t="shared" si="2"/>
        <v>81.299974591448162</v>
      </c>
      <c r="I15" s="188">
        <f t="shared" si="2"/>
        <v>121.24997459144817</v>
      </c>
      <c r="J15" s="188">
        <f t="shared" si="2"/>
        <v>159.34997459144816</v>
      </c>
      <c r="K15" s="188">
        <f t="shared" si="2"/>
        <v>197.44997459144815</v>
      </c>
      <c r="L15" s="188">
        <f t="shared" si="2"/>
        <v>235.54997459144815</v>
      </c>
      <c r="M15" s="188">
        <f t="shared" si="2"/>
        <v>273.64997459144814</v>
      </c>
      <c r="N15" s="188">
        <f t="shared" si="2"/>
        <v>311.74997459144817</v>
      </c>
      <c r="O15" s="188">
        <f t="shared" si="2"/>
        <v>349.84997459144819</v>
      </c>
      <c r="P15" s="176"/>
      <c r="Q15" s="176"/>
    </row>
    <row r="16" spans="1:17" ht="15.5">
      <c r="A16" s="16" t="s">
        <v>14</v>
      </c>
      <c r="B16" s="8" t="s">
        <v>58</v>
      </c>
      <c r="C16" s="14"/>
      <c r="E16" s="17">
        <v>0</v>
      </c>
      <c r="F16" s="188">
        <f>E16+F28</f>
        <v>0.32979913610923756</v>
      </c>
      <c r="G16" s="188">
        <f t="shared" si="3" ref="G16:O16">F16+G28</f>
        <v>1.6404982722184753</v>
      </c>
      <c r="H16" s="188">
        <f t="shared" si="3"/>
        <v>4.4046974083277135</v>
      </c>
      <c r="I16" s="188">
        <f t="shared" si="3"/>
        <v>8.5271965444369506</v>
      </c>
      <c r="J16" s="188">
        <f t="shared" si="3"/>
        <v>13.945095680546189</v>
      </c>
      <c r="K16" s="188">
        <f t="shared" si="3"/>
        <v>20.658394816655427</v>
      </c>
      <c r="L16" s="188">
        <f t="shared" si="3"/>
        <v>28.667093952764667</v>
      </c>
      <c r="M16" s="188">
        <f t="shared" si="3"/>
        <v>37.971193088873903</v>
      </c>
      <c r="N16" s="188">
        <f t="shared" si="3"/>
        <v>48.570692224983141</v>
      </c>
      <c r="O16" s="188">
        <f t="shared" si="3"/>
        <v>60.465591361092379</v>
      </c>
      <c r="P16" s="176"/>
      <c r="Q16" s="176"/>
    </row>
    <row r="17" spans="1:17" ht="13">
      <c r="A17" s="16" t="s">
        <v>15</v>
      </c>
      <c r="B17" s="8" t="s">
        <v>114</v>
      </c>
      <c r="E17" s="189">
        <f>('Distribution -Pole Inspection'!E17+'Distribution -Feeder Harden'!E17+'Distribution -Lateral Hardening'!E17+'Distribution - Veg Mgmt'!E17)/1000000</f>
        <v>2.6999745914481621</v>
      </c>
      <c r="F17" s="189">
        <f t="shared" si="4" ref="F17:O17">E17+F12-F13</f>
        <v>6.9999999999999982</v>
      </c>
      <c r="G17" s="189">
        <f t="shared" si="4"/>
        <v>21.85</v>
      </c>
      <c r="H17" s="189">
        <f t="shared" si="4"/>
        <v>20.90</v>
      </c>
      <c r="I17" s="189">
        <f t="shared" si="4"/>
        <v>19.049999999999997</v>
      </c>
      <c r="J17" s="189">
        <f t="shared" si="4"/>
        <v>19.049999999999997</v>
      </c>
      <c r="K17" s="189">
        <f t="shared" si="4"/>
        <v>19.049999999999997</v>
      </c>
      <c r="L17" s="189">
        <f t="shared" si="4"/>
        <v>19.049999999999997</v>
      </c>
      <c r="M17" s="189">
        <f t="shared" si="4"/>
        <v>19.049999999999997</v>
      </c>
      <c r="N17" s="189">
        <f t="shared" si="4"/>
        <v>19.049999999999997</v>
      </c>
      <c r="O17" s="189">
        <f t="shared" si="4"/>
        <v>19.049999999999997</v>
      </c>
      <c r="P17" s="113"/>
      <c r="Q17" s="113"/>
    </row>
    <row r="18" spans="1:17" ht="13">
      <c r="A18" s="20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78"/>
      <c r="Q18" s="178"/>
    </row>
    <row r="19" spans="1:17" ht="13.5" thickBot="1">
      <c r="A19" s="16" t="s">
        <v>16</v>
      </c>
      <c r="B19" s="8" t="s">
        <v>8</v>
      </c>
      <c r="E19" s="190">
        <f t="shared" si="5" ref="E19:O19">E15-E16+E17</f>
        <v>2.6999745914481621</v>
      </c>
      <c r="F19" s="190">
        <f t="shared" si="5"/>
        <v>16.370175455338924</v>
      </c>
      <c r="G19" s="190">
        <f t="shared" si="5"/>
        <v>58.759476319229691</v>
      </c>
      <c r="H19" s="190">
        <f t="shared" si="5"/>
        <v>97.795277183120447</v>
      </c>
      <c r="I19" s="190">
        <f t="shared" si="5"/>
        <v>131.77277804701123</v>
      </c>
      <c r="J19" s="190">
        <f t="shared" si="5"/>
        <v>164.45487891090198</v>
      </c>
      <c r="K19" s="190">
        <f t="shared" si="5"/>
        <v>195.84157977479271</v>
      </c>
      <c r="L19" s="190">
        <f t="shared" si="5"/>
        <v>225.93288063868346</v>
      </c>
      <c r="M19" s="190">
        <f t="shared" si="5"/>
        <v>254.72878150257424</v>
      </c>
      <c r="N19" s="190">
        <f t="shared" si="5"/>
        <v>282.22928236646504</v>
      </c>
      <c r="O19" s="190">
        <f t="shared" si="5"/>
        <v>308.43438323035582</v>
      </c>
      <c r="P19" s="114"/>
      <c r="Q19" s="114"/>
    </row>
    <row r="20" spans="1:17" ht="13.5" thickTop="1">
      <c r="A20" s="20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18" ht="13">
      <c r="A21" s="16" t="s">
        <v>17</v>
      </c>
      <c r="B21" s="8" t="s">
        <v>9</v>
      </c>
      <c r="E21" s="10"/>
      <c r="F21" s="188">
        <f t="shared" si="6" ref="F21:O21">(E19+F19)/2</f>
        <v>9.5350750233935422</v>
      </c>
      <c r="G21" s="188">
        <f t="shared" si="6"/>
        <v>37.564825887284307</v>
      </c>
      <c r="H21" s="188">
        <f t="shared" si="6"/>
        <v>78.277376751175069</v>
      </c>
      <c r="I21" s="188">
        <f t="shared" si="6"/>
        <v>114.78402761506584</v>
      </c>
      <c r="J21" s="188">
        <f t="shared" si="6"/>
        <v>148.11382847895661</v>
      </c>
      <c r="K21" s="188">
        <f t="shared" si="6"/>
        <v>180.14822934284734</v>
      </c>
      <c r="L21" s="188">
        <f t="shared" si="6"/>
        <v>210.88723020673808</v>
      </c>
      <c r="M21" s="188">
        <f t="shared" si="6"/>
        <v>240.33083107062885</v>
      </c>
      <c r="N21" s="188">
        <f t="shared" si="6"/>
        <v>268.47903193451964</v>
      </c>
      <c r="O21" s="188">
        <f t="shared" si="6"/>
        <v>295.33183279841046</v>
      </c>
      <c r="P21" s="176"/>
      <c r="Q21" s="176"/>
      <c r="R21" s="22"/>
    </row>
    <row r="22" spans="1:17" ht="13">
      <c r="A22" s="203"/>
      <c r="E22" s="19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76"/>
      <c r="Q22" s="176"/>
    </row>
    <row r="23" spans="1:17" ht="13">
      <c r="A23" s="16" t="s">
        <v>18</v>
      </c>
      <c r="B23" s="8" t="s">
        <v>10</v>
      </c>
      <c r="E23" s="10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76"/>
      <c r="Q23" s="176"/>
    </row>
    <row r="24" spans="1:17" ht="15.5">
      <c r="A24" s="203"/>
      <c r="B24" s="8" t="s">
        <v>3</v>
      </c>
      <c r="C24" s="1" t="s">
        <v>59</v>
      </c>
      <c r="E24" s="10"/>
      <c r="F24" s="188">
        <f>(F21*ROUND((F63),7))/F66</f>
        <v>0.56118832058378543</v>
      </c>
      <c r="G24" s="188">
        <f t="shared" si="7" ref="G24:O24">(G21*ROUND((G63),7))/G66</f>
        <v>2.2108836585959719</v>
      </c>
      <c r="H24" s="188">
        <f t="shared" si="7"/>
        <v>4.6578263370733364</v>
      </c>
      <c r="I24" s="188">
        <f t="shared" si="7"/>
        <v>6.8301224324406213</v>
      </c>
      <c r="J24" s="188">
        <f t="shared" si="7"/>
        <v>8.8133828675306312</v>
      </c>
      <c r="K24" s="188">
        <f t="shared" si="7"/>
        <v>10.719561666936491</v>
      </c>
      <c r="L24" s="188">
        <f t="shared" si="7"/>
        <v>12.548658830658205</v>
      </c>
      <c r="M24" s="188">
        <f t="shared" si="7"/>
        <v>14.300674358695774</v>
      </c>
      <c r="N24" s="188">
        <f t="shared" si="7"/>
        <v>15.975608251049197</v>
      </c>
      <c r="O24" s="188">
        <f t="shared" si="7"/>
        <v>17.573460507718476</v>
      </c>
      <c r="P24" s="176"/>
      <c r="Q24" s="176"/>
    </row>
    <row r="25" spans="1:17" ht="15.5">
      <c r="A25" s="4" t="s">
        <v>0</v>
      </c>
      <c r="B25" s="8" t="s">
        <v>4</v>
      </c>
      <c r="C25" s="1" t="s">
        <v>79</v>
      </c>
      <c r="E25" s="10"/>
      <c r="F25" s="188">
        <f>F21*ROUND((F62),7)</f>
        <v>0.11475081387653192</v>
      </c>
      <c r="G25" s="188">
        <f t="shared" si="8" ref="G25:O25">G21*ROUND((G62),7)</f>
        <v>0.4520776536231117</v>
      </c>
      <c r="H25" s="188">
        <f t="shared" si="8"/>
        <v>0.94203691824969149</v>
      </c>
      <c r="I25" s="188">
        <f t="shared" si="8"/>
        <v>1.3813798587362713</v>
      </c>
      <c r="J25" s="188">
        <f t="shared" si="8"/>
        <v>1.7824906802128511</v>
      </c>
      <c r="K25" s="188">
        <f t="shared" si="8"/>
        <v>2.1680118808494306</v>
      </c>
      <c r="L25" s="188">
        <f t="shared" si="8"/>
        <v>2.5379434606460101</v>
      </c>
      <c r="M25" s="188">
        <f t="shared" si="8"/>
        <v>2.8922854196025898</v>
      </c>
      <c r="N25" s="188">
        <f t="shared" si="8"/>
        <v>3.2310377577191698</v>
      </c>
      <c r="O25" s="188">
        <f t="shared" si="8"/>
        <v>3.5542004749957505</v>
      </c>
      <c r="P25" s="176"/>
      <c r="Q25" s="176"/>
    </row>
    <row r="26" spans="1:17" ht="13">
      <c r="A26" s="4"/>
      <c r="B26" s="8"/>
      <c r="C26" s="8"/>
      <c r="E26" s="10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76"/>
      <c r="Q27" s="176"/>
    </row>
    <row r="28" spans="1:17" ht="15.5">
      <c r="A28" s="4"/>
      <c r="B28" s="8" t="s">
        <v>3</v>
      </c>
      <c r="C28" s="1" t="s">
        <v>60</v>
      </c>
      <c r="E28" s="10"/>
      <c r="F28" s="188">
        <f>+F15*F60</f>
        <v>0.32979913610923756</v>
      </c>
      <c r="G28" s="188">
        <f t="shared" si="9" ref="G28:O28">+G15*G60</f>
        <v>1.3106991361092377</v>
      </c>
      <c r="H28" s="188">
        <f t="shared" si="9"/>
        <v>2.7641991361092377</v>
      </c>
      <c r="I28" s="188">
        <f t="shared" si="9"/>
        <v>4.122499136109238</v>
      </c>
      <c r="J28" s="188">
        <f t="shared" si="9"/>
        <v>5.4178991361092379</v>
      </c>
      <c r="K28" s="188">
        <f t="shared" si="9"/>
        <v>6.7132991361092378</v>
      </c>
      <c r="L28" s="188">
        <f t="shared" si="9"/>
        <v>8.0086991361092377</v>
      </c>
      <c r="M28" s="188">
        <f t="shared" si="9"/>
        <v>9.3040991361092367</v>
      </c>
      <c r="N28" s="188">
        <f t="shared" si="9"/>
        <v>10.599499136109239</v>
      </c>
      <c r="O28" s="188">
        <f t="shared" si="9"/>
        <v>11.89489913610924</v>
      </c>
      <c r="P28" s="176"/>
      <c r="Q28" s="176"/>
    </row>
    <row r="29" spans="1:17" ht="15.5">
      <c r="A29" s="4"/>
      <c r="B29" s="1" t="s">
        <v>4</v>
      </c>
      <c r="C29" s="1" t="s">
        <v>61</v>
      </c>
      <c r="E29" s="10"/>
      <c r="F29" s="188">
        <f>+(F15-F16)*F61</f>
        <v>0.13118245637474496</v>
      </c>
      <c r="G29" s="188">
        <f t="shared" si="10" ref="G29:O29">+(G15-G16)*G61</f>
        <v>0.51673266846921562</v>
      </c>
      <c r="H29" s="188">
        <f t="shared" si="10"/>
        <v>1.0765338805636862</v>
      </c>
      <c r="I29" s="188">
        <f t="shared" si="10"/>
        <v>1.5781188926581571</v>
      </c>
      <c r="J29" s="188">
        <f t="shared" si="10"/>
        <v>2.0356683047526278</v>
      </c>
      <c r="K29" s="188">
        <f t="shared" si="10"/>
        <v>2.4750821168470982</v>
      </c>
      <c r="L29" s="188">
        <f t="shared" si="10"/>
        <v>2.8963603289415687</v>
      </c>
      <c r="M29" s="188">
        <f t="shared" si="10"/>
        <v>3.2995029410360392</v>
      </c>
      <c r="N29" s="188">
        <f t="shared" si="10"/>
        <v>3.6845099531305103</v>
      </c>
      <c r="O29" s="188">
        <f t="shared" si="10"/>
        <v>4.051381365224981</v>
      </c>
      <c r="P29" s="176"/>
      <c r="Q29" s="176"/>
    </row>
    <row r="30" spans="1:17" ht="13">
      <c r="A30" s="4"/>
      <c r="B30" s="8" t="s">
        <v>5</v>
      </c>
      <c r="C30" s="1" t="s">
        <v>6</v>
      </c>
      <c r="E30" s="10"/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76"/>
      <c r="Q30" s="176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17" ht="13">
      <c r="A32" s="16" t="s">
        <v>20</v>
      </c>
      <c r="B32" s="8" t="s">
        <v>31</v>
      </c>
      <c r="C32" s="8"/>
      <c r="E32" s="10"/>
      <c r="F32" s="188">
        <f>+('Distribution -Pole Inspection'!F32+'Distribution -Feeder Harden'!F32+'Distribution - Veg Mgmt'!F32+'Distribution -Lateral Hardening'!F32)/1000000</f>
        <v>6.74</v>
      </c>
      <c r="G32" s="188">
        <f>+('Distribution -Pole Inspection'!G32+'Distribution -Feeder Harden'!G32+'Distribution - Veg Mgmt'!G32+'Distribution -Lateral Hardening'!G32)/1000000</f>
        <v>8.35</v>
      </c>
      <c r="H32" s="188">
        <f>+('Distribution -Pole Inspection'!H32+'Distribution -Feeder Harden'!H32+'Distribution - Veg Mgmt'!H32+'Distribution -Lateral Hardening'!H32)/1000000</f>
        <v>8.2799999999999994</v>
      </c>
      <c r="I32" s="188">
        <f>+('Distribution -Pole Inspection'!I32+'Distribution -Feeder Harden'!I32+'Distribution - Veg Mgmt'!I32+'Distribution -Lateral Hardening'!I32)/1000000</f>
        <v>8.15</v>
      </c>
      <c r="J32" s="188">
        <f>+('Distribution -Pole Inspection'!J32+'Distribution -Feeder Harden'!J32+'Distribution - Veg Mgmt'!J32+'Distribution -Lateral Hardening'!J32)/1000000</f>
        <v>8.15</v>
      </c>
      <c r="K32" s="188">
        <f>+('Distribution -Pole Inspection'!K32+'Distribution -Feeder Harden'!K32+'Distribution - Veg Mgmt'!K32+'Distribution -Lateral Hardening'!K32)/1000000</f>
        <v>8.16</v>
      </c>
      <c r="L32" s="188">
        <f>+('Distribution -Pole Inspection'!L32+'Distribution -Feeder Harden'!L32+'Distribution - Veg Mgmt'!L32+'Distribution -Lateral Hardening'!L32)/1000000</f>
        <v>8.16</v>
      </c>
      <c r="M32" s="188">
        <f>+('Distribution -Pole Inspection'!M32+'Distribution -Feeder Harden'!M32+'Distribution - Veg Mgmt'!M32+'Distribution -Lateral Hardening'!M32)/1000000</f>
        <v>8.16</v>
      </c>
      <c r="N32" s="188">
        <f>+('Distribution -Pole Inspection'!N32+'Distribution -Feeder Harden'!N32+'Distribution - Veg Mgmt'!N32+'Distribution -Lateral Hardening'!N32)/1000000</f>
        <v>8.16</v>
      </c>
      <c r="O32" s="188">
        <f>+('Distribution -Pole Inspection'!O32+'Distribution -Feeder Harden'!O32+'Distribution - Veg Mgmt'!O32+'Distribution -Lateral Hardening'!O32)/1000000</f>
        <v>8.16</v>
      </c>
      <c r="P32" s="176"/>
      <c r="Q32" s="176"/>
    </row>
    <row r="33" spans="1:17" ht="13">
      <c r="A33" s="203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17" ht="13">
      <c r="A34" s="16" t="s">
        <v>21</v>
      </c>
      <c r="B34" s="8" t="s">
        <v>33</v>
      </c>
      <c r="E34" s="10"/>
      <c r="F34" s="206">
        <f>F24+F25+F28+F29+F30+F32</f>
        <v>7.8769207269443005</v>
      </c>
      <c r="G34" s="206">
        <f t="shared" si="11" ref="G34:O34">G24+G25+G28+G29+G30+G32</f>
        <v>12.840393116797536</v>
      </c>
      <c r="H34" s="206">
        <f t="shared" si="11"/>
        <v>17.720596271995952</v>
      </c>
      <c r="I34" s="206">
        <f t="shared" si="11"/>
        <v>22.062120319944285</v>
      </c>
      <c r="J34" s="206">
        <f t="shared" si="11"/>
        <v>26.199440988605346</v>
      </c>
      <c r="K34" s="206">
        <f t="shared" si="11"/>
        <v>30.235954800742256</v>
      </c>
      <c r="L34" s="206">
        <f t="shared" si="11"/>
        <v>34.151661756355026</v>
      </c>
      <c r="M34" s="206">
        <f t="shared" si="11"/>
        <v>37.956561855443638</v>
      </c>
      <c r="N34" s="206">
        <f t="shared" si="11"/>
        <v>41.650655098008116</v>
      </c>
      <c r="O34" s="206">
        <f t="shared" si="11"/>
        <v>45.233941484048444</v>
      </c>
      <c r="P34" s="61"/>
      <c r="Q34" s="61"/>
    </row>
    <row r="35" spans="1:17" ht="13">
      <c r="A35" s="16"/>
      <c r="B35" s="2" t="s">
        <v>3</v>
      </c>
      <c r="C35" s="1" t="s">
        <v>217</v>
      </c>
      <c r="E35" s="10"/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61"/>
      <c r="Q35" s="61"/>
    </row>
    <row r="36" spans="1:17" ht="13">
      <c r="A36" s="16"/>
      <c r="B36" s="2" t="s">
        <v>4</v>
      </c>
      <c r="C36" s="1" t="s">
        <v>218</v>
      </c>
      <c r="E36" s="10"/>
      <c r="F36" s="207">
        <f>F34</f>
        <v>7.8769207269443005</v>
      </c>
      <c r="G36" s="207">
        <f t="shared" si="12" ref="G36:O36">G34</f>
        <v>12.840393116797536</v>
      </c>
      <c r="H36" s="207">
        <f t="shared" si="12"/>
        <v>17.720596271995952</v>
      </c>
      <c r="I36" s="207">
        <f t="shared" si="12"/>
        <v>22.062120319944285</v>
      </c>
      <c r="J36" s="207">
        <f t="shared" si="12"/>
        <v>26.199440988605346</v>
      </c>
      <c r="K36" s="207">
        <f t="shared" si="12"/>
        <v>30.235954800742256</v>
      </c>
      <c r="L36" s="207">
        <f t="shared" si="12"/>
        <v>34.151661756355026</v>
      </c>
      <c r="M36" s="207">
        <f t="shared" si="12"/>
        <v>37.956561855443638</v>
      </c>
      <c r="N36" s="207">
        <f t="shared" si="12"/>
        <v>41.650655098008116</v>
      </c>
      <c r="O36" s="207">
        <f t="shared" si="12"/>
        <v>45.233941484048444</v>
      </c>
      <c r="P36" s="61"/>
      <c r="Q36" s="61"/>
    </row>
    <row r="37" spans="1:14" ht="13">
      <c r="A37" s="20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7" s="14" customFormat="1" ht="15.5">
      <c r="A38" s="53" t="s">
        <v>22</v>
      </c>
      <c r="B38" s="14" t="s">
        <v>70</v>
      </c>
      <c r="E38" s="32"/>
      <c r="P38" s="54"/>
      <c r="Q38" s="54"/>
    </row>
    <row r="39" spans="1:17" s="14" customFormat="1" ht="13">
      <c r="A39" s="53"/>
      <c r="B39" s="196" t="s">
        <v>3</v>
      </c>
      <c r="C39" s="14" t="s">
        <v>210</v>
      </c>
      <c r="E39" s="32"/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54"/>
      <c r="Q39" s="54"/>
    </row>
    <row r="40" spans="1:17" s="14" customFormat="1" ht="13">
      <c r="A40" s="53"/>
      <c r="B40" s="196" t="s">
        <v>4</v>
      </c>
      <c r="C40" s="14" t="s">
        <v>211</v>
      </c>
      <c r="E40" s="32"/>
      <c r="F40" s="192">
        <v>1</v>
      </c>
      <c r="G40" s="192">
        <v>1</v>
      </c>
      <c r="H40" s="192">
        <v>1</v>
      </c>
      <c r="I40" s="192">
        <v>1</v>
      </c>
      <c r="J40" s="192">
        <v>1</v>
      </c>
      <c r="K40" s="192">
        <v>1</v>
      </c>
      <c r="L40" s="192">
        <v>1</v>
      </c>
      <c r="M40" s="192">
        <v>1</v>
      </c>
      <c r="N40" s="192">
        <v>1</v>
      </c>
      <c r="O40" s="192">
        <v>1</v>
      </c>
      <c r="P40" s="54"/>
      <c r="Q40" s="54"/>
    </row>
    <row r="41" spans="1:14" ht="13">
      <c r="A41" s="203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17" ht="13">
      <c r="A42" s="202" t="s">
        <v>23</v>
      </c>
      <c r="B42" s="1" t="s">
        <v>220</v>
      </c>
      <c r="E42" s="24"/>
      <c r="P42" s="61"/>
      <c r="Q42" s="61"/>
    </row>
    <row r="43" spans="1:15" ht="13">
      <c r="A43" s="203"/>
      <c r="B43" s="1" t="s">
        <v>3</v>
      </c>
      <c r="C43" s="1" t="s">
        <v>219</v>
      </c>
      <c r="E43" s="24"/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</row>
    <row r="44" spans="1:15" ht="13">
      <c r="A44" s="203"/>
      <c r="B44" s="1" t="s">
        <v>4</v>
      </c>
      <c r="C44" s="1" t="s">
        <v>221</v>
      </c>
      <c r="E44" s="24"/>
      <c r="F44" s="208">
        <f>F36*F40</f>
        <v>7.8769207269443005</v>
      </c>
      <c r="G44" s="208">
        <f t="shared" si="13" ref="G44:O44">G36*G40</f>
        <v>12.840393116797536</v>
      </c>
      <c r="H44" s="208">
        <f t="shared" si="13"/>
        <v>17.720596271995952</v>
      </c>
      <c r="I44" s="208">
        <f t="shared" si="13"/>
        <v>22.062120319944285</v>
      </c>
      <c r="J44" s="208">
        <f t="shared" si="13"/>
        <v>26.199440988605346</v>
      </c>
      <c r="K44" s="208">
        <f t="shared" si="13"/>
        <v>30.235954800742256</v>
      </c>
      <c r="L44" s="208">
        <f t="shared" si="13"/>
        <v>34.151661756355026</v>
      </c>
      <c r="M44" s="208">
        <f t="shared" si="13"/>
        <v>37.956561855443638</v>
      </c>
      <c r="N44" s="208">
        <f t="shared" si="13"/>
        <v>41.650655098008116</v>
      </c>
      <c r="O44" s="208">
        <f t="shared" si="13"/>
        <v>45.233941484048444</v>
      </c>
    </row>
    <row r="45" spans="1:15" ht="13.5" thickBot="1">
      <c r="A45" s="203"/>
      <c r="B45" s="1" t="s">
        <v>214</v>
      </c>
      <c r="C45" s="1" t="s">
        <v>38</v>
      </c>
      <c r="E45" s="24"/>
      <c r="F45" s="191">
        <f t="shared" si="14" ref="F45:O45">+F34*F40</f>
        <v>7.8769207269443005</v>
      </c>
      <c r="G45" s="191">
        <f t="shared" si="14"/>
        <v>12.840393116797536</v>
      </c>
      <c r="H45" s="191">
        <f t="shared" si="14"/>
        <v>17.720596271995952</v>
      </c>
      <c r="I45" s="191">
        <f t="shared" si="14"/>
        <v>22.062120319944285</v>
      </c>
      <c r="J45" s="191">
        <f t="shared" si="14"/>
        <v>26.199440988605346</v>
      </c>
      <c r="K45" s="191">
        <f t="shared" si="14"/>
        <v>30.235954800742256</v>
      </c>
      <c r="L45" s="191">
        <f t="shared" si="14"/>
        <v>34.151661756355026</v>
      </c>
      <c r="M45" s="191">
        <f t="shared" si="14"/>
        <v>37.956561855443638</v>
      </c>
      <c r="N45" s="191">
        <f t="shared" si="14"/>
        <v>41.650655098008116</v>
      </c>
      <c r="O45" s="191">
        <f t="shared" si="14"/>
        <v>45.233941484048444</v>
      </c>
    </row>
    <row r="46" spans="1:14" ht="13.5" thickTop="1">
      <c r="A46" s="203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03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186"/>
      <c r="Q48" s="186"/>
    </row>
    <row r="49" spans="1:17" ht="13">
      <c r="A49" s="203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86"/>
      <c r="Q49" s="186"/>
    </row>
    <row r="50" spans="1:17" ht="13">
      <c r="A50" s="203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52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4" t="s">
        <v>74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29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29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33" t="s">
        <v>29</v>
      </c>
      <c r="E60" s="34"/>
      <c r="F60" s="35">
        <v>0.034000000000000002</v>
      </c>
      <c r="G60" s="35">
        <v>0.034000000000000002</v>
      </c>
      <c r="H60" s="35">
        <v>0.034000000000000002</v>
      </c>
      <c r="I60" s="35">
        <v>0.034000000000000002</v>
      </c>
      <c r="J60" s="35">
        <v>0.034000000000000002</v>
      </c>
      <c r="K60" s="35">
        <v>0.034000000000000002</v>
      </c>
      <c r="L60" s="35">
        <v>0.034000000000000002</v>
      </c>
      <c r="M60" s="35">
        <v>0.034000000000000002</v>
      </c>
      <c r="N60" s="35">
        <v>0.034000000000000002</v>
      </c>
      <c r="O60" s="187">
        <v>0.034000000000000002</v>
      </c>
      <c r="P60" s="115"/>
      <c r="Q60" s="115"/>
    </row>
    <row r="61" spans="3:17" s="33" customFormat="1" ht="16" customHeight="1">
      <c r="C61" s="33" t="s">
        <v>35</v>
      </c>
      <c r="E61" s="37"/>
      <c r="F61" s="46">
        <v>0.014</v>
      </c>
      <c r="G61" s="46">
        <v>0.014</v>
      </c>
      <c r="H61" s="46">
        <v>0.014</v>
      </c>
      <c r="I61" s="46">
        <v>0.014</v>
      </c>
      <c r="J61" s="46">
        <v>0.014</v>
      </c>
      <c r="K61" s="46">
        <v>0.014</v>
      </c>
      <c r="L61" s="46">
        <v>0.014</v>
      </c>
      <c r="M61" s="46">
        <v>0.014</v>
      </c>
      <c r="N61" s="46">
        <v>0.014</v>
      </c>
      <c r="O61" s="182">
        <v>0.014</v>
      </c>
      <c r="P61" s="116"/>
      <c r="Q61" s="116"/>
    </row>
    <row r="62" spans="3:17" s="33" customFormat="1" ht="16" customHeight="1">
      <c r="C62" s="33" t="s">
        <v>25</v>
      </c>
      <c r="E62" s="37"/>
      <c r="F62" s="46">
        <f>WACC!$B$39</f>
        <v>0.012034558276621409</v>
      </c>
      <c r="G62" s="46">
        <f>WACC!$B$39</f>
        <v>0.012034558276621409</v>
      </c>
      <c r="H62" s="46">
        <f>WACC!$B$39</f>
        <v>0.012034558276621409</v>
      </c>
      <c r="I62" s="46">
        <f>WACC!$B$39</f>
        <v>0.012034558276621409</v>
      </c>
      <c r="J62" s="46">
        <f>WACC!$B$39</f>
        <v>0.012034558276621409</v>
      </c>
      <c r="K62" s="46">
        <f>WACC!$B$39</f>
        <v>0.012034558276621409</v>
      </c>
      <c r="L62" s="46">
        <f>WACC!$B$39</f>
        <v>0.012034558276621409</v>
      </c>
      <c r="M62" s="46">
        <f>WACC!$B$39</f>
        <v>0.012034558276621409</v>
      </c>
      <c r="N62" s="46">
        <f>WACC!$B$39</f>
        <v>0.012034558276621409</v>
      </c>
      <c r="O62" s="182">
        <f>WACC!$B$39</f>
        <v>0.012034558276621409</v>
      </c>
      <c r="P62" s="116"/>
      <c r="Q62" s="116"/>
    </row>
    <row r="63" spans="3:17" s="33" customFormat="1" ht="16" customHeight="1">
      <c r="C63" s="33" t="s">
        <v>26</v>
      </c>
      <c r="E63" s="38"/>
      <c r="F63" s="47">
        <f>WACC!$B$44</f>
        <v>0.044422826019061654</v>
      </c>
      <c r="G63" s="47">
        <f>WACC!$B$44</f>
        <v>0.044422826019061654</v>
      </c>
      <c r="H63" s="47">
        <f>WACC!$B$44</f>
        <v>0.044422826019061654</v>
      </c>
      <c r="I63" s="47">
        <f>WACC!$B$44</f>
        <v>0.044422826019061654</v>
      </c>
      <c r="J63" s="47">
        <f>WACC!$B$44</f>
        <v>0.044422826019061654</v>
      </c>
      <c r="K63" s="47">
        <f>WACC!$B$44</f>
        <v>0.044422826019061654</v>
      </c>
      <c r="L63" s="47">
        <f>WACC!$B$44</f>
        <v>0.044422826019061654</v>
      </c>
      <c r="M63" s="47">
        <f>WACC!$B$44</f>
        <v>0.044422826019061654</v>
      </c>
      <c r="N63" s="47">
        <f>WACC!$B$44</f>
        <v>0.044422826019061654</v>
      </c>
      <c r="O63" s="183">
        <f>WACC!$B$44</f>
        <v>0.044422826019061654</v>
      </c>
      <c r="P63" s="116"/>
      <c r="Q63" s="116"/>
    </row>
    <row r="64" spans="3:17" s="33" customFormat="1" ht="16" customHeight="1">
      <c r="C64" s="33" t="s">
        <v>27</v>
      </c>
      <c r="E64" s="39"/>
      <c r="F64" s="71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184">
        <v>0.21</v>
      </c>
      <c r="P64" s="117"/>
      <c r="Q64" s="117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184">
        <v>0.055</v>
      </c>
      <c r="P65" s="117"/>
      <c r="Q65" s="117"/>
    </row>
    <row r="66" spans="5:17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185">
        <f t="shared" si="15"/>
        <v>0.74655000000000005</v>
      </c>
      <c r="P66" s="118"/>
      <c r="Q66" s="118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7" r:id="rId1"/>
  <headerFooter alignWithMargins="0"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showGridLines="0" zoomScale="98" zoomScaleNormal="98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9.09090909090909" style="1" bestFit="1" customWidth="1"/>
    <col min="6" max="15" width="9.36363636363636" style="1" bestFit="1" customWidth="1"/>
    <col min="16" max="17" width="12.2727272727273" style="180" customWidth="1"/>
    <col min="18" max="16384" width="9.18181818181818" style="1"/>
  </cols>
  <sheetData>
    <row r="1" ht="11.5" customHeight="1">
      <c r="A1" s="302" t="s">
        <v>256</v>
      </c>
    </row>
    <row r="2" ht="11.5" customHeight="1">
      <c r="A2" s="302" t="s">
        <v>239</v>
      </c>
    </row>
    <row r="3" spans="1:17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74"/>
      <c r="Q3" s="174"/>
    </row>
    <row r="4" spans="1:17" ht="13">
      <c r="A4" s="284" t="s">
        <v>216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</row>
    <row r="5" spans="1:17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</row>
    <row r="6" spans="1:17" ht="11.5" customHeight="1">
      <c r="A6" s="285" t="s">
        <v>209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17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17" ht="15.5">
      <c r="B12" s="8" t="s">
        <v>3</v>
      </c>
      <c r="C12" s="1" t="s">
        <v>55</v>
      </c>
      <c r="E12" s="10"/>
      <c r="F12" s="188">
        <f>+('Transmission - Inspections'!F12+'Transmission - Veg Mgmt'!F12+'Transmission - Hardening'!F12)/1000000</f>
        <v>8.3699999999999992</v>
      </c>
      <c r="G12" s="188">
        <f>+('Transmission - Inspections'!G12+'Transmission - Veg Mgmt'!G12+'Transmission - Hardening'!G12)/1000000</f>
        <v>48.25</v>
      </c>
      <c r="H12" s="188">
        <f>+('Transmission - Inspections'!H12+'Transmission - Veg Mgmt'!H12+'Transmission - Hardening'!H12)/1000000</f>
        <v>58.05</v>
      </c>
      <c r="I12" s="188">
        <f>+('Transmission - Inspections'!I12+'Transmission - Veg Mgmt'!I12+'Transmission - Hardening'!I12)/1000000</f>
        <v>58.05</v>
      </c>
      <c r="J12" s="188">
        <f>+('Transmission - Inspections'!J12+'Transmission - Veg Mgmt'!J12+'Transmission - Hardening'!J12)/1000000</f>
        <v>57.05</v>
      </c>
      <c r="K12" s="188">
        <f>+('Transmission - Inspections'!K12+'Transmission - Veg Mgmt'!K12+'Transmission - Hardening'!K12)/1000000</f>
        <v>57.05</v>
      </c>
      <c r="L12" s="188">
        <f>+('Transmission - Inspections'!L12+'Transmission - Veg Mgmt'!L12+'Transmission - Hardening'!L12)/1000000</f>
        <v>57.05</v>
      </c>
      <c r="M12" s="188">
        <f>+('Transmission - Inspections'!M12+'Transmission - Veg Mgmt'!M12+'Transmission - Hardening'!M12)/1000000</f>
        <v>57.05</v>
      </c>
      <c r="N12" s="188">
        <f>+('Transmission - Inspections'!N12+'Transmission - Veg Mgmt'!N12+'Transmission - Hardening'!N12)/1000000</f>
        <v>57.05</v>
      </c>
      <c r="O12" s="188">
        <f>+('Transmission - Inspections'!O12+'Transmission - Veg Mgmt'!O12+'Transmission - Hardening'!O12)/1000000</f>
        <v>57.05</v>
      </c>
      <c r="P12" s="176"/>
      <c r="Q12" s="176"/>
    </row>
    <row r="13" spans="2:17" ht="15.5">
      <c r="B13" s="8" t="s">
        <v>4</v>
      </c>
      <c r="C13" s="1" t="s">
        <v>56</v>
      </c>
      <c r="E13" s="10"/>
      <c r="F13" s="194">
        <f>(F12/2)+E17</f>
        <v>8.6468457399999998</v>
      </c>
      <c r="G13" s="194">
        <f>+G12/2+F12/2</f>
        <v>28.31</v>
      </c>
      <c r="H13" s="194">
        <f>+H12/2+G12/2</f>
        <v>53.15</v>
      </c>
      <c r="I13" s="194">
        <f t="shared" si="1" ref="I13:O13">+I12/2+H12/2</f>
        <v>58.05</v>
      </c>
      <c r="J13" s="194">
        <f t="shared" si="1"/>
        <v>57.55</v>
      </c>
      <c r="K13" s="194">
        <f t="shared" si="1"/>
        <v>57.05</v>
      </c>
      <c r="L13" s="194">
        <f t="shared" si="1"/>
        <v>57.05</v>
      </c>
      <c r="M13" s="194">
        <f t="shared" si="1"/>
        <v>57.05</v>
      </c>
      <c r="N13" s="194">
        <f t="shared" si="1"/>
        <v>57.05</v>
      </c>
      <c r="O13" s="194">
        <f t="shared" si="1"/>
        <v>57.05</v>
      </c>
      <c r="P13" s="177"/>
      <c r="Q13" s="177"/>
    </row>
    <row r="14" spans="1:17" ht="13">
      <c r="A14" s="203"/>
      <c r="B14" s="14"/>
      <c r="C14" s="14"/>
      <c r="E14" s="10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15"/>
      <c r="Q14" s="15"/>
    </row>
    <row r="15" spans="1:17" ht="15.5">
      <c r="A15" s="16" t="s">
        <v>13</v>
      </c>
      <c r="B15" s="8" t="s">
        <v>57</v>
      </c>
      <c r="C15" s="14"/>
      <c r="E15" s="193">
        <v>0</v>
      </c>
      <c r="F15" s="188">
        <f t="shared" si="2" ref="F15:O15">E15+F13</f>
        <v>8.6468457399999998</v>
      </c>
      <c r="G15" s="188">
        <f t="shared" si="2"/>
        <v>36.956845739999999</v>
      </c>
      <c r="H15" s="188">
        <f t="shared" si="2"/>
        <v>90.106845739999997</v>
      </c>
      <c r="I15" s="188">
        <f t="shared" si="2"/>
        <v>148.15684573999999</v>
      </c>
      <c r="J15" s="188">
        <f t="shared" si="2"/>
        <v>205.70684574000001</v>
      </c>
      <c r="K15" s="188">
        <f t="shared" si="2"/>
        <v>262.75684574000002</v>
      </c>
      <c r="L15" s="188">
        <f t="shared" si="2"/>
        <v>319.80684574000003</v>
      </c>
      <c r="M15" s="188">
        <f t="shared" si="2"/>
        <v>376.85684574000004</v>
      </c>
      <c r="N15" s="188">
        <f t="shared" si="2"/>
        <v>433.90684574000005</v>
      </c>
      <c r="O15" s="188">
        <f t="shared" si="2"/>
        <v>490.95684574000006</v>
      </c>
      <c r="P15" s="176"/>
      <c r="Q15" s="176"/>
    </row>
    <row r="16" spans="1:17" ht="15.5">
      <c r="A16" s="16" t="s">
        <v>14</v>
      </c>
      <c r="B16" s="8" t="s">
        <v>58</v>
      </c>
      <c r="C16" s="14"/>
      <c r="E16" s="193">
        <v>0</v>
      </c>
      <c r="F16" s="188">
        <f>E16+F28</f>
        <v>0.27669906368000002</v>
      </c>
      <c r="G16" s="188">
        <f t="shared" si="3" ref="G16:O16">F16+G28</f>
        <v>1.45931812736</v>
      </c>
      <c r="H16" s="188">
        <f t="shared" si="3"/>
        <v>4.3427371910399994</v>
      </c>
      <c r="I16" s="188">
        <f t="shared" si="3"/>
        <v>9.083756254719999</v>
      </c>
      <c r="J16" s="188">
        <f t="shared" si="3"/>
        <v>15.6663753184</v>
      </c>
      <c r="K16" s="188">
        <f t="shared" si="3"/>
        <v>24.074594382080001</v>
      </c>
      <c r="L16" s="188">
        <f t="shared" si="3"/>
        <v>34.308413445760003</v>
      </c>
      <c r="M16" s="188">
        <f t="shared" si="3"/>
        <v>46.367832509440007</v>
      </c>
      <c r="N16" s="188">
        <f t="shared" si="3"/>
        <v>60.252851573120012</v>
      </c>
      <c r="O16" s="188">
        <f t="shared" si="3"/>
        <v>75.963470636800011</v>
      </c>
      <c r="P16" s="176"/>
      <c r="Q16" s="176"/>
    </row>
    <row r="17" spans="1:17" ht="13">
      <c r="A17" s="16" t="s">
        <v>15</v>
      </c>
      <c r="B17" s="8" t="s">
        <v>114</v>
      </c>
      <c r="E17" s="189">
        <f>('Transmission - Inspections'!E17+'Transmission - Hardening'!E17+'Transmission - Veg Mgmt'!E17)/1000000</f>
        <v>4.4618457400000002</v>
      </c>
      <c r="F17" s="189">
        <f t="shared" si="4" ref="F17:O17">E17+F12-F13</f>
        <v>4.1849999999999987</v>
      </c>
      <c r="G17" s="189">
        <f t="shared" si="4"/>
        <v>24.125000000000004</v>
      </c>
      <c r="H17" s="189">
        <f t="shared" si="4"/>
        <v>29.025</v>
      </c>
      <c r="I17" s="189">
        <f t="shared" si="4"/>
        <v>29.024999999999991</v>
      </c>
      <c r="J17" s="189">
        <f t="shared" si="4"/>
        <v>28.524999999999991</v>
      </c>
      <c r="K17" s="189">
        <f t="shared" si="4"/>
        <v>28.524999999999991</v>
      </c>
      <c r="L17" s="189">
        <f t="shared" si="4"/>
        <v>28.524999999999991</v>
      </c>
      <c r="M17" s="189">
        <f t="shared" si="4"/>
        <v>28.524999999999991</v>
      </c>
      <c r="N17" s="189">
        <f t="shared" si="4"/>
        <v>28.524999999999991</v>
      </c>
      <c r="O17" s="189">
        <f t="shared" si="4"/>
        <v>28.524999999999991</v>
      </c>
      <c r="P17" s="113"/>
      <c r="Q17" s="113"/>
    </row>
    <row r="18" spans="1:17" ht="13">
      <c r="A18" s="20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78"/>
      <c r="Q18" s="178"/>
    </row>
    <row r="19" spans="1:17" ht="13.5" thickBot="1">
      <c r="A19" s="16" t="s">
        <v>16</v>
      </c>
      <c r="B19" s="8" t="s">
        <v>8</v>
      </c>
      <c r="E19" s="190">
        <f t="shared" si="5" ref="E19:O19">E15-E16+E17</f>
        <v>4.4618457400000002</v>
      </c>
      <c r="F19" s="190">
        <f t="shared" si="5"/>
        <v>12.555146676319998</v>
      </c>
      <c r="G19" s="190">
        <f t="shared" si="5"/>
        <v>59.622527612639999</v>
      </c>
      <c r="H19" s="190">
        <f t="shared" si="5"/>
        <v>114.78910854896</v>
      </c>
      <c r="I19" s="190">
        <f t="shared" si="5"/>
        <v>168.09808948528001</v>
      </c>
      <c r="J19" s="190">
        <f t="shared" si="5"/>
        <v>218.56547042159997</v>
      </c>
      <c r="K19" s="190">
        <f t="shared" si="5"/>
        <v>267.20725135792003</v>
      </c>
      <c r="L19" s="190">
        <f t="shared" si="5"/>
        <v>314.02343229424002</v>
      </c>
      <c r="M19" s="190">
        <f t="shared" si="5"/>
        <v>359.01401323056001</v>
      </c>
      <c r="N19" s="190">
        <f t="shared" si="5"/>
        <v>402.17899416687999</v>
      </c>
      <c r="O19" s="190">
        <f t="shared" si="5"/>
        <v>443.51837510320001</v>
      </c>
      <c r="P19" s="114"/>
      <c r="Q19" s="114"/>
    </row>
    <row r="20" spans="1:17" ht="13.5" thickTop="1">
      <c r="A20" s="20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18" ht="13">
      <c r="A21" s="16" t="s">
        <v>17</v>
      </c>
      <c r="B21" s="8" t="s">
        <v>9</v>
      </c>
      <c r="E21" s="10"/>
      <c r="F21" s="188">
        <f t="shared" si="6" ref="F21:O21">(E19+F19)/2</f>
        <v>8.5084962081599986</v>
      </c>
      <c r="G21" s="188">
        <f t="shared" si="6"/>
        <v>36.088837144479996</v>
      </c>
      <c r="H21" s="188">
        <f t="shared" si="6"/>
        <v>87.2058180808</v>
      </c>
      <c r="I21" s="188">
        <f t="shared" si="6"/>
        <v>141.44359901711999</v>
      </c>
      <c r="J21" s="188">
        <f t="shared" si="6"/>
        <v>193.33177995343999</v>
      </c>
      <c r="K21" s="188">
        <f t="shared" si="6"/>
        <v>242.88636088976</v>
      </c>
      <c r="L21" s="188">
        <f t="shared" si="6"/>
        <v>290.61534182608</v>
      </c>
      <c r="M21" s="188">
        <f t="shared" si="6"/>
        <v>336.51872276239999</v>
      </c>
      <c r="N21" s="188">
        <f t="shared" si="6"/>
        <v>380.59650369871997</v>
      </c>
      <c r="O21" s="188">
        <f t="shared" si="6"/>
        <v>422.84868463504</v>
      </c>
      <c r="P21" s="176"/>
      <c r="Q21" s="176"/>
      <c r="R21" s="22"/>
    </row>
    <row r="22" spans="1:17" ht="13">
      <c r="A22" s="203"/>
      <c r="E22" s="19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76"/>
      <c r="Q22" s="176"/>
    </row>
    <row r="23" spans="1:17" ht="13">
      <c r="A23" s="16" t="s">
        <v>18</v>
      </c>
      <c r="B23" s="8" t="s">
        <v>10</v>
      </c>
      <c r="E23" s="10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76"/>
      <c r="Q23" s="176"/>
    </row>
    <row r="24" spans="1:17" ht="15.5">
      <c r="A24" s="203"/>
      <c r="B24" s="8" t="s">
        <v>3</v>
      </c>
      <c r="C24" s="1" t="s">
        <v>59</v>
      </c>
      <c r="E24" s="10"/>
      <c r="F24" s="188">
        <f>(F21*ROUND((F63),7))/F66</f>
        <v>0.50076886506252527</v>
      </c>
      <c r="G24" s="188">
        <f t="shared" si="7" ref="G24:O24">(G21*ROUND((G63),7))/G66</f>
        <v>2.124014112027881</v>
      </c>
      <c r="H24" s="188">
        <f t="shared" si="7"/>
        <v>5.1891053719640503</v>
      </c>
      <c r="I24" s="188">
        <f t="shared" si="7"/>
        <v>8.416476740228676</v>
      </c>
      <c r="J24" s="188">
        <f t="shared" si="7"/>
        <v>11.50403723061506</v>
      </c>
      <c r="K24" s="188">
        <f t="shared" si="7"/>
        <v>14.45273890902636</v>
      </c>
      <c r="L24" s="188">
        <f t="shared" si="7"/>
        <v>17.29280986788773</v>
      </c>
      <c r="M24" s="188">
        <f t="shared" si="7"/>
        <v>20.024250107199169</v>
      </c>
      <c r="N24" s="188">
        <f t="shared" si="7"/>
        <v>22.647059626960679</v>
      </c>
      <c r="O24" s="188">
        <f t="shared" si="7"/>
        <v>25.161238427172261</v>
      </c>
      <c r="P24" s="176"/>
      <c r="Q24" s="176"/>
    </row>
    <row r="25" spans="1:17" ht="15.5">
      <c r="A25" s="4" t="s">
        <v>0</v>
      </c>
      <c r="B25" s="8" t="s">
        <v>4</v>
      </c>
      <c r="C25" s="1" t="s">
        <v>79</v>
      </c>
      <c r="E25" s="10"/>
      <c r="F25" s="188">
        <f>F21*ROUND((F62),7)</f>
        <v>0.10239634846672231</v>
      </c>
      <c r="G25" s="188">
        <f t="shared" si="8" ref="G25:O25">G21*ROUND((G62),7)</f>
        <v>0.43431471949895895</v>
      </c>
      <c r="H25" s="188">
        <f t="shared" si="8"/>
        <v>1.0494871382751956</v>
      </c>
      <c r="I25" s="188">
        <f t="shared" si="8"/>
        <v>1.7022171367314323</v>
      </c>
      <c r="J25" s="188">
        <f t="shared" si="8"/>
        <v>2.326670639027669</v>
      </c>
      <c r="K25" s="188">
        <f t="shared" si="8"/>
        <v>2.9230401987639056</v>
      </c>
      <c r="L25" s="188">
        <f t="shared" si="8"/>
        <v>3.4974393927401422</v>
      </c>
      <c r="M25" s="188">
        <f t="shared" si="8"/>
        <v>4.0498682209563786</v>
      </c>
      <c r="N25" s="188">
        <f t="shared" si="8"/>
        <v>4.5803266834126148</v>
      </c>
      <c r="O25" s="188">
        <f t="shared" si="8"/>
        <v>5.0888147801088524</v>
      </c>
      <c r="P25" s="176"/>
      <c r="Q25" s="176"/>
    </row>
    <row r="26" spans="1:17" ht="13">
      <c r="A26" s="4"/>
      <c r="B26" s="8"/>
      <c r="C26" s="8"/>
      <c r="E26" s="10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76"/>
      <c r="Q27" s="176"/>
    </row>
    <row r="28" spans="1:17" ht="15.5">
      <c r="A28" s="4"/>
      <c r="B28" s="8" t="s">
        <v>3</v>
      </c>
      <c r="C28" s="1" t="s">
        <v>60</v>
      </c>
      <c r="E28" s="10"/>
      <c r="F28" s="188">
        <f>+F15*F60</f>
        <v>0.27669906368000002</v>
      </c>
      <c r="G28" s="188">
        <f t="shared" si="9" ref="G28:O28">+G15*G60</f>
        <v>1.18261906368</v>
      </c>
      <c r="H28" s="188">
        <f t="shared" si="9"/>
        <v>2.8834190636799999</v>
      </c>
      <c r="I28" s="188">
        <f t="shared" si="9"/>
        <v>4.7410190636799996</v>
      </c>
      <c r="J28" s="188">
        <f t="shared" si="9"/>
        <v>6.5826190636800002</v>
      </c>
      <c r="K28" s="188">
        <f t="shared" si="9"/>
        <v>8.4082190636800007</v>
      </c>
      <c r="L28" s="188">
        <f t="shared" si="9"/>
        <v>10.23381906368</v>
      </c>
      <c r="M28" s="188">
        <f t="shared" si="9"/>
        <v>12.059419063680002</v>
      </c>
      <c r="N28" s="188">
        <f t="shared" si="9"/>
        <v>13.885019063680002</v>
      </c>
      <c r="O28" s="188">
        <f t="shared" si="9"/>
        <v>15.710619063680003</v>
      </c>
      <c r="P28" s="176"/>
      <c r="Q28" s="176"/>
    </row>
    <row r="29" spans="1:17" ht="15.5">
      <c r="A29" s="4"/>
      <c r="B29" s="1" t="s">
        <v>4</v>
      </c>
      <c r="C29" s="1" t="s">
        <v>61</v>
      </c>
      <c r="E29" s="10"/>
      <c r="F29" s="188">
        <f>+(F15-F16)*F61</f>
        <v>0.11718205346847999</v>
      </c>
      <c r="G29" s="188">
        <f t="shared" si="10" ref="G29:O29">+(G15-G16)*G61</f>
        <v>0.49696538657695999</v>
      </c>
      <c r="H29" s="188">
        <f t="shared" si="10"/>
        <v>1.2006975196854399</v>
      </c>
      <c r="I29" s="188">
        <f t="shared" si="10"/>
        <v>1.9470232527939202</v>
      </c>
      <c r="J29" s="188">
        <f t="shared" si="10"/>
        <v>2.6605665859024001</v>
      </c>
      <c r="K29" s="188">
        <f t="shared" si="10"/>
        <v>3.3415515190108804</v>
      </c>
      <c r="L29" s="188">
        <f t="shared" si="10"/>
        <v>3.9969780521193607</v>
      </c>
      <c r="M29" s="188">
        <f t="shared" si="10"/>
        <v>4.6268461852278406</v>
      </c>
      <c r="N29" s="188">
        <f t="shared" si="10"/>
        <v>5.2311559183363201</v>
      </c>
      <c r="O29" s="188">
        <f t="shared" si="10"/>
        <v>5.8099072514448009</v>
      </c>
      <c r="P29" s="176"/>
      <c r="Q29" s="176"/>
    </row>
    <row r="30" spans="1:17" ht="13">
      <c r="A30" s="4"/>
      <c r="B30" s="8" t="s">
        <v>5</v>
      </c>
      <c r="C30" s="1" t="s">
        <v>6</v>
      </c>
      <c r="E30" s="10"/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76"/>
      <c r="Q30" s="176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17" ht="13">
      <c r="A32" s="16" t="s">
        <v>20</v>
      </c>
      <c r="B32" s="8" t="s">
        <v>31</v>
      </c>
      <c r="C32" s="8"/>
      <c r="E32" s="10"/>
      <c r="F32" s="188">
        <f>+('Transmission - Inspections'!F32+'Transmission - Veg Mgmt'!F32+'Transmission - Hardening'!F32)/1000000</f>
        <v>2.92</v>
      </c>
      <c r="G32" s="188">
        <f>+('Transmission - Inspections'!G32+'Transmission - Veg Mgmt'!G32+'Transmission - Hardening'!G32)/1000000</f>
        <v>3.62</v>
      </c>
      <c r="H32" s="188">
        <f>+('Transmission - Inspections'!H32+'Transmission - Veg Mgmt'!H32+'Transmission - Hardening'!H32)/1000000</f>
        <v>3.82</v>
      </c>
      <c r="I32" s="188">
        <f>+('Transmission - Inspections'!I32+'Transmission - Veg Mgmt'!I32+'Transmission - Hardening'!I32)/1000000</f>
        <v>3.82</v>
      </c>
      <c r="J32" s="188">
        <f>+('Transmission - Inspections'!J32+'Transmission - Veg Mgmt'!J32+'Transmission - Hardening'!J32)/1000000</f>
        <v>3.82</v>
      </c>
      <c r="K32" s="188">
        <f>+('Transmission - Inspections'!K32+'Transmission - Veg Mgmt'!K32+'Transmission - Hardening'!K32)/1000000</f>
        <v>3.82</v>
      </c>
      <c r="L32" s="188">
        <f>+('Transmission - Inspections'!L32+'Transmission - Veg Mgmt'!L32+'Transmission - Hardening'!L32)/1000000</f>
        <v>3.82</v>
      </c>
      <c r="M32" s="188">
        <f>+('Transmission - Inspections'!M32+'Transmission - Veg Mgmt'!M32+'Transmission - Hardening'!M32)/1000000</f>
        <v>3.82</v>
      </c>
      <c r="N32" s="188">
        <f>+('Transmission - Inspections'!N32+'Transmission - Veg Mgmt'!N32+'Transmission - Hardening'!N32)/1000000</f>
        <v>3.82</v>
      </c>
      <c r="O32" s="188">
        <f>+('Transmission - Inspections'!O32+'Transmission - Veg Mgmt'!O32+'Transmission - Hardening'!O32)/1000000</f>
        <v>3.82</v>
      </c>
      <c r="P32" s="176"/>
      <c r="Q32" s="176"/>
    </row>
    <row r="33" spans="1:17" ht="13">
      <c r="A33" s="203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17" ht="13">
      <c r="A34" s="16" t="s">
        <v>21</v>
      </c>
      <c r="B34" s="8" t="s">
        <v>33</v>
      </c>
      <c r="E34" s="10"/>
      <c r="F34" s="206">
        <f>F24+F25+F28+F29+F30+F32</f>
        <v>3.9170463306777275</v>
      </c>
      <c r="G34" s="206">
        <f t="shared" si="11" ref="G34:O34">G24+G25+G28+G29+G30+G32</f>
        <v>7.8579132817837998</v>
      </c>
      <c r="H34" s="206">
        <f t="shared" si="11"/>
        <v>14.142709093604685</v>
      </c>
      <c r="I34" s="206">
        <f t="shared" si="11"/>
        <v>20.626736193434027</v>
      </c>
      <c r="J34" s="206">
        <f t="shared" si="11"/>
        <v>26.893893519225131</v>
      </c>
      <c r="K34" s="206">
        <f t="shared" si="11"/>
        <v>32.945549690481144</v>
      </c>
      <c r="L34" s="206">
        <f t="shared" si="11"/>
        <v>38.841046376427229</v>
      </c>
      <c r="M34" s="206">
        <f t="shared" si="11"/>
        <v>44.580383577063394</v>
      </c>
      <c r="N34" s="206">
        <f t="shared" si="11"/>
        <v>50.163561292389616</v>
      </c>
      <c r="O34" s="206">
        <f t="shared" si="11"/>
        <v>55.59057952240591</v>
      </c>
      <c r="P34" s="61"/>
      <c r="Q34" s="61"/>
    </row>
    <row r="35" spans="1:15" ht="13">
      <c r="A35" s="203"/>
      <c r="B35" s="2" t="s">
        <v>3</v>
      </c>
      <c r="C35" s="1" t="s">
        <v>217</v>
      </c>
      <c r="E35" s="24"/>
      <c r="F35" s="208">
        <f>F34/13</f>
        <v>0.30131125620597904</v>
      </c>
      <c r="G35" s="208">
        <f t="shared" si="12" ref="G35:O35">G34/13</f>
        <v>0.60445486782952307</v>
      </c>
      <c r="H35" s="208">
        <f t="shared" si="12"/>
        <v>1.0879006995080527</v>
      </c>
      <c r="I35" s="208">
        <f t="shared" si="12"/>
        <v>1.5866720148795406</v>
      </c>
      <c r="J35" s="208">
        <f t="shared" si="12"/>
        <v>2.0687610399403948</v>
      </c>
      <c r="K35" s="208">
        <f t="shared" si="12"/>
        <v>2.5342730531139344</v>
      </c>
      <c r="L35" s="208">
        <f t="shared" si="12"/>
        <v>2.9877727981867102</v>
      </c>
      <c r="M35" s="208">
        <f t="shared" si="12"/>
        <v>3.4292602751587227</v>
      </c>
      <c r="N35" s="208">
        <f t="shared" si="12"/>
        <v>3.8587354840299706</v>
      </c>
      <c r="O35" s="208">
        <f t="shared" si="12"/>
        <v>4.2761984248004543</v>
      </c>
    </row>
    <row r="36" spans="1:15" ht="13">
      <c r="A36" s="203"/>
      <c r="B36" s="2" t="s">
        <v>4</v>
      </c>
      <c r="C36" s="1" t="s">
        <v>218</v>
      </c>
      <c r="E36" s="24"/>
      <c r="F36" s="208">
        <f>F34-F35</f>
        <v>3.6157350744717482</v>
      </c>
      <c r="G36" s="208">
        <f t="shared" si="13" ref="G36:O36">G34-G35</f>
        <v>7.2534584139542764</v>
      </c>
      <c r="H36" s="208">
        <f t="shared" si="13"/>
        <v>13.054808394096632</v>
      </c>
      <c r="I36" s="208">
        <f t="shared" si="13"/>
        <v>19.040064178554488</v>
      </c>
      <c r="J36" s="208">
        <f t="shared" si="13"/>
        <v>24.825132479284736</v>
      </c>
      <c r="K36" s="208">
        <f t="shared" si="13"/>
        <v>30.411276637367209</v>
      </c>
      <c r="L36" s="208">
        <f t="shared" si="13"/>
        <v>35.853273578240518</v>
      </c>
      <c r="M36" s="208">
        <f t="shared" si="13"/>
        <v>41.151123301904668</v>
      </c>
      <c r="N36" s="208">
        <f t="shared" si="13"/>
        <v>46.304825808359645</v>
      </c>
      <c r="O36" s="208">
        <f t="shared" si="13"/>
        <v>51.314381097605455</v>
      </c>
    </row>
    <row r="37" spans="1:14" ht="13">
      <c r="A37" s="20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7" s="14" customFormat="1" ht="15.5">
      <c r="A38" s="53" t="s">
        <v>22</v>
      </c>
      <c r="B38" s="14" t="s">
        <v>70</v>
      </c>
      <c r="E38" s="32"/>
      <c r="P38" s="60"/>
      <c r="Q38" s="60"/>
    </row>
    <row r="39" spans="1:17" s="14" customFormat="1" ht="13">
      <c r="A39" s="53"/>
      <c r="B39" s="196" t="s">
        <v>3</v>
      </c>
      <c r="C39" s="14" t="s">
        <v>210</v>
      </c>
      <c r="E39" s="32"/>
      <c r="F39" s="192">
        <f>$F$69</f>
        <v>0.97399544999999998</v>
      </c>
      <c r="G39" s="192">
        <f t="shared" si="14" ref="G39:O39">$F$69</f>
        <v>0.97399544999999998</v>
      </c>
      <c r="H39" s="192">
        <f t="shared" si="14"/>
        <v>0.97399544999999998</v>
      </c>
      <c r="I39" s="192">
        <f t="shared" si="14"/>
        <v>0.97399544999999998</v>
      </c>
      <c r="J39" s="192">
        <f t="shared" si="14"/>
        <v>0.97399544999999998</v>
      </c>
      <c r="K39" s="192">
        <f t="shared" si="14"/>
        <v>0.97399544999999998</v>
      </c>
      <c r="L39" s="192">
        <f t="shared" si="14"/>
        <v>0.97399544999999998</v>
      </c>
      <c r="M39" s="192">
        <f t="shared" si="14"/>
        <v>0.97399544999999998</v>
      </c>
      <c r="N39" s="192">
        <f t="shared" si="14"/>
        <v>0.97399544999999998</v>
      </c>
      <c r="O39" s="192">
        <f t="shared" si="14"/>
        <v>0.97399544999999998</v>
      </c>
      <c r="P39" s="60"/>
      <c r="Q39" s="60"/>
    </row>
    <row r="40" spans="1:17" s="14" customFormat="1" ht="13">
      <c r="A40" s="53"/>
      <c r="B40" s="196" t="s">
        <v>4</v>
      </c>
      <c r="C40" s="14" t="s">
        <v>211</v>
      </c>
      <c r="E40" s="32"/>
      <c r="F40" s="192">
        <v>0.9723427</v>
      </c>
      <c r="G40" s="192">
        <v>0.9723427</v>
      </c>
      <c r="H40" s="192">
        <v>0.9723427</v>
      </c>
      <c r="I40" s="192">
        <v>0.9723427</v>
      </c>
      <c r="J40" s="192">
        <v>0.9723427</v>
      </c>
      <c r="K40" s="192">
        <v>0.9723427</v>
      </c>
      <c r="L40" s="192">
        <v>0.9723427</v>
      </c>
      <c r="M40" s="192">
        <v>0.9723427</v>
      </c>
      <c r="N40" s="192">
        <v>0.9723427</v>
      </c>
      <c r="O40" s="192">
        <v>0.9723427</v>
      </c>
      <c r="P40" s="60"/>
      <c r="Q40" s="60"/>
    </row>
    <row r="41" spans="1:14" ht="13">
      <c r="A41" s="203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17" ht="13">
      <c r="A42" s="202" t="s">
        <v>23</v>
      </c>
      <c r="B42" s="1" t="s">
        <v>220</v>
      </c>
      <c r="E42" s="24"/>
      <c r="P42" s="61"/>
      <c r="Q42" s="61"/>
    </row>
    <row r="43" spans="1:15" ht="13">
      <c r="A43" s="203"/>
      <c r="B43" s="196" t="s">
        <v>3</v>
      </c>
      <c r="C43" s="1" t="s">
        <v>219</v>
      </c>
      <c r="E43" s="24"/>
      <c r="F43" s="208">
        <f>F35*F39</f>
        <v>0.29347579257840783</v>
      </c>
      <c r="G43" s="208">
        <f t="shared" si="15" ref="G43:O44">G35*G39</f>
        <v>0.58873629099630687</v>
      </c>
      <c r="H43" s="208">
        <f t="shared" si="15"/>
        <v>1.0596103313726606</v>
      </c>
      <c r="I43" s="208">
        <f t="shared" si="15"/>
        <v>1.5454113231350048</v>
      </c>
      <c r="J43" s="208">
        <f t="shared" si="15"/>
        <v>2.0149638400392127</v>
      </c>
      <c r="K43" s="208">
        <f t="shared" si="15"/>
        <v>2.4683704227905805</v>
      </c>
      <c r="L43" s="208">
        <f t="shared" si="15"/>
        <v>2.9100771110676238</v>
      </c>
      <c r="M43" s="208">
        <f t="shared" si="15"/>
        <v>3.3400839048703439</v>
      </c>
      <c r="N43" s="208">
        <f t="shared" si="15"/>
        <v>3.7583908041987391</v>
      </c>
      <c r="O43" s="208">
        <f t="shared" si="15"/>
        <v>4.1649978090528093</v>
      </c>
    </row>
    <row r="44" spans="1:17" ht="13">
      <c r="A44" s="203"/>
      <c r="B44" s="196" t="s">
        <v>4</v>
      </c>
      <c r="C44" s="1" t="s">
        <v>221</v>
      </c>
      <c r="E44" s="24"/>
      <c r="F44" s="208">
        <f>F36*F40</f>
        <v>3.5157336047965608</v>
      </c>
      <c r="G44" s="208">
        <f t="shared" si="15"/>
        <v>7.0528473385620192</v>
      </c>
      <c r="H44" s="208">
        <f t="shared" si="15"/>
        <v>12.693747641898584</v>
      </c>
      <c r="I44" s="208">
        <f t="shared" si="15"/>
        <v>18.513467411548952</v>
      </c>
      <c r="J44" s="208">
        <f t="shared" si="15"/>
        <v>24.138536342765416</v>
      </c>
      <c r="K44" s="208">
        <f t="shared" si="15"/>
        <v>29.570182836024554</v>
      </c>
      <c r="L44" s="208">
        <f t="shared" si="15"/>
        <v>34.861668834905046</v>
      </c>
      <c r="M44" s="208">
        <f t="shared" si="15"/>
        <v>40.012994339406902</v>
      </c>
      <c r="N44" s="208">
        <f t="shared" si="15"/>
        <v>45.024159349530102</v>
      </c>
      <c r="O44" s="208">
        <f t="shared" si="15"/>
        <v>49.895163865274654</v>
      </c>
      <c r="P44" s="73"/>
      <c r="Q44" s="73"/>
    </row>
    <row r="45" spans="1:15" ht="13.5" thickBot="1">
      <c r="A45" s="203"/>
      <c r="B45" s="1" t="s">
        <v>214</v>
      </c>
      <c r="C45" s="1" t="s">
        <v>38</v>
      </c>
      <c r="E45" s="24"/>
      <c r="F45" s="191">
        <f t="shared" si="16" ref="F45:O45">+F43+F44</f>
        <v>3.8092093973749686</v>
      </c>
      <c r="G45" s="191">
        <f t="shared" si="16"/>
        <v>7.6415836295583262</v>
      </c>
      <c r="H45" s="191">
        <f t="shared" si="16"/>
        <v>13.753357973271244</v>
      </c>
      <c r="I45" s="191">
        <f t="shared" si="16"/>
        <v>20.058878734683958</v>
      </c>
      <c r="J45" s="191">
        <f t="shared" si="16"/>
        <v>26.153500182804628</v>
      </c>
      <c r="K45" s="191">
        <f t="shared" si="16"/>
        <v>32.038553258815135</v>
      </c>
      <c r="L45" s="191">
        <f t="shared" si="16"/>
        <v>37.771745945972668</v>
      </c>
      <c r="M45" s="191">
        <f t="shared" si="16"/>
        <v>43.353078244277242</v>
      </c>
      <c r="N45" s="191">
        <f t="shared" si="16"/>
        <v>48.782550153728842</v>
      </c>
      <c r="O45" s="191">
        <f t="shared" si="16"/>
        <v>54.06016167432746</v>
      </c>
    </row>
    <row r="46" spans="1:14" ht="13.5" thickTop="1">
      <c r="A46" s="203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03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186"/>
      <c r="Q48" s="186"/>
    </row>
    <row r="49" spans="1:17" ht="13">
      <c r="A49" s="203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86"/>
      <c r="Q49" s="186"/>
    </row>
    <row r="50" spans="1:17" ht="13">
      <c r="A50" s="203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53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4" t="s">
        <v>224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72" t="s">
        <v>43</v>
      </c>
      <c r="E60" s="74"/>
      <c r="F60" s="75">
        <v>0.032000000000000001</v>
      </c>
      <c r="G60" s="75">
        <v>0.032000000000000001</v>
      </c>
      <c r="H60" s="75">
        <v>0.032000000000000001</v>
      </c>
      <c r="I60" s="75">
        <v>0.032000000000000001</v>
      </c>
      <c r="J60" s="75">
        <v>0.032000000000000001</v>
      </c>
      <c r="K60" s="75">
        <v>0.032000000000000001</v>
      </c>
      <c r="L60" s="75">
        <v>0.032000000000000001</v>
      </c>
      <c r="M60" s="75">
        <v>0.032000000000000001</v>
      </c>
      <c r="N60" s="75">
        <v>0.032000000000000001</v>
      </c>
      <c r="O60" s="181">
        <v>0.032000000000000001</v>
      </c>
      <c r="P60" s="116"/>
      <c r="Q60" s="116"/>
    </row>
    <row r="61" spans="3:17" s="33" customFormat="1" ht="16" customHeight="1">
      <c r="C61" s="33" t="s">
        <v>35</v>
      </c>
      <c r="E61" s="37"/>
      <c r="F61" s="46">
        <v>0.014</v>
      </c>
      <c r="G61" s="46">
        <v>0.014</v>
      </c>
      <c r="H61" s="46">
        <v>0.014</v>
      </c>
      <c r="I61" s="46">
        <v>0.014</v>
      </c>
      <c r="J61" s="46">
        <v>0.014</v>
      </c>
      <c r="K61" s="46">
        <v>0.014</v>
      </c>
      <c r="L61" s="46">
        <v>0.014</v>
      </c>
      <c r="M61" s="46">
        <v>0.014</v>
      </c>
      <c r="N61" s="46">
        <v>0.014</v>
      </c>
      <c r="O61" s="182">
        <v>0.014</v>
      </c>
      <c r="P61" s="116"/>
      <c r="Q61" s="116"/>
    </row>
    <row r="62" spans="3:17" s="33" customFormat="1" ht="16" customHeight="1">
      <c r="C62" s="33" t="s">
        <v>25</v>
      </c>
      <c r="E62" s="37"/>
      <c r="F62" s="46">
        <f>WACC!$B$39</f>
        <v>0.012034558276621409</v>
      </c>
      <c r="G62" s="46">
        <f>WACC!$B$39</f>
        <v>0.012034558276621409</v>
      </c>
      <c r="H62" s="46">
        <f>WACC!$B$39</f>
        <v>0.012034558276621409</v>
      </c>
      <c r="I62" s="46">
        <f>WACC!$B$39</f>
        <v>0.012034558276621409</v>
      </c>
      <c r="J62" s="46">
        <f>WACC!$B$39</f>
        <v>0.012034558276621409</v>
      </c>
      <c r="K62" s="46">
        <f>WACC!$B$39</f>
        <v>0.012034558276621409</v>
      </c>
      <c r="L62" s="46">
        <f>WACC!$B$39</f>
        <v>0.012034558276621409</v>
      </c>
      <c r="M62" s="46">
        <f>WACC!$B$39</f>
        <v>0.012034558276621409</v>
      </c>
      <c r="N62" s="46">
        <f>WACC!$B$39</f>
        <v>0.012034558276621409</v>
      </c>
      <c r="O62" s="182">
        <f>WACC!$B$39</f>
        <v>0.012034558276621409</v>
      </c>
      <c r="P62" s="116"/>
      <c r="Q62" s="116"/>
    </row>
    <row r="63" spans="3:17" s="33" customFormat="1" ht="16" customHeight="1">
      <c r="C63" s="33" t="s">
        <v>26</v>
      </c>
      <c r="E63" s="38"/>
      <c r="F63" s="47">
        <f>WACC!$B$44</f>
        <v>0.044422826019061654</v>
      </c>
      <c r="G63" s="47">
        <f>WACC!$B$44</f>
        <v>0.044422826019061654</v>
      </c>
      <c r="H63" s="47">
        <f>WACC!$B$44</f>
        <v>0.044422826019061654</v>
      </c>
      <c r="I63" s="47">
        <f>WACC!$B$44</f>
        <v>0.044422826019061654</v>
      </c>
      <c r="J63" s="47">
        <f>WACC!$B$44</f>
        <v>0.044422826019061654</v>
      </c>
      <c r="K63" s="47">
        <f>WACC!$B$44</f>
        <v>0.044422826019061654</v>
      </c>
      <c r="L63" s="47">
        <f>WACC!$B$44</f>
        <v>0.044422826019061654</v>
      </c>
      <c r="M63" s="47">
        <f>WACC!$B$44</f>
        <v>0.044422826019061654</v>
      </c>
      <c r="N63" s="47">
        <f>WACC!$B$44</f>
        <v>0.044422826019061654</v>
      </c>
      <c r="O63" s="183">
        <f>WACC!$B$44</f>
        <v>0.044422826019061654</v>
      </c>
      <c r="P63" s="116"/>
      <c r="Q63" s="116"/>
    </row>
    <row r="64" spans="3:17" s="33" customFormat="1" ht="16" customHeight="1">
      <c r="C64" s="33" t="s">
        <v>27</v>
      </c>
      <c r="E64" s="39"/>
      <c r="F64" s="71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184">
        <v>0.21</v>
      </c>
      <c r="P64" s="117"/>
      <c r="Q64" s="117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184">
        <v>0.055</v>
      </c>
      <c r="P65" s="117"/>
      <c r="Q65" s="117"/>
    </row>
    <row r="66" spans="5:17" s="33" customFormat="1" ht="16" customHeight="1">
      <c r="E66" s="43"/>
      <c r="F66" s="44">
        <f t="shared" si="17" ref="F66:O66">1-((F64+F65)-(F64*F65))</f>
        <v>0.75478180000000006</v>
      </c>
      <c r="G66" s="44">
        <f t="shared" si="17"/>
        <v>0.75478180000000006</v>
      </c>
      <c r="H66" s="44">
        <f t="shared" si="17"/>
        <v>0.74655000000000005</v>
      </c>
      <c r="I66" s="44">
        <f t="shared" si="17"/>
        <v>0.74655000000000005</v>
      </c>
      <c r="J66" s="44">
        <f t="shared" si="17"/>
        <v>0.74655000000000005</v>
      </c>
      <c r="K66" s="44">
        <f t="shared" si="17"/>
        <v>0.74655000000000005</v>
      </c>
      <c r="L66" s="44">
        <f t="shared" si="17"/>
        <v>0.74655000000000005</v>
      </c>
      <c r="M66" s="44">
        <f t="shared" si="17"/>
        <v>0.74655000000000005</v>
      </c>
      <c r="N66" s="44">
        <f t="shared" si="17"/>
        <v>0.74655000000000005</v>
      </c>
      <c r="O66" s="185">
        <f t="shared" si="17"/>
        <v>0.74655000000000005</v>
      </c>
      <c r="P66" s="118"/>
      <c r="Q66" s="118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 t="s">
        <v>212</v>
      </c>
      <c r="E68" s="24"/>
      <c r="F68" s="73">
        <v>0.97063069999999996</v>
      </c>
      <c r="G68" s="73">
        <v>0.97192219999999996</v>
      </c>
      <c r="H68" s="73">
        <v>0.97182100000000005</v>
      </c>
      <c r="I68" s="73">
        <v>0.97288609999999998</v>
      </c>
      <c r="J68" s="73">
        <v>0.97357689999999997</v>
      </c>
      <c r="K68" s="73">
        <v>0.97446719999999998</v>
      </c>
      <c r="L68" s="73">
        <v>0.97492429999999997</v>
      </c>
      <c r="M68" s="73">
        <v>0.97415339999999995</v>
      </c>
      <c r="N68" s="73">
        <v>0.97389250000000005</v>
      </c>
      <c r="O68" s="73">
        <v>0.98334239999999995</v>
      </c>
      <c r="P68" s="73">
        <v>0.97400149999999996</v>
      </c>
      <c r="Q68" s="73">
        <v>0.97232719999999995</v>
      </c>
    </row>
    <row r="69" spans="1:17" ht="11.5" customHeight="1">
      <c r="A69" s="4"/>
      <c r="C69" s="8" t="s">
        <v>213</v>
      </c>
      <c r="E69" s="24"/>
      <c r="F69" s="60">
        <f>SUM(F68:Q68)/12</f>
        <v>0.97399544999999998</v>
      </c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5" width="12.8181818181818" style="1" bestFit="1" customWidth="1"/>
    <col min="16" max="17" width="12.8181818181818" style="1" customWidth="1"/>
    <col min="18" max="18" width="12.8181818181818" style="1" bestFit="1" customWidth="1"/>
    <col min="19" max="20" width="12.8181818181818" style="1" customWidth="1"/>
    <col min="21" max="21" width="12.2727272727273" style="1" bestFit="1" customWidth="1"/>
    <col min="22" max="22" width="11.1818181818182" style="1" bestFit="1" customWidth="1"/>
    <col min="23" max="16384" width="9.18181818181818" style="1"/>
  </cols>
  <sheetData>
    <row r="1" ht="11.5" customHeight="1">
      <c r="A1" s="302" t="s">
        <v>255</v>
      </c>
    </row>
    <row r="2" ht="11.5" customHeight="1">
      <c r="A2" s="302" t="s">
        <v>239</v>
      </c>
    </row>
    <row r="3" spans="1:20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2"/>
      <c r="Q3" s="112"/>
      <c r="R3" s="220"/>
      <c r="S3" s="220"/>
      <c r="T3" s="220"/>
    </row>
    <row r="4" spans="1:20" ht="13">
      <c r="A4" s="284" t="s">
        <v>44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  <c r="R4" s="14"/>
      <c r="S4" s="14"/>
      <c r="T4" s="14"/>
    </row>
    <row r="5" spans="1:20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  <c r="R5" s="14"/>
      <c r="S5" s="14"/>
      <c r="T5" s="14"/>
    </row>
    <row r="6" spans="1:20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  <c r="R6" s="14"/>
      <c r="S6" s="52"/>
      <c r="T6" s="52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20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  <c r="R10" s="55" t="s">
        <v>34</v>
      </c>
      <c r="S10" s="64"/>
      <c r="T10" s="64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22" ht="15.5">
      <c r="B12" s="8" t="s">
        <v>3</v>
      </c>
      <c r="C12" s="1" t="s">
        <v>55</v>
      </c>
      <c r="E12" s="10"/>
      <c r="F12" s="11">
        <f>+'Rev Req - Distribution'!F12+'Rev Req - Transmission'!F12</f>
        <v>22370000</v>
      </c>
      <c r="G12" s="11">
        <f>+'Rev Req - Distribution'!G12+'Rev Req - Transmission'!G12</f>
        <v>91950000</v>
      </c>
      <c r="H12" s="11">
        <f>+'Rev Req - Distribution'!H12+'Rev Req - Transmission'!H12</f>
        <v>99850000</v>
      </c>
      <c r="I12" s="11">
        <f>+'Rev Req - Distribution'!I12+'Rev Req - Transmission'!I12</f>
        <v>96150000</v>
      </c>
      <c r="J12" s="11">
        <f>+'Rev Req - Distribution'!J12+'Rev Req - Transmission'!J12</f>
        <v>95150000</v>
      </c>
      <c r="K12" s="11">
        <f>+'Rev Req - Distribution'!K12+'Rev Req - Transmission'!K12</f>
        <v>95150000</v>
      </c>
      <c r="L12" s="11">
        <f>+'Rev Req - Distribution'!L12+'Rev Req - Transmission'!L12</f>
        <v>95150000</v>
      </c>
      <c r="M12" s="11">
        <f>+'Rev Req - Distribution'!M12+'Rev Req - Transmission'!M12</f>
        <v>95150000</v>
      </c>
      <c r="N12" s="11">
        <f>+'Rev Req - Distribution'!N12+'Rev Req - Transmission'!N12</f>
        <v>95150000</v>
      </c>
      <c r="O12" s="11">
        <f>+'Rev Req - Distribution'!O12+'Rev Req - Transmission'!O12</f>
        <v>95150000</v>
      </c>
      <c r="P12" s="176"/>
      <c r="Q12" s="176"/>
      <c r="R12" s="48">
        <f>SUM(F12:O12)</f>
        <v>881220000</v>
      </c>
      <c r="S12" s="48">
        <f>+'Rev Req - Distribution'!R12+'Rev Req - Transmission'!R12</f>
        <v>881220000</v>
      </c>
      <c r="T12" s="61">
        <f>+R12-S12</f>
        <v>0</v>
      </c>
      <c r="U12" s="48"/>
      <c r="V12" s="48"/>
    </row>
    <row r="13" spans="2:21" ht="15.5">
      <c r="B13" s="8" t="s">
        <v>4</v>
      </c>
      <c r="C13" s="1" t="s">
        <v>56</v>
      </c>
      <c r="E13" s="10"/>
      <c r="F13" s="12">
        <f>(F12/2)+E17</f>
        <v>18346820.33144816</v>
      </c>
      <c r="G13" s="12">
        <f>+G12/2+F12/2</f>
        <v>57160000</v>
      </c>
      <c r="H13" s="12">
        <f>+H12/2+G12/2</f>
        <v>95900000</v>
      </c>
      <c r="I13" s="12">
        <f t="shared" si="1" ref="I13:O13">+I12/2+H12/2</f>
        <v>98000000</v>
      </c>
      <c r="J13" s="12">
        <f t="shared" si="1"/>
        <v>95650000</v>
      </c>
      <c r="K13" s="12">
        <f t="shared" si="1"/>
        <v>95150000</v>
      </c>
      <c r="L13" s="12">
        <f t="shared" si="1"/>
        <v>95150000</v>
      </c>
      <c r="M13" s="12">
        <f t="shared" si="1"/>
        <v>95150000</v>
      </c>
      <c r="N13" s="12">
        <f t="shared" si="1"/>
        <v>95150000</v>
      </c>
      <c r="O13" s="12">
        <f t="shared" si="1"/>
        <v>95150000</v>
      </c>
      <c r="P13" s="177"/>
      <c r="Q13" s="177"/>
      <c r="R13" s="48">
        <f>SUM(F13:O13)</f>
        <v>840806820.3314482</v>
      </c>
      <c r="S13" s="48">
        <f>+'Rev Req - Distribution'!R13+'Rev Req - Transmission'!R13</f>
        <v>840806820.3314482</v>
      </c>
      <c r="T13" s="61">
        <f>+R13-S13</f>
        <v>0</v>
      </c>
      <c r="U13" s="48"/>
    </row>
    <row r="14" spans="1:19" ht="13">
      <c r="A14" s="78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S14" s="48"/>
    </row>
    <row r="15" spans="1:18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18346820.33144816</v>
      </c>
      <c r="G15" s="11">
        <f t="shared" si="2"/>
        <v>75506820.331448168</v>
      </c>
      <c r="H15" s="11">
        <f t="shared" si="2"/>
        <v>171406820.33144817</v>
      </c>
      <c r="I15" s="11">
        <f t="shared" si="2"/>
        <v>269406820.3314482</v>
      </c>
      <c r="J15" s="11">
        <f t="shared" si="2"/>
        <v>365056820.3314482</v>
      </c>
      <c r="K15" s="11">
        <f t="shared" si="2"/>
        <v>460206820.3314482</v>
      </c>
      <c r="L15" s="11">
        <f t="shared" si="2"/>
        <v>555356820.3314482</v>
      </c>
      <c r="M15" s="11">
        <f t="shared" si="2"/>
        <v>650506820.3314482</v>
      </c>
      <c r="N15" s="11">
        <f t="shared" si="2"/>
        <v>745656820.3314482</v>
      </c>
      <c r="O15" s="11">
        <f t="shared" si="2"/>
        <v>840806820.3314482</v>
      </c>
      <c r="P15" s="176"/>
      <c r="Q15" s="176"/>
      <c r="R15" s="48"/>
    </row>
    <row r="16" spans="1:17" ht="15.5">
      <c r="A16" s="16" t="s">
        <v>14</v>
      </c>
      <c r="B16" s="8" t="s">
        <v>58</v>
      </c>
      <c r="C16" s="14"/>
      <c r="E16" s="17">
        <v>0</v>
      </c>
      <c r="F16" s="11">
        <f>E16+F28</f>
        <v>606498.19978923746</v>
      </c>
      <c r="G16" s="11">
        <f t="shared" si="3" ref="G16:O16">F16+G28</f>
        <v>3099816.3995784754</v>
      </c>
      <c r="H16" s="11">
        <f t="shared" si="3"/>
        <v>8747434.5993677117</v>
      </c>
      <c r="I16" s="11">
        <f t="shared" si="3"/>
        <v>17610952.799156949</v>
      </c>
      <c r="J16" s="11">
        <f t="shared" si="3"/>
        <v>29611470.998946186</v>
      </c>
      <c r="K16" s="11">
        <f t="shared" si="3"/>
        <v>44732989.198735423</v>
      </c>
      <c r="L16" s="11">
        <f t="shared" si="3"/>
        <v>62975507.398524657</v>
      </c>
      <c r="M16" s="11">
        <f t="shared" si="3"/>
        <v>84339025.598313898</v>
      </c>
      <c r="N16" s="11">
        <f t="shared" si="3"/>
        <v>108823543.79810314</v>
      </c>
      <c r="O16" s="11">
        <f t="shared" si="3"/>
        <v>136429061.99789238</v>
      </c>
      <c r="P16" s="176"/>
      <c r="Q16" s="176"/>
    </row>
    <row r="17" spans="1:17" ht="13">
      <c r="A17" s="16" t="s">
        <v>15</v>
      </c>
      <c r="B17" s="8" t="s">
        <v>7</v>
      </c>
      <c r="E17" s="18">
        <f>'Rev Req - Distribution'!E17+'Rev Req - Transmission'!E17</f>
        <v>7161820.331448162</v>
      </c>
      <c r="F17" s="18">
        <f t="shared" si="4" ref="F17:O17">E17+F12-F13</f>
        <v>11185000</v>
      </c>
      <c r="G17" s="18">
        <f t="shared" si="4"/>
        <v>45975000</v>
      </c>
      <c r="H17" s="18">
        <f t="shared" si="4"/>
        <v>49925000</v>
      </c>
      <c r="I17" s="18">
        <f t="shared" si="4"/>
        <v>48075000</v>
      </c>
      <c r="J17" s="18">
        <f t="shared" si="4"/>
        <v>47575000</v>
      </c>
      <c r="K17" s="18">
        <f t="shared" si="4"/>
        <v>47575000</v>
      </c>
      <c r="L17" s="18">
        <f t="shared" si="4"/>
        <v>47575000</v>
      </c>
      <c r="M17" s="18">
        <f t="shared" si="4"/>
        <v>47575000</v>
      </c>
      <c r="N17" s="18">
        <f t="shared" si="4"/>
        <v>47575000</v>
      </c>
      <c r="O17" s="18">
        <f t="shared" si="4"/>
        <v>47575000</v>
      </c>
      <c r="P17" s="113"/>
      <c r="Q17" s="113"/>
    </row>
    <row r="18" spans="1:17" ht="13">
      <c r="A18" s="7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78"/>
      <c r="Q18" s="178"/>
    </row>
    <row r="19" spans="1:21" ht="13.5" thickBot="1">
      <c r="A19" s="16" t="s">
        <v>16</v>
      </c>
      <c r="B19" s="8" t="s">
        <v>8</v>
      </c>
      <c r="E19" s="21">
        <f t="shared" si="5" ref="E19:O19">E15-E16+E17</f>
        <v>7161820.331448162</v>
      </c>
      <c r="F19" s="21">
        <f t="shared" si="5"/>
        <v>28925322.131658923</v>
      </c>
      <c r="G19" s="21">
        <f t="shared" si="5"/>
        <v>118382003.93186969</v>
      </c>
      <c r="H19" s="21">
        <f t="shared" si="5"/>
        <v>212584385.73208046</v>
      </c>
      <c r="I19" s="21">
        <f t="shared" si="5"/>
        <v>299870867.53229123</v>
      </c>
      <c r="J19" s="21">
        <f t="shared" si="5"/>
        <v>383020349.33250201</v>
      </c>
      <c r="K19" s="21">
        <f t="shared" si="5"/>
        <v>463048831.13271278</v>
      </c>
      <c r="L19" s="21">
        <f t="shared" si="5"/>
        <v>539956312.93292356</v>
      </c>
      <c r="M19" s="21">
        <f t="shared" si="5"/>
        <v>613742794.73313427</v>
      </c>
      <c r="N19" s="21">
        <f t="shared" si="5"/>
        <v>684408276.5333451</v>
      </c>
      <c r="O19" s="21">
        <f t="shared" si="5"/>
        <v>751952758.33355582</v>
      </c>
      <c r="P19" s="114"/>
      <c r="Q19" s="114"/>
      <c r="R19" s="48"/>
      <c r="S19" s="48"/>
      <c r="T19" s="48"/>
      <c r="U19" s="48"/>
    </row>
    <row r="20" spans="1:17" ht="13.5" thickTop="1">
      <c r="A20" s="78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21" ht="13">
      <c r="A21" s="16" t="s">
        <v>17</v>
      </c>
      <c r="B21" s="8" t="s">
        <v>9</v>
      </c>
      <c r="E21" s="10"/>
      <c r="F21" s="11">
        <f t="shared" si="6" ref="F21:O21">(E19+F19)/2</f>
        <v>18043571.231553543</v>
      </c>
      <c r="G21" s="11">
        <f t="shared" si="6"/>
        <v>73653663.031764299</v>
      </c>
      <c r="H21" s="11">
        <f t="shared" si="6"/>
        <v>165483194.83197507</v>
      </c>
      <c r="I21" s="11">
        <f t="shared" si="6"/>
        <v>256227626.63218585</v>
      </c>
      <c r="J21" s="11">
        <f t="shared" si="6"/>
        <v>341445608.43239665</v>
      </c>
      <c r="K21" s="11">
        <f t="shared" si="6"/>
        <v>423034590.23260736</v>
      </c>
      <c r="L21" s="11">
        <f t="shared" si="6"/>
        <v>501502572.0328182</v>
      </c>
      <c r="M21" s="11">
        <f t="shared" si="6"/>
        <v>576849553.83302891</v>
      </c>
      <c r="N21" s="11">
        <f t="shared" si="6"/>
        <v>649075535.63323975</v>
      </c>
      <c r="O21" s="11">
        <f t="shared" si="6"/>
        <v>718180517.43345046</v>
      </c>
      <c r="P21" s="176"/>
      <c r="Q21" s="176"/>
      <c r="U21" s="48"/>
    </row>
    <row r="22" spans="1:17" ht="13">
      <c r="A22" s="78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76"/>
      <c r="Q22" s="176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76"/>
      <c r="Q23" s="176"/>
    </row>
    <row r="24" spans="1:21" ht="15.5">
      <c r="A24" s="78"/>
      <c r="B24" s="8" t="s">
        <v>3</v>
      </c>
      <c r="C24" s="1" t="s">
        <v>59</v>
      </c>
      <c r="E24" s="10"/>
      <c r="F24" s="11">
        <f t="shared" si="7" ref="F24:O24">(F21*ROUND((F64),7))/F67</f>
        <v>1061957.1856463107</v>
      </c>
      <c r="G24" s="11">
        <f t="shared" si="7"/>
        <v>4334897.7706238525</v>
      </c>
      <c r="H24" s="11">
        <f t="shared" si="7"/>
        <v>9846931.7090373877</v>
      </c>
      <c r="I24" s="11">
        <f t="shared" si="7"/>
        <v>15246599.172669297</v>
      </c>
      <c r="J24" s="11">
        <f t="shared" si="7"/>
        <v>20317420.098145694</v>
      </c>
      <c r="K24" s="11">
        <f t="shared" si="7"/>
        <v>25172300.575962853</v>
      </c>
      <c r="L24" s="11">
        <f t="shared" si="7"/>
        <v>29841468.698545944</v>
      </c>
      <c r="M24" s="11">
        <f t="shared" si="7"/>
        <v>34324924.465894952</v>
      </c>
      <c r="N24" s="11">
        <f t="shared" si="7"/>
        <v>38622667.878009886</v>
      </c>
      <c r="O24" s="11">
        <f t="shared" si="7"/>
        <v>42734698.93489074</v>
      </c>
      <c r="P24" s="176"/>
      <c r="Q24" s="176"/>
      <c r="R24" s="48">
        <f>SUM(F24:O24)</f>
        <v>221503866.48942694</v>
      </c>
      <c r="S24" s="48">
        <f>+'Rev Req - Distribution'!R24+'Rev Req - Transmission'!R24</f>
        <v>221503866.48942691</v>
      </c>
      <c r="T24" s="61">
        <f>+R24-S24</f>
        <v>0</v>
      </c>
      <c r="U24" s="48"/>
    </row>
    <row r="25" spans="1:21" ht="15.5">
      <c r="A25" s="4" t="s">
        <v>0</v>
      </c>
      <c r="B25" s="8" t="s">
        <v>4</v>
      </c>
      <c r="C25" s="1" t="s">
        <v>79</v>
      </c>
      <c r="E25" s="10"/>
      <c r="F25" s="11">
        <f t="shared" si="8" ref="F25:O25">F21*ROUND((F63),7)</f>
        <v>217147.16234325426</v>
      </c>
      <c r="G25" s="11">
        <f t="shared" si="8"/>
        <v>886392.37312207057</v>
      </c>
      <c r="H25" s="11">
        <f t="shared" si="8"/>
        <v>1991524.0565248872</v>
      </c>
      <c r="I25" s="11">
        <f t="shared" si="8"/>
        <v>3083596.9954677038</v>
      </c>
      <c r="J25" s="11">
        <f t="shared" si="8"/>
        <v>4109161.3192405207</v>
      </c>
      <c r="K25" s="11">
        <f t="shared" si="8"/>
        <v>5091052.0796133364</v>
      </c>
      <c r="L25" s="11">
        <f t="shared" si="8"/>
        <v>6035382.8533861535</v>
      </c>
      <c r="M25" s="11">
        <f t="shared" si="8"/>
        <v>6942153.6405589692</v>
      </c>
      <c r="N25" s="11">
        <f t="shared" si="8"/>
        <v>7811364.4411317864</v>
      </c>
      <c r="O25" s="11">
        <f t="shared" si="8"/>
        <v>8643015.2551046032</v>
      </c>
      <c r="P25" s="176"/>
      <c r="Q25" s="176"/>
      <c r="R25" s="48">
        <f>SUM(F25:O25)</f>
        <v>44810790.17649328</v>
      </c>
      <c r="S25" s="48">
        <f>+'Rev Req - Distribution'!R25+'Rev Req - Transmission'!R25</f>
        <v>44810790.176493287</v>
      </c>
      <c r="T25" s="61">
        <f>+R25-S25</f>
        <v>0</v>
      </c>
      <c r="U25" s="48"/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76"/>
      <c r="Q27" s="176"/>
    </row>
    <row r="28" spans="1:21" ht="15.5">
      <c r="A28" s="4"/>
      <c r="B28" s="8" t="s">
        <v>3</v>
      </c>
      <c r="C28" s="1" t="s">
        <v>60</v>
      </c>
      <c r="E28" s="10"/>
      <c r="F28" s="11">
        <f>+'Rev Req - Distribution'!F28+'Rev Req - Transmission'!F28</f>
        <v>606498.19978923746</v>
      </c>
      <c r="G28" s="11">
        <f>+'Rev Req - Distribution'!G28+'Rev Req - Transmission'!G28</f>
        <v>2493318.1997892377</v>
      </c>
      <c r="H28" s="11">
        <f>+'Rev Req - Distribution'!H28+'Rev Req - Transmission'!H28</f>
        <v>5647618.1997892372</v>
      </c>
      <c r="I28" s="11">
        <f>+'Rev Req - Distribution'!I28+'Rev Req - Transmission'!I28</f>
        <v>8863518.1997892372</v>
      </c>
      <c r="J28" s="11">
        <f>+'Rev Req - Distribution'!J28+'Rev Req - Transmission'!J28</f>
        <v>12000518.199789237</v>
      </c>
      <c r="K28" s="11">
        <f>+'Rev Req - Distribution'!K28+'Rev Req - Transmission'!K28</f>
        <v>15121518.199789237</v>
      </c>
      <c r="L28" s="11">
        <f>+'Rev Req - Distribution'!L28+'Rev Req - Transmission'!L28</f>
        <v>18242518.199789237</v>
      </c>
      <c r="M28" s="11">
        <f>+'Rev Req - Distribution'!M28+'Rev Req - Transmission'!M28</f>
        <v>21363518.199789241</v>
      </c>
      <c r="N28" s="11">
        <f>+'Rev Req - Distribution'!N28+'Rev Req - Transmission'!N28</f>
        <v>24484518.199789241</v>
      </c>
      <c r="O28" s="11">
        <f>+'Rev Req - Distribution'!O28+'Rev Req - Transmission'!O28</f>
        <v>27605518.199789241</v>
      </c>
      <c r="P28" s="176"/>
      <c r="Q28" s="176"/>
      <c r="R28" s="48">
        <f>SUM(F28:O28)</f>
        <v>136429061.99789238</v>
      </c>
      <c r="S28" s="48">
        <f>+'Rev Req - Distribution'!R28+'Rev Req - Transmission'!R28</f>
        <v>136429061.99789238</v>
      </c>
      <c r="T28" s="61">
        <f>+R28-S28</f>
        <v>0</v>
      </c>
      <c r="U28" s="48"/>
    </row>
    <row r="29" spans="1:21" ht="15.5">
      <c r="A29" s="4"/>
      <c r="B29" s="1" t="s">
        <v>4</v>
      </c>
      <c r="C29" s="1" t="s">
        <v>61</v>
      </c>
      <c r="E29" s="10"/>
      <c r="F29" s="11">
        <f t="shared" si="9" ref="F29:O29">+(F15-F16)*F62</f>
        <v>248364.50984322492</v>
      </c>
      <c r="G29" s="11">
        <f t="shared" si="9"/>
        <v>1013698.0550461756</v>
      </c>
      <c r="H29" s="11">
        <f t="shared" si="9"/>
        <v>2277231.4002491264</v>
      </c>
      <c r="I29" s="11">
        <f t="shared" si="9"/>
        <v>3525142.1454520775</v>
      </c>
      <c r="J29" s="11">
        <f t="shared" si="9"/>
        <v>4696234.8906550286</v>
      </c>
      <c r="K29" s="11">
        <f t="shared" si="9"/>
        <v>5816633.6358579788</v>
      </c>
      <c r="L29" s="11">
        <f t="shared" si="9"/>
        <v>6893338.38106093</v>
      </c>
      <c r="M29" s="11">
        <f t="shared" si="9"/>
        <v>7926349.1262638802</v>
      </c>
      <c r="N29" s="11">
        <f t="shared" si="9"/>
        <v>8915665.8714668322</v>
      </c>
      <c r="O29" s="11">
        <f t="shared" si="9"/>
        <v>9861288.6166697815</v>
      </c>
      <c r="P29" s="176"/>
      <c r="Q29" s="176"/>
      <c r="R29" s="48">
        <f>SUM(F29:O29)</f>
        <v>51173946.632565029</v>
      </c>
      <c r="S29" s="48">
        <f>+'Rev Req - Distribution'!R29+'Rev Req - Transmission'!R29</f>
        <v>51173946.632565036</v>
      </c>
      <c r="T29" s="61">
        <f>+R29-S29</f>
        <v>0</v>
      </c>
      <c r="U29" s="48"/>
    </row>
    <row r="30" spans="1:20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76"/>
      <c r="Q30" s="176"/>
      <c r="R30" s="48">
        <f>SUM(F30:O30)</f>
        <v>0</v>
      </c>
      <c r="S30" s="48"/>
      <c r="T30" s="48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22" ht="13">
      <c r="A32" s="16" t="s">
        <v>20</v>
      </c>
      <c r="B32" s="8" t="s">
        <v>31</v>
      </c>
      <c r="C32" s="8"/>
      <c r="E32" s="10"/>
      <c r="F32" s="11">
        <f>+'Rev Req - Distribution'!F32+'Rev Req - Transmission'!F32</f>
        <v>9660000</v>
      </c>
      <c r="G32" s="11">
        <f>+'Rev Req - Distribution'!G32+'Rev Req - Transmission'!G32</f>
        <v>11970000</v>
      </c>
      <c r="H32" s="11">
        <f>+'Rev Req - Distribution'!H32+'Rev Req - Transmission'!H32</f>
        <v>12100000</v>
      </c>
      <c r="I32" s="11">
        <f>+'Rev Req - Distribution'!I32+'Rev Req - Transmission'!I32</f>
        <v>11970000</v>
      </c>
      <c r="J32" s="11">
        <f>+'Rev Req - Distribution'!J32+'Rev Req - Transmission'!J32</f>
        <v>11970000</v>
      </c>
      <c r="K32" s="11">
        <f>+'Rev Req - Distribution'!K32+'Rev Req - Transmission'!K32</f>
        <v>11980000</v>
      </c>
      <c r="L32" s="11">
        <f>+'Rev Req - Distribution'!L32+'Rev Req - Transmission'!L32</f>
        <v>11980000</v>
      </c>
      <c r="M32" s="11">
        <f>+'Rev Req - Distribution'!M32+'Rev Req - Transmission'!M32</f>
        <v>11980000</v>
      </c>
      <c r="N32" s="11">
        <f>+'Rev Req - Distribution'!N32+'Rev Req - Transmission'!N32</f>
        <v>11980000</v>
      </c>
      <c r="O32" s="11">
        <f>+'Rev Req - Distribution'!O32+'Rev Req - Transmission'!O32</f>
        <v>11980000</v>
      </c>
      <c r="P32" s="176"/>
      <c r="Q32" s="176"/>
      <c r="R32" s="48">
        <f>SUM(F32:O32)</f>
        <v>117570000</v>
      </c>
      <c r="S32" s="48">
        <f>+'Rev Req - Distribution'!R32+'Rev Req - Transmission'!R32</f>
        <v>117570000</v>
      </c>
      <c r="T32" s="61">
        <f>+R32-S32</f>
        <v>0</v>
      </c>
      <c r="U32" s="48"/>
      <c r="V32" s="48"/>
    </row>
    <row r="33" spans="1:17" ht="13">
      <c r="A33" s="20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20" ht="13.5" thickBot="1">
      <c r="A34" s="16" t="s">
        <v>21</v>
      </c>
      <c r="B34" s="8" t="s">
        <v>33</v>
      </c>
      <c r="E34" s="10"/>
      <c r="F34" s="197">
        <f>F24+F25+F28+F29+F30+F32</f>
        <v>11793967.057622027</v>
      </c>
      <c r="G34" s="197">
        <f t="shared" si="10" ref="G34:O34">G24+G25+G28+G29+G30+G32</f>
        <v>20698306.398581337</v>
      </c>
      <c r="H34" s="197">
        <f t="shared" si="10"/>
        <v>31863305.365600642</v>
      </c>
      <c r="I34" s="197">
        <f t="shared" si="10"/>
        <v>42688856.513378315</v>
      </c>
      <c r="J34" s="197">
        <f t="shared" si="10"/>
        <v>53093334.507830478</v>
      </c>
      <c r="K34" s="197">
        <f t="shared" si="10"/>
        <v>63181504.491223402</v>
      </c>
      <c r="L34" s="197">
        <f t="shared" si="10"/>
        <v>72992708.132782266</v>
      </c>
      <c r="M34" s="197">
        <f t="shared" si="10"/>
        <v>82536945.432507053</v>
      </c>
      <c r="N34" s="197">
        <f t="shared" si="10"/>
        <v>91814216.390397742</v>
      </c>
      <c r="O34" s="197">
        <f t="shared" si="10"/>
        <v>100824521.00645435</v>
      </c>
      <c r="P34" s="61"/>
      <c r="Q34" s="61"/>
      <c r="R34" s="23">
        <f>SUM(F34:O34)</f>
        <v>571487665.29637754</v>
      </c>
      <c r="S34" s="48">
        <f>+'Rev Req - Distribution'!R34+'Rev Req - Transmission'!R34</f>
        <v>571487665.29637754</v>
      </c>
      <c r="T34" s="61">
        <f>+R34-S34</f>
        <v>0</v>
      </c>
    </row>
    <row r="35" spans="1:20" ht="16.5" thickTop="1" thickBot="1">
      <c r="A35" s="16"/>
      <c r="B35" s="2" t="s">
        <v>3</v>
      </c>
      <c r="C35" s="1" t="s">
        <v>225</v>
      </c>
      <c r="E35" s="10"/>
      <c r="F35" s="61">
        <f>+'Rev Req - Distribution'!F35+'Rev Req - Transmission'!F35</f>
        <v>301311.25620597904</v>
      </c>
      <c r="G35" s="61">
        <f>+'Rev Req - Distribution'!G35+'Rev Req - Transmission'!G35</f>
        <v>604454.86782952317</v>
      </c>
      <c r="H35" s="61">
        <f>+'Rev Req - Distribution'!H35+'Rev Req - Transmission'!H35</f>
        <v>1087900.6995080528</v>
      </c>
      <c r="I35" s="61">
        <f>+'Rev Req - Distribution'!I35+'Rev Req - Transmission'!I35</f>
        <v>1586672.0148795408</v>
      </c>
      <c r="J35" s="61">
        <f>+'Rev Req - Distribution'!J35+'Rev Req - Transmission'!J35</f>
        <v>2068761.0399403947</v>
      </c>
      <c r="K35" s="61">
        <f>+'Rev Req - Distribution'!K35+'Rev Req - Transmission'!K35</f>
        <v>2534273.0531139341</v>
      </c>
      <c r="L35" s="61">
        <f>+'Rev Req - Distribution'!L35+'Rev Req - Transmission'!L35</f>
        <v>2987772.7981867101</v>
      </c>
      <c r="M35" s="61">
        <f>+'Rev Req - Distribution'!M35+'Rev Req - Transmission'!M35</f>
        <v>3429260.2751587229</v>
      </c>
      <c r="N35" s="61">
        <f>+'Rev Req - Distribution'!N35+'Rev Req - Transmission'!N35</f>
        <v>3858735.4840299706</v>
      </c>
      <c r="O35" s="61">
        <f>+'Rev Req - Distribution'!O35+'Rev Req - Transmission'!O35</f>
        <v>4276198.4248004546</v>
      </c>
      <c r="P35" s="61"/>
      <c r="Q35" s="61"/>
      <c r="R35" s="23">
        <f t="shared" si="11" ref="R35:R36">SUM(F35:O35)</f>
        <v>22735339.913653284</v>
      </c>
      <c r="S35" s="48">
        <f>+'Rev Req - Distribution'!R35+'Rev Req - Transmission'!R35</f>
        <v>22735339.913653284</v>
      </c>
      <c r="T35" s="61">
        <f>+R35-S35</f>
        <v>0</v>
      </c>
    </row>
    <row r="36" spans="1:20" ht="16.5" thickTop="1" thickBot="1">
      <c r="A36" s="16"/>
      <c r="B36" s="2" t="s">
        <v>4</v>
      </c>
      <c r="C36" s="1" t="s">
        <v>226</v>
      </c>
      <c r="E36" s="10"/>
      <c r="F36" s="61">
        <f>+'Rev Req - Distribution'!F36+'Rev Req - Transmission'!F36</f>
        <v>11492655.801416047</v>
      </c>
      <c r="G36" s="61">
        <f>+'Rev Req - Distribution'!G36+'Rev Req - Transmission'!G36</f>
        <v>20093851.530751813</v>
      </c>
      <c r="H36" s="61">
        <f>+'Rev Req - Distribution'!H36+'Rev Req - Transmission'!H36</f>
        <v>30775404.666092589</v>
      </c>
      <c r="I36" s="61">
        <f>+'Rev Req - Distribution'!I36+'Rev Req - Transmission'!I36</f>
        <v>41102184.498498775</v>
      </c>
      <c r="J36" s="61">
        <f>+'Rev Req - Distribution'!J36+'Rev Req - Transmission'!J36</f>
        <v>51024573.467890084</v>
      </c>
      <c r="K36" s="61">
        <f>+'Rev Req - Distribution'!K36+'Rev Req - Transmission'!K36</f>
        <v>60647231.438109472</v>
      </c>
      <c r="L36" s="61">
        <f>+'Rev Req - Distribution'!L36+'Rev Req - Transmission'!L36</f>
        <v>70004935.334595546</v>
      </c>
      <c r="M36" s="61">
        <f>+'Rev Req - Distribution'!M36+'Rev Req - Transmission'!M36</f>
        <v>79107685.157348305</v>
      </c>
      <c r="N36" s="61">
        <f>+'Rev Req - Distribution'!N36+'Rev Req - Transmission'!N36</f>
        <v>87955480.906367749</v>
      </c>
      <c r="O36" s="61">
        <f>+'Rev Req - Distribution'!O36+'Rev Req - Transmission'!O36</f>
        <v>96548322.581653893</v>
      </c>
      <c r="P36" s="61"/>
      <c r="Q36" s="61"/>
      <c r="R36" s="23">
        <f t="shared" si="11"/>
        <v>548752325.38272429</v>
      </c>
      <c r="S36" s="48">
        <f>+'Rev Req - Distribution'!R36+'Rev Req - Transmission'!R36</f>
        <v>548752325.38272429</v>
      </c>
      <c r="T36" s="61">
        <f>+R36-S36</f>
        <v>0</v>
      </c>
    </row>
    <row r="37" spans="1:20" ht="13.5" thickTop="1">
      <c r="A37" s="16"/>
      <c r="B37" s="8"/>
      <c r="E37" s="1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1" s="14" customFormat="1" ht="15.5">
      <c r="A38" s="53" t="s">
        <v>22</v>
      </c>
      <c r="B38" s="14" t="s">
        <v>227</v>
      </c>
      <c r="E38" s="32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pans="1:21" s="14" customFormat="1" ht="13">
      <c r="A39" s="53"/>
      <c r="B39" s="196" t="s">
        <v>3</v>
      </c>
      <c r="C39" s="14" t="s">
        <v>210</v>
      </c>
      <c r="E39" s="32"/>
      <c r="F39" s="60">
        <f>F43/F35</f>
        <v>0.97399544999999998</v>
      </c>
      <c r="G39" s="60">
        <f t="shared" si="12" ref="G39:O39">G43/G35</f>
        <v>0.97399544999999998</v>
      </c>
      <c r="H39" s="60">
        <f t="shared" si="12"/>
        <v>0.97399544999999998</v>
      </c>
      <c r="I39" s="60">
        <f t="shared" si="12"/>
        <v>0.9739954500000001</v>
      </c>
      <c r="J39" s="60">
        <f t="shared" si="12"/>
        <v>0.97399544999999998</v>
      </c>
      <c r="K39" s="60">
        <f t="shared" si="12"/>
        <v>0.97399544999999987</v>
      </c>
      <c r="L39" s="60">
        <f t="shared" si="12"/>
        <v>0.97399544999999998</v>
      </c>
      <c r="M39" s="60">
        <f t="shared" si="12"/>
        <v>0.97399544999999987</v>
      </c>
      <c r="N39" s="60">
        <f t="shared" si="12"/>
        <v>0.97399544999999998</v>
      </c>
      <c r="O39" s="60">
        <f t="shared" si="12"/>
        <v>0.97399544999999998</v>
      </c>
      <c r="P39" s="60"/>
      <c r="Q39" s="60"/>
      <c r="R39" s="60"/>
      <c r="S39" s="60"/>
      <c r="T39" s="60"/>
      <c r="U39" s="60"/>
    </row>
    <row r="40" spans="1:21" s="14" customFormat="1" ht="13">
      <c r="A40" s="53"/>
      <c r="B40" s="196" t="s">
        <v>4</v>
      </c>
      <c r="C40" s="14" t="s">
        <v>211</v>
      </c>
      <c r="E40" s="32"/>
      <c r="F40" s="60">
        <f>F44/F36</f>
        <v>0.9912986631285986</v>
      </c>
      <c r="G40" s="60">
        <f t="shared" si="13" ref="G40:O40">G44/G36</f>
        <v>0.99001629552775183</v>
      </c>
      <c r="H40" s="60">
        <f t="shared" si="13"/>
        <v>0.98826787962285179</v>
      </c>
      <c r="I40" s="60">
        <f t="shared" si="13"/>
        <v>0.98718810755606501</v>
      </c>
      <c r="J40" s="60">
        <f t="shared" si="13"/>
        <v>0.98654381428682791</v>
      </c>
      <c r="K40" s="60">
        <f t="shared" si="13"/>
        <v>0.98613137349557345</v>
      </c>
      <c r="L40" s="60">
        <f t="shared" si="13"/>
        <v>0.98583521663728424</v>
      </c>
      <c r="M40" s="60">
        <f t="shared" si="13"/>
        <v>0.98561291535412787</v>
      </c>
      <c r="N40" s="60">
        <f t="shared" si="13"/>
        <v>0.9854396059730165</v>
      </c>
      <c r="O40" s="60">
        <f t="shared" si="13"/>
        <v>0.98530044650821846</v>
      </c>
      <c r="P40" s="60"/>
      <c r="Q40" s="60"/>
      <c r="R40" s="60"/>
      <c r="S40" s="60"/>
      <c r="T40" s="60"/>
      <c r="U40" s="60"/>
    </row>
    <row r="41" spans="1:17" ht="13">
      <c r="A41" s="200"/>
      <c r="E41" s="24"/>
      <c r="F41" s="25"/>
      <c r="G41" s="25"/>
      <c r="H41" s="25"/>
      <c r="I41" s="25"/>
      <c r="J41" s="25"/>
      <c r="K41" s="25"/>
      <c r="L41" s="25"/>
      <c r="M41" s="25"/>
      <c r="N41" s="25"/>
      <c r="P41" s="180"/>
      <c r="Q41" s="180"/>
    </row>
    <row r="42" spans="1:20" ht="13.5" thickBot="1">
      <c r="A42" s="199" t="s">
        <v>23</v>
      </c>
      <c r="B42" s="1" t="s">
        <v>220</v>
      </c>
      <c r="E42" s="24"/>
      <c r="P42" s="61"/>
      <c r="Q42" s="61"/>
      <c r="R42" s="23"/>
      <c r="S42" s="61"/>
      <c r="T42" s="61"/>
    </row>
    <row r="43" spans="1:20" ht="13.5" thickTop="1">
      <c r="A43" s="200"/>
      <c r="B43" s="1" t="s">
        <v>3</v>
      </c>
      <c r="C43" s="1" t="s">
        <v>219</v>
      </c>
      <c r="E43" s="24"/>
      <c r="F43" s="65">
        <f>+'Rev Req - Distribution'!F43+'Rev Req - Transmission'!F43</f>
        <v>293475.79257840785</v>
      </c>
      <c r="G43" s="65">
        <f>+'Rev Req - Distribution'!G43+'Rev Req - Transmission'!G43</f>
        <v>588736.29099630693</v>
      </c>
      <c r="H43" s="65">
        <f>+'Rev Req - Distribution'!H43+'Rev Req - Transmission'!H43</f>
        <v>1059610.3313726606</v>
      </c>
      <c r="I43" s="65">
        <f>+'Rev Req - Distribution'!I43+'Rev Req - Transmission'!I43</f>
        <v>1545411.3231350051</v>
      </c>
      <c r="J43" s="65">
        <f>+'Rev Req - Distribution'!J43+'Rev Req - Transmission'!J43</f>
        <v>2014963.8400392127</v>
      </c>
      <c r="K43" s="65">
        <f>+'Rev Req - Distribution'!K43+'Rev Req - Transmission'!K43</f>
        <v>2468370.42279058</v>
      </c>
      <c r="L43" s="65">
        <f>+'Rev Req - Distribution'!L43+'Rev Req - Transmission'!L43</f>
        <v>2910077.1110676238</v>
      </c>
      <c r="M43" s="65">
        <f>+'Rev Req - Distribution'!M43+'Rev Req - Transmission'!M43</f>
        <v>3340083.9048703439</v>
      </c>
      <c r="N43" s="65">
        <f>+'Rev Req - Distribution'!N43+'Rev Req - Transmission'!N43</f>
        <v>3758390.8041987391</v>
      </c>
      <c r="O43" s="65">
        <f>+'Rev Req - Distribution'!O43+'Rev Req - Transmission'!O43</f>
        <v>4164997.8090528101</v>
      </c>
      <c r="P43" s="180"/>
      <c r="Q43" s="180"/>
      <c r="R43" s="48">
        <f>SUM(F43:O43)</f>
        <v>22144117.630101692</v>
      </c>
      <c r="S43" s="48">
        <f>+'Rev Req - Distribution'!R43+'Rev Req - Transmission'!R43</f>
        <v>22144117.630101692</v>
      </c>
      <c r="T43" s="61">
        <f>+R43-S43</f>
        <v>0</v>
      </c>
    </row>
    <row r="44" spans="1:20" ht="13">
      <c r="A44" s="200"/>
      <c r="B44" s="1" t="s">
        <v>4</v>
      </c>
      <c r="C44" s="1" t="s">
        <v>221</v>
      </c>
      <c r="E44" s="24"/>
      <c r="F44" s="65">
        <f>+'Rev Req - Distribution'!F44+'Rev Req - Transmission'!F44</f>
        <v>11392654.33174086</v>
      </c>
      <c r="G44" s="65">
        <f>+'Rev Req - Distribution'!G44+'Rev Req - Transmission'!G44</f>
        <v>19893240.455359556</v>
      </c>
      <c r="H44" s="65">
        <f>+'Rev Req - Distribution'!H44+'Rev Req - Transmission'!H44</f>
        <v>30414343.913894542</v>
      </c>
      <c r="I44" s="65">
        <f>+'Rev Req - Distribution'!I44+'Rev Req - Transmission'!I44</f>
        <v>40575587.731493235</v>
      </c>
      <c r="J44" s="65">
        <f>+'Rev Req - Distribution'!J44+'Rev Req - Transmission'!J44</f>
        <v>50337977.331370763</v>
      </c>
      <c r="K44" s="65">
        <f>+'Rev Req - Distribution'!K44+'Rev Req - Transmission'!K44</f>
        <v>59806137.636766814</v>
      </c>
      <c r="L44" s="65">
        <f>+'Rev Req - Distribution'!L44+'Rev Req - Transmission'!L44</f>
        <v>69013330.591260076</v>
      </c>
      <c r="M44" s="65">
        <f>+'Rev Req - Distribution'!M44+'Rev Req - Transmission'!M44</f>
        <v>77969556.194850534</v>
      </c>
      <c r="N44" s="65">
        <f>+'Rev Req - Distribution'!N44+'Rev Req - Transmission'!N44</f>
        <v>86674814.447538212</v>
      </c>
      <c r="O44" s="65">
        <f>+'Rev Req - Distribution'!O44+'Rev Req - Transmission'!O44</f>
        <v>95129105.349323094</v>
      </c>
      <c r="P44" s="180"/>
      <c r="Q44" s="180"/>
      <c r="R44" s="48">
        <f>SUM(F44:O44)</f>
        <v>541206747.98359764</v>
      </c>
      <c r="S44" s="48">
        <f>+'Rev Req - Distribution'!R44+'Rev Req - Transmission'!R44</f>
        <v>541206747.98359776</v>
      </c>
      <c r="T44" s="61">
        <f>+R44-S44</f>
        <v>0</v>
      </c>
    </row>
    <row r="45" spans="1:20" ht="13.5" thickBot="1">
      <c r="A45" s="200"/>
      <c r="B45" s="1" t="s">
        <v>214</v>
      </c>
      <c r="C45" s="1" t="s">
        <v>38</v>
      </c>
      <c r="E45" s="24"/>
      <c r="F45" s="23">
        <f>+F43+F44</f>
        <v>11686130.124319268</v>
      </c>
      <c r="G45" s="23">
        <f t="shared" si="14" ref="G45:O45">+G43+G44</f>
        <v>20481976.746355861</v>
      </c>
      <c r="H45" s="23">
        <f t="shared" si="14"/>
        <v>31473954.245267201</v>
      </c>
      <c r="I45" s="23">
        <f t="shared" si="14"/>
        <v>42120999.054628238</v>
      </c>
      <c r="J45" s="23">
        <f t="shared" si="14"/>
        <v>52352941.171409979</v>
      </c>
      <c r="K45" s="23">
        <f t="shared" si="14"/>
        <v>62274508.059557393</v>
      </c>
      <c r="L45" s="23">
        <f t="shared" si="14"/>
        <v>71923407.702327698</v>
      </c>
      <c r="M45" s="23">
        <f t="shared" si="14"/>
        <v>81309640.09972088</v>
      </c>
      <c r="N45" s="23">
        <f t="shared" si="14"/>
        <v>90433205.251736954</v>
      </c>
      <c r="O45" s="23">
        <f t="shared" si="14"/>
        <v>99294103.158375904</v>
      </c>
      <c r="R45" s="48">
        <f>SUM(F45:O45)</f>
        <v>563350865.61369932</v>
      </c>
      <c r="S45" s="48">
        <f>+'Rev Req - Distribution'!R45+'Rev Req - Transmission'!R45</f>
        <v>563350865.61369932</v>
      </c>
      <c r="T45" s="61">
        <f>+R45-S45</f>
        <v>0</v>
      </c>
    </row>
    <row r="46" spans="1:14" ht="13.5" thickTop="1">
      <c r="A46" s="20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00"/>
      <c r="B48" s="8" t="s">
        <v>62</v>
      </c>
      <c r="C48" s="29" t="s">
        <v>72</v>
      </c>
      <c r="D48" s="29"/>
      <c r="E48" s="29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30"/>
      <c r="Q48" s="30"/>
    </row>
    <row r="49" spans="1:17" ht="13">
      <c r="A49" s="200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14"/>
      <c r="N49" s="30"/>
      <c r="O49" s="30"/>
      <c r="P49" s="30"/>
      <c r="Q49" s="30"/>
    </row>
    <row r="50" spans="1:17" ht="13">
      <c r="A50" s="200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9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8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51</v>
      </c>
      <c r="E53" s="24"/>
      <c r="F53" s="27"/>
      <c r="G53" s="27"/>
      <c r="H53" s="27"/>
      <c r="I53" s="27"/>
      <c r="J53" s="27"/>
      <c r="K53" s="27"/>
      <c r="L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" t="s">
        <v>223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B56" s="1" t="s">
        <v>222</v>
      </c>
      <c r="C56" s="204" t="s">
        <v>71</v>
      </c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1:17" ht="11.5" customHeight="1">
      <c r="A60" s="4"/>
      <c r="C60" s="8"/>
      <c r="E60" s="24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</row>
    <row r="61" spans="3:17" s="33" customFormat="1" ht="16" customHeight="1">
      <c r="C61" s="33" t="s">
        <v>29</v>
      </c>
      <c r="E61" s="34"/>
      <c r="F61" s="35">
        <v>0.0258</v>
      </c>
      <c r="G61" s="35">
        <v>0.0258</v>
      </c>
      <c r="H61" s="35">
        <v>0.0258</v>
      </c>
      <c r="I61" s="35">
        <v>0.0258</v>
      </c>
      <c r="J61" s="35">
        <v>0.0258</v>
      </c>
      <c r="K61" s="35">
        <v>0.0258</v>
      </c>
      <c r="L61" s="35">
        <v>0.0258</v>
      </c>
      <c r="M61" s="35">
        <v>0.0258</v>
      </c>
      <c r="N61" s="35">
        <v>0.0258</v>
      </c>
      <c r="O61" s="36">
        <v>0.0258</v>
      </c>
      <c r="P61" s="115"/>
      <c r="Q61" s="115"/>
    </row>
    <row r="62" spans="3:17" s="33" customFormat="1" ht="16" customHeight="1">
      <c r="C62" s="33" t="s">
        <v>35</v>
      </c>
      <c r="E62" s="37"/>
      <c r="F62" s="46">
        <v>0.014</v>
      </c>
      <c r="G62" s="46">
        <v>0.014</v>
      </c>
      <c r="H62" s="46">
        <v>0.014</v>
      </c>
      <c r="I62" s="46">
        <v>0.014</v>
      </c>
      <c r="J62" s="46">
        <v>0.014</v>
      </c>
      <c r="K62" s="46">
        <v>0.014</v>
      </c>
      <c r="L62" s="46">
        <v>0.014</v>
      </c>
      <c r="M62" s="46">
        <v>0.014</v>
      </c>
      <c r="N62" s="46">
        <v>0.014</v>
      </c>
      <c r="O62" s="46">
        <v>0.014</v>
      </c>
      <c r="P62" s="116"/>
      <c r="Q62" s="116"/>
    </row>
    <row r="63" spans="3:17" s="33" customFormat="1" ht="16" customHeight="1">
      <c r="C63" s="33" t="s">
        <v>25</v>
      </c>
      <c r="E63" s="37"/>
      <c r="F63" s="46">
        <f>WACC!$B$39</f>
        <v>0.012034558276621409</v>
      </c>
      <c r="G63" s="46">
        <f>WACC!$B$39</f>
        <v>0.012034558276621409</v>
      </c>
      <c r="H63" s="46">
        <f>WACC!$B$39</f>
        <v>0.012034558276621409</v>
      </c>
      <c r="I63" s="46">
        <f>WACC!$B$39</f>
        <v>0.012034558276621409</v>
      </c>
      <c r="J63" s="46">
        <f>WACC!$B$39</f>
        <v>0.012034558276621409</v>
      </c>
      <c r="K63" s="46">
        <f>WACC!$B$39</f>
        <v>0.012034558276621409</v>
      </c>
      <c r="L63" s="46">
        <f>WACC!$B$39</f>
        <v>0.012034558276621409</v>
      </c>
      <c r="M63" s="46">
        <f>WACC!$B$39</f>
        <v>0.012034558276621409</v>
      </c>
      <c r="N63" s="46">
        <f>WACC!$B$39</f>
        <v>0.012034558276621409</v>
      </c>
      <c r="O63" s="46">
        <f>WACC!$B$39</f>
        <v>0.012034558276621409</v>
      </c>
      <c r="P63" s="116"/>
      <c r="Q63" s="116"/>
    </row>
    <row r="64" spans="3:17" s="33" customFormat="1" ht="16" customHeight="1">
      <c r="C64" s="33" t="s">
        <v>26</v>
      </c>
      <c r="E64" s="38"/>
      <c r="F64" s="47">
        <f>WACC!$B$44</f>
        <v>0.044422826019061654</v>
      </c>
      <c r="G64" s="47">
        <f>WACC!$B$44</f>
        <v>0.044422826019061654</v>
      </c>
      <c r="H64" s="47">
        <f>WACC!$B$44</f>
        <v>0.044422826019061654</v>
      </c>
      <c r="I64" s="47">
        <f>WACC!$B$44</f>
        <v>0.044422826019061654</v>
      </c>
      <c r="J64" s="47">
        <f>WACC!$B$44</f>
        <v>0.044422826019061654</v>
      </c>
      <c r="K64" s="47">
        <f>WACC!$B$44</f>
        <v>0.044422826019061654</v>
      </c>
      <c r="L64" s="47">
        <f>WACC!$B$44</f>
        <v>0.044422826019061654</v>
      </c>
      <c r="M64" s="47">
        <f>WACC!$B$44</f>
        <v>0.044422826019061654</v>
      </c>
      <c r="N64" s="47">
        <f>WACC!$B$44</f>
        <v>0.044422826019061654</v>
      </c>
      <c r="O64" s="47">
        <f>WACC!$B$44</f>
        <v>0.044422826019061654</v>
      </c>
      <c r="P64" s="116"/>
      <c r="Q64" s="116"/>
    </row>
    <row r="65" spans="3:17" s="33" customFormat="1" ht="16" customHeight="1">
      <c r="C65" s="33" t="s">
        <v>27</v>
      </c>
      <c r="E65" s="39"/>
      <c r="F65" s="71">
        <v>0.21</v>
      </c>
      <c r="G65" s="40">
        <v>0.21</v>
      </c>
      <c r="H65" s="40">
        <v>0.21</v>
      </c>
      <c r="I65" s="40">
        <v>0.21</v>
      </c>
      <c r="J65" s="40">
        <v>0.21</v>
      </c>
      <c r="K65" s="40">
        <v>0.21</v>
      </c>
      <c r="L65" s="40">
        <v>0.21</v>
      </c>
      <c r="M65" s="40">
        <v>0.21</v>
      </c>
      <c r="N65" s="40">
        <v>0.21</v>
      </c>
      <c r="O65" s="41">
        <v>0.21</v>
      </c>
      <c r="P65" s="117"/>
      <c r="Q65" s="117"/>
    </row>
    <row r="66" spans="3:17" s="33" customFormat="1" ht="16" customHeight="1">
      <c r="C66" s="33" t="s">
        <v>28</v>
      </c>
      <c r="E66" s="42"/>
      <c r="F66" s="40">
        <v>0.044580000000000002</v>
      </c>
      <c r="G66" s="40">
        <v>0.044580000000000002</v>
      </c>
      <c r="H66" s="40">
        <v>0.055</v>
      </c>
      <c r="I66" s="40">
        <v>0.055</v>
      </c>
      <c r="J66" s="40">
        <v>0.055</v>
      </c>
      <c r="K66" s="40">
        <v>0.055</v>
      </c>
      <c r="L66" s="40">
        <v>0.055</v>
      </c>
      <c r="M66" s="40">
        <v>0.055</v>
      </c>
      <c r="N66" s="40">
        <v>0.055</v>
      </c>
      <c r="O66" s="41">
        <v>0.055</v>
      </c>
      <c r="P66" s="117"/>
      <c r="Q66" s="117"/>
    </row>
    <row r="67" spans="5:17" s="33" customFormat="1" ht="16" customHeight="1">
      <c r="E67" s="43"/>
      <c r="F67" s="44">
        <f t="shared" si="15" ref="F67:O67">1-((F65+F66)-(F65*F66))</f>
        <v>0.75478180000000006</v>
      </c>
      <c r="G67" s="44">
        <f t="shared" si="15"/>
        <v>0.75478180000000006</v>
      </c>
      <c r="H67" s="44">
        <f t="shared" si="15"/>
        <v>0.74655000000000005</v>
      </c>
      <c r="I67" s="44">
        <f t="shared" si="15"/>
        <v>0.74655000000000005</v>
      </c>
      <c r="J67" s="44">
        <f t="shared" si="15"/>
        <v>0.74655000000000005</v>
      </c>
      <c r="K67" s="44">
        <f t="shared" si="15"/>
        <v>0.74655000000000005</v>
      </c>
      <c r="L67" s="44">
        <f t="shared" si="15"/>
        <v>0.74655000000000005</v>
      </c>
      <c r="M67" s="44">
        <f t="shared" si="15"/>
        <v>0.74655000000000005</v>
      </c>
      <c r="N67" s="44">
        <f t="shared" si="15"/>
        <v>0.74655000000000005</v>
      </c>
      <c r="O67" s="45">
        <f t="shared" si="15"/>
        <v>0.74655000000000005</v>
      </c>
      <c r="P67" s="118"/>
      <c r="Q67" s="11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  <row r="72" spans="1:17" ht="11.5" customHeight="1">
      <c r="A72" s="4"/>
      <c r="C72" s="8"/>
      <c r="E72" s="24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10.4545454545455" style="1" customWidth="1"/>
    <col min="6" max="6" width="11.9090909090909" style="1" bestFit="1" customWidth="1"/>
    <col min="7" max="15" width="12.8181818181818" style="1" bestFit="1" customWidth="1"/>
    <col min="16" max="17" width="12.8181818181818" style="180" customWidth="1"/>
    <col min="18" max="18" width="12.8181818181818" style="1" bestFit="1" customWidth="1"/>
    <col min="19" max="19" width="12.2727272727273" style="1" bestFit="1" customWidth="1"/>
    <col min="20" max="22" width="9.18181818181818" style="1"/>
    <col min="23" max="23" width="12.2727272727273" style="1" bestFit="1" customWidth="1"/>
    <col min="24" max="16384" width="9.18181818181818" style="1"/>
  </cols>
  <sheetData>
    <row r="1" ht="11.5" customHeight="1">
      <c r="A1" s="302" t="s">
        <v>254</v>
      </c>
    </row>
    <row r="2" ht="11.5" customHeight="1">
      <c r="A2" s="302" t="s">
        <v>239</v>
      </c>
    </row>
    <row r="3" spans="1:21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74"/>
      <c r="Q3" s="174"/>
      <c r="R3" s="220"/>
      <c r="S3" s="14"/>
      <c r="T3" s="14"/>
      <c r="U3" s="14"/>
    </row>
    <row r="4" spans="1:17" ht="13">
      <c r="A4" s="284" t="s">
        <v>215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</row>
    <row r="5" spans="1:17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</row>
    <row r="6" spans="1:17" ht="11.5" customHeight="1">
      <c r="A6" s="285" t="s">
        <v>209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18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  <c r="R10" s="55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24" ht="15.5">
      <c r="B12" s="8" t="s">
        <v>3</v>
      </c>
      <c r="C12" s="1" t="s">
        <v>55</v>
      </c>
      <c r="E12" s="10"/>
      <c r="F12" s="11">
        <f>+'Distribution -Pole Inspection'!F12+'Distribution -Feeder Harden'!F12+'Distribution - Veg Mgmt'!F12+'Distribution -Lateral Hardening'!F12</f>
        <v>14000000</v>
      </c>
      <c r="G12" s="11">
        <f>+'Distribution -Pole Inspection'!G12+'Distribution -Feeder Harden'!G12+'Distribution - Veg Mgmt'!G12+'Distribution -Lateral Hardening'!G12</f>
        <v>43700000</v>
      </c>
      <c r="H12" s="11">
        <f>+'Distribution -Pole Inspection'!H12+'Distribution -Feeder Harden'!H12+'Distribution - Veg Mgmt'!H12+'Distribution -Lateral Hardening'!H12</f>
        <v>41800000</v>
      </c>
      <c r="I12" s="11">
        <f>+'Distribution -Pole Inspection'!I12+'Distribution -Feeder Harden'!I12+'Distribution - Veg Mgmt'!I12+'Distribution -Lateral Hardening'!I12</f>
        <v>38100000</v>
      </c>
      <c r="J12" s="11">
        <f>+'Distribution -Pole Inspection'!J12+'Distribution -Feeder Harden'!J12+'Distribution - Veg Mgmt'!J12+'Distribution -Lateral Hardening'!J12</f>
        <v>38100000</v>
      </c>
      <c r="K12" s="11">
        <f>+'Distribution -Pole Inspection'!K12+'Distribution -Feeder Harden'!K12+'Distribution - Veg Mgmt'!K12+'Distribution -Lateral Hardening'!K12</f>
        <v>38100000</v>
      </c>
      <c r="L12" s="11">
        <f>+'Distribution -Pole Inspection'!L12+'Distribution -Feeder Harden'!L12+'Distribution - Veg Mgmt'!L12+'Distribution -Lateral Hardening'!L12</f>
        <v>38100000</v>
      </c>
      <c r="M12" s="11">
        <f>+'Distribution -Pole Inspection'!M12+'Distribution -Feeder Harden'!M12+'Distribution - Veg Mgmt'!M12+'Distribution -Lateral Hardening'!M12</f>
        <v>38100000</v>
      </c>
      <c r="N12" s="11">
        <f>+'Distribution -Pole Inspection'!N12+'Distribution -Feeder Harden'!N12+'Distribution - Veg Mgmt'!N12+'Distribution -Lateral Hardening'!N12</f>
        <v>38100000</v>
      </c>
      <c r="O12" s="11">
        <f>+'Distribution -Pole Inspection'!O12+'Distribution -Feeder Harden'!O12+'Distribution - Veg Mgmt'!O12+'Distribution -Lateral Hardening'!O12</f>
        <v>38100000</v>
      </c>
      <c r="P12" s="176"/>
      <c r="Q12" s="176"/>
      <c r="R12" s="48">
        <f>SUM(F12:O12)</f>
        <v>366200000</v>
      </c>
      <c r="S12" s="48"/>
      <c r="W12" s="48">
        <f>+'Distribution -Pole Inspection'!P12+'Distribution -Feeder Harden'!P12+'Distribution -Lateral Hardening'!P12+'Distribution - Veg Mgmt'!P12</f>
        <v>366200000</v>
      </c>
      <c r="X12" s="48">
        <f>+R12-W12</f>
        <v>0</v>
      </c>
    </row>
    <row r="13" spans="2:24" ht="15.5">
      <c r="B13" s="8" t="s">
        <v>4</v>
      </c>
      <c r="C13" s="1" t="s">
        <v>56</v>
      </c>
      <c r="E13" s="10"/>
      <c r="F13" s="12">
        <f>+(F12/2)+E17</f>
        <v>9699974.5914481618</v>
      </c>
      <c r="G13" s="12">
        <f>+G12/2+F12/2</f>
        <v>28850000</v>
      </c>
      <c r="H13" s="12">
        <f>+H12/2+G12/2</f>
        <v>42750000</v>
      </c>
      <c r="I13" s="12">
        <f t="shared" si="1" ref="I13:O13">+I12/2+H12/2</f>
        <v>39950000</v>
      </c>
      <c r="J13" s="12">
        <f t="shared" si="1"/>
        <v>38100000</v>
      </c>
      <c r="K13" s="12">
        <f t="shared" si="1"/>
        <v>38100000</v>
      </c>
      <c r="L13" s="12">
        <f t="shared" si="1"/>
        <v>38100000</v>
      </c>
      <c r="M13" s="12">
        <f t="shared" si="1"/>
        <v>38100000</v>
      </c>
      <c r="N13" s="12">
        <f t="shared" si="1"/>
        <v>38100000</v>
      </c>
      <c r="O13" s="12">
        <f t="shared" si="1"/>
        <v>38100000</v>
      </c>
      <c r="P13" s="177"/>
      <c r="Q13" s="177"/>
      <c r="R13" s="48">
        <f>SUM(F13:O13)</f>
        <v>349849974.59144819</v>
      </c>
      <c r="S13" s="48"/>
      <c r="W13" s="48">
        <f>+'Distribution -Pole Inspection'!P13+'Distribution -Feeder Harden'!P13+'Distribution -Lateral Hardening'!P13+'Distribution - Veg Mgmt'!P13</f>
        <v>349849974.59144813</v>
      </c>
      <c r="X13" s="48">
        <f>+R13-W13</f>
        <v>0</v>
      </c>
    </row>
    <row r="14" spans="1:17" ht="13">
      <c r="A14" s="78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9699974.5914481618</v>
      </c>
      <c r="G15" s="11">
        <f t="shared" si="2"/>
        <v>38549974.591448158</v>
      </c>
      <c r="H15" s="11">
        <f t="shared" si="2"/>
        <v>81299974.591448158</v>
      </c>
      <c r="I15" s="11">
        <f t="shared" si="2"/>
        <v>121249974.59144816</v>
      </c>
      <c r="J15" s="11">
        <f t="shared" si="2"/>
        <v>159349974.59144816</v>
      </c>
      <c r="K15" s="11">
        <f t="shared" si="2"/>
        <v>197449974.59144816</v>
      </c>
      <c r="L15" s="11">
        <f t="shared" si="2"/>
        <v>235549974.59144816</v>
      </c>
      <c r="M15" s="11">
        <f t="shared" si="2"/>
        <v>273649974.59144819</v>
      </c>
      <c r="N15" s="11">
        <f t="shared" si="2"/>
        <v>311749974.59144819</v>
      </c>
      <c r="O15" s="11">
        <f t="shared" si="2"/>
        <v>349849974.59144819</v>
      </c>
      <c r="P15" s="176"/>
      <c r="Q15" s="176"/>
      <c r="W15" s="48">
        <f>+'Distribution -Pole Inspection'!O15+'Distribution -Feeder Harden'!O15+'Distribution -Lateral Hardening'!O15+'Distribution - Veg Mgmt'!O15</f>
        <v>349849974.59144813</v>
      </c>
      <c r="X15" s="48">
        <f>+O15-W15</f>
        <v>0</v>
      </c>
    </row>
    <row r="16" spans="1:24" ht="15.5">
      <c r="A16" s="16" t="s">
        <v>14</v>
      </c>
      <c r="B16" s="8" t="s">
        <v>58</v>
      </c>
      <c r="C16" s="14"/>
      <c r="E16" s="17">
        <v>0</v>
      </c>
      <c r="F16" s="11">
        <f>E16+F28</f>
        <v>329799.1361092375</v>
      </c>
      <c r="G16" s="11">
        <f t="shared" si="3" ref="G16:O16">F16+G28</f>
        <v>1640498.2722184751</v>
      </c>
      <c r="H16" s="11">
        <f t="shared" si="3"/>
        <v>4404697.4083277127</v>
      </c>
      <c r="I16" s="11">
        <f t="shared" si="3"/>
        <v>8527196.5444369502</v>
      </c>
      <c r="J16" s="11">
        <f t="shared" si="3"/>
        <v>13945095.680546187</v>
      </c>
      <c r="K16" s="11">
        <f t="shared" si="3"/>
        <v>20658394.816655423</v>
      </c>
      <c r="L16" s="11">
        <f t="shared" si="3"/>
        <v>28667093.95276466</v>
      </c>
      <c r="M16" s="11">
        <f t="shared" si="3"/>
        <v>37971193.0888739</v>
      </c>
      <c r="N16" s="11">
        <f t="shared" si="3"/>
        <v>48570692.224983141</v>
      </c>
      <c r="O16" s="11">
        <f t="shared" si="3"/>
        <v>60465591.361092381</v>
      </c>
      <c r="P16" s="176"/>
      <c r="Q16" s="176"/>
      <c r="W16" s="48">
        <f>+'Distribution -Pole Inspection'!O16+'Distribution -Feeder Harden'!O16+'Distribution -Lateral Hardening'!O16+'Distribution - Veg Mgmt'!O16</f>
        <v>60465591.361092381</v>
      </c>
      <c r="X16" s="48">
        <f>+O16-W16</f>
        <v>0</v>
      </c>
    </row>
    <row r="17" spans="1:24" ht="13">
      <c r="A17" s="16" t="s">
        <v>15</v>
      </c>
      <c r="B17" s="8" t="s">
        <v>7</v>
      </c>
      <c r="E17" s="18">
        <f>'Distribution -Pole Inspection'!E17+'Distribution -Feeder Harden'!E17+'Distribution -Lateral Hardening'!E17+'Distribution - Veg Mgmt'!E17</f>
        <v>2699974.5914481622</v>
      </c>
      <c r="F17" s="18">
        <f t="shared" si="4" ref="F17:O17">E17+F12-F13</f>
        <v>7000000</v>
      </c>
      <c r="G17" s="18">
        <f t="shared" si="4"/>
        <v>21850000</v>
      </c>
      <c r="H17" s="18">
        <f t="shared" si="4"/>
        <v>20900000</v>
      </c>
      <c r="I17" s="18">
        <f t="shared" si="4"/>
        <v>19050000</v>
      </c>
      <c r="J17" s="18">
        <f t="shared" si="4"/>
        <v>19050000</v>
      </c>
      <c r="K17" s="18">
        <f t="shared" si="4"/>
        <v>19050000</v>
      </c>
      <c r="L17" s="18">
        <f t="shared" si="4"/>
        <v>19050000</v>
      </c>
      <c r="M17" s="18">
        <f t="shared" si="4"/>
        <v>19050000</v>
      </c>
      <c r="N17" s="18">
        <f t="shared" si="4"/>
        <v>19050000</v>
      </c>
      <c r="O17" s="18">
        <f t="shared" si="4"/>
        <v>19050000</v>
      </c>
      <c r="P17" s="113"/>
      <c r="Q17" s="113"/>
      <c r="W17" s="48">
        <f>+'Distribution -Pole Inspection'!O17+'Distribution -Feeder Harden'!O17+'Distribution -Lateral Hardening'!O17+'Distribution - Veg Mgmt'!O17</f>
        <v>19050000.000000004</v>
      </c>
      <c r="X17" s="48">
        <f>+O17-W17</f>
        <v>0</v>
      </c>
    </row>
    <row r="18" spans="1:23" ht="13">
      <c r="A18" s="7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78"/>
      <c r="Q18" s="178"/>
      <c r="W18" s="48">
        <f>+'Distribution -Pole Inspection'!O18+'Distribution -Feeder Harden'!O18+'Distribution -Lateral Hardening'!O18+'Distribution - Veg Mgmt'!O18</f>
        <v>0</v>
      </c>
    </row>
    <row r="19" spans="1:24" ht="13.5" thickBot="1">
      <c r="A19" s="16" t="s">
        <v>16</v>
      </c>
      <c r="B19" s="8" t="s">
        <v>8</v>
      </c>
      <c r="E19" s="21">
        <f t="shared" si="5" ref="E19:O19">E15-E16+E17</f>
        <v>2699974.5914481622</v>
      </c>
      <c r="F19" s="21">
        <f t="shared" si="5"/>
        <v>16370175.455338925</v>
      </c>
      <c r="G19" s="21">
        <f t="shared" si="5"/>
        <v>58759476.319229685</v>
      </c>
      <c r="H19" s="21">
        <f t="shared" si="6" ref="H19:K19">H15-H16+H17</f>
        <v>97795277.183120444</v>
      </c>
      <c r="I19" s="21">
        <f t="shared" si="6"/>
        <v>131772778.04701121</v>
      </c>
      <c r="J19" s="21">
        <f t="shared" si="6"/>
        <v>164454878.91090196</v>
      </c>
      <c r="K19" s="21">
        <f t="shared" si="6"/>
        <v>195841579.77479273</v>
      </c>
      <c r="L19" s="21">
        <f t="shared" si="5"/>
        <v>225932880.6386835</v>
      </c>
      <c r="M19" s="21">
        <f t="shared" si="5"/>
        <v>254728781.5025743</v>
      </c>
      <c r="N19" s="21">
        <f t="shared" si="5"/>
        <v>282229282.36646503</v>
      </c>
      <c r="O19" s="21">
        <f t="shared" si="5"/>
        <v>308434383.2303558</v>
      </c>
      <c r="P19" s="114"/>
      <c r="Q19" s="114"/>
      <c r="R19" s="48"/>
      <c r="S19" s="48"/>
      <c r="W19" s="48">
        <f>+'Distribution -Pole Inspection'!O19+'Distribution -Feeder Harden'!O19+'Distribution -Lateral Hardening'!O19+'Distribution - Veg Mgmt'!O19</f>
        <v>308434383.23035574</v>
      </c>
      <c r="X19" s="48">
        <f>+O19-W19</f>
        <v>0</v>
      </c>
    </row>
    <row r="20" spans="1:17" ht="13.5" thickTop="1">
      <c r="A20" s="78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25" ht="13">
      <c r="A21" s="16" t="s">
        <v>17</v>
      </c>
      <c r="B21" s="8" t="s">
        <v>9</v>
      </c>
      <c r="E21" s="10"/>
      <c r="F21" s="11">
        <f t="shared" si="7" ref="F21">(E19+F19)/2</f>
        <v>9535075.0233935434</v>
      </c>
      <c r="G21" s="11">
        <f t="shared" si="8" ref="G21">(F19+G19)/2</f>
        <v>37564825.887284309</v>
      </c>
      <c r="H21" s="11">
        <f t="shared" si="9" ref="H21">(G19+H19)/2</f>
        <v>78277376.751175061</v>
      </c>
      <c r="I21" s="11">
        <f t="shared" si="10" ref="I21">(H19+I19)/2</f>
        <v>114784027.61506583</v>
      </c>
      <c r="J21" s="11">
        <f t="shared" si="11" ref="J21">(I19+J19)/2</f>
        <v>148113828.47895658</v>
      </c>
      <c r="K21" s="11">
        <f t="shared" si="12" ref="K21">(J19+K19)/2</f>
        <v>180148229.34284735</v>
      </c>
      <c r="L21" s="11">
        <f t="shared" si="13" ref="L21">(K19+L19)/2</f>
        <v>210887230.20673811</v>
      </c>
      <c r="M21" s="11">
        <f t="shared" si="14" ref="M21">(L19+M19)/2</f>
        <v>240330831.07062888</v>
      </c>
      <c r="N21" s="11">
        <f t="shared" si="15" ref="N21">(M19+N19)/2</f>
        <v>268479031.93451965</v>
      </c>
      <c r="O21" s="11">
        <f t="shared" si="16" ref="O21">(N19+O19)/2</f>
        <v>295331832.79841042</v>
      </c>
      <c r="P21" s="176"/>
      <c r="Q21" s="176"/>
      <c r="S21" s="48"/>
      <c r="W21" s="48">
        <f>+'Distribution -Pole Inspection'!O21+'Distribution -Feeder Harden'!O21+'Distribution -Lateral Hardening'!O21+'Distribution - Veg Mgmt'!O21</f>
        <v>295331832.79841042</v>
      </c>
      <c r="X21" s="48">
        <f>+O21-W21</f>
        <v>0</v>
      </c>
      <c r="Y21" s="22"/>
    </row>
    <row r="22" spans="1:17" ht="13">
      <c r="A22" s="78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76"/>
      <c r="Q22" s="176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76"/>
      <c r="Q23" s="176"/>
    </row>
    <row r="24" spans="1:24" ht="15.5">
      <c r="A24" s="78"/>
      <c r="B24" s="8" t="s">
        <v>3</v>
      </c>
      <c r="C24" s="1" t="s">
        <v>59</v>
      </c>
      <c r="E24" s="10"/>
      <c r="F24" s="11">
        <f>(F21*ROUND((F63),7))/F66</f>
        <v>561188.32058378542</v>
      </c>
      <c r="G24" s="11">
        <f t="shared" si="17" ref="G24:O24">(G21*ROUND((G63),7))/G66</f>
        <v>2210883.6585959718</v>
      </c>
      <c r="H24" s="11">
        <f t="shared" si="17"/>
        <v>4657826.3370733364</v>
      </c>
      <c r="I24" s="11">
        <f t="shared" si="17"/>
        <v>6830122.4324406218</v>
      </c>
      <c r="J24" s="11">
        <f t="shared" si="17"/>
        <v>8813382.867530629</v>
      </c>
      <c r="K24" s="11">
        <f t="shared" si="17"/>
        <v>10719561.666936493</v>
      </c>
      <c r="L24" s="11">
        <f t="shared" si="17"/>
        <v>12548658.830658209</v>
      </c>
      <c r="M24" s="11">
        <f t="shared" si="17"/>
        <v>14300674.358695775</v>
      </c>
      <c r="N24" s="11">
        <f t="shared" si="17"/>
        <v>15975608.251049198</v>
      </c>
      <c r="O24" s="11">
        <f t="shared" si="17"/>
        <v>17573460.507718474</v>
      </c>
      <c r="P24" s="176"/>
      <c r="Q24" s="176"/>
      <c r="R24" s="48">
        <f>SUM(F24:O24)</f>
        <v>94191367.231282502</v>
      </c>
      <c r="S24" s="48"/>
      <c r="W24" s="48">
        <f>+'Distribution -Pole Inspection'!P24+'Distribution -Feeder Harden'!P24+'Distribution -Lateral Hardening'!P24+'Distribution - Veg Mgmt'!P24</f>
        <v>94191367.231282502</v>
      </c>
      <c r="X24" s="48">
        <f>+R24-W24</f>
        <v>0</v>
      </c>
    </row>
    <row r="25" spans="1:24" ht="15.5">
      <c r="A25" s="4" t="s">
        <v>0</v>
      </c>
      <c r="B25" s="8" t="s">
        <v>4</v>
      </c>
      <c r="C25" s="1" t="s">
        <v>79</v>
      </c>
      <c r="E25" s="10"/>
      <c r="F25" s="11">
        <f>F21*ROUND((F62),7)</f>
        <v>114750.81387653193</v>
      </c>
      <c r="G25" s="11">
        <f t="shared" si="18" ref="G25:O25">G21*ROUND((G62),7)</f>
        <v>452077.65362311172</v>
      </c>
      <c r="H25" s="11">
        <f t="shared" si="18"/>
        <v>942036.91824969137</v>
      </c>
      <c r="I25" s="11">
        <f t="shared" si="18"/>
        <v>1381379.858736271</v>
      </c>
      <c r="J25" s="11">
        <f t="shared" si="18"/>
        <v>1782490.6802128507</v>
      </c>
      <c r="K25" s="11">
        <f t="shared" si="18"/>
        <v>2168011.8808494308</v>
      </c>
      <c r="L25" s="11">
        <f t="shared" si="18"/>
        <v>2537943.4606460105</v>
      </c>
      <c r="M25" s="11">
        <f t="shared" si="18"/>
        <v>2892285.4196025901</v>
      </c>
      <c r="N25" s="11">
        <f t="shared" si="18"/>
        <v>3231037.7577191698</v>
      </c>
      <c r="O25" s="11">
        <f t="shared" si="18"/>
        <v>3554200.47499575</v>
      </c>
      <c r="P25" s="176"/>
      <c r="Q25" s="176"/>
      <c r="R25" s="48">
        <f>SUM(F25:O25)</f>
        <v>19056214.918511409</v>
      </c>
      <c r="S25" s="48"/>
      <c r="W25" s="48">
        <f>+'Distribution -Pole Inspection'!P25+'Distribution -Feeder Harden'!P25+'Distribution -Lateral Hardening'!P25+'Distribution - Veg Mgmt'!P25</f>
        <v>19056214.918511406</v>
      </c>
      <c r="X25" s="48">
        <f>+R25-W25</f>
        <v>0</v>
      </c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76"/>
      <c r="Q27" s="176"/>
    </row>
    <row r="28" spans="1:24" ht="15.5">
      <c r="A28" s="4"/>
      <c r="B28" s="8" t="s">
        <v>3</v>
      </c>
      <c r="C28" s="1" t="s">
        <v>60</v>
      </c>
      <c r="E28" s="10"/>
      <c r="F28" s="11">
        <f>+F15*F60</f>
        <v>329799.1361092375</v>
      </c>
      <c r="G28" s="11">
        <f t="shared" si="19" ref="G28:O28">+G15*G60</f>
        <v>1310699.1361092376</v>
      </c>
      <c r="H28" s="11">
        <f t="shared" si="19"/>
        <v>2764199.1361092376</v>
      </c>
      <c r="I28" s="11">
        <f t="shared" si="19"/>
        <v>4122499.1361092376</v>
      </c>
      <c r="J28" s="11">
        <f t="shared" si="19"/>
        <v>5417899.1361092376</v>
      </c>
      <c r="K28" s="11">
        <f t="shared" si="19"/>
        <v>6713299.1361092376</v>
      </c>
      <c r="L28" s="11">
        <f t="shared" si="19"/>
        <v>8008699.1361092376</v>
      </c>
      <c r="M28" s="11">
        <f t="shared" si="19"/>
        <v>9304099.1361092385</v>
      </c>
      <c r="N28" s="11">
        <f t="shared" si="19"/>
        <v>10599499.136109239</v>
      </c>
      <c r="O28" s="11">
        <f t="shared" si="19"/>
        <v>11894899.136109239</v>
      </c>
      <c r="P28" s="176"/>
      <c r="Q28" s="176"/>
      <c r="R28" s="48">
        <f>SUM(F28:O28)</f>
        <v>60465591.361092381</v>
      </c>
      <c r="S28" s="48"/>
      <c r="W28" s="48">
        <f>+'Distribution -Pole Inspection'!P28+'Distribution -Feeder Harden'!P28+'Distribution -Lateral Hardening'!P28+'Distribution - Veg Mgmt'!P28</f>
        <v>60465591.361092381</v>
      </c>
      <c r="X28" s="48">
        <f>+R28-W28</f>
        <v>0</v>
      </c>
    </row>
    <row r="29" spans="1:24" ht="15.5">
      <c r="A29" s="4"/>
      <c r="B29" s="1" t="s">
        <v>4</v>
      </c>
      <c r="C29" s="1" t="s">
        <v>61</v>
      </c>
      <c r="E29" s="10"/>
      <c r="F29" s="11">
        <f>+(F15-F16)*F61</f>
        <v>131182.45637474494</v>
      </c>
      <c r="G29" s="11">
        <f t="shared" si="20" ref="G29:O29">+(G15-G16)*G61</f>
        <v>516732.66846921557</v>
      </c>
      <c r="H29" s="11">
        <f t="shared" si="20"/>
        <v>1076533.8805636861</v>
      </c>
      <c r="I29" s="11">
        <f t="shared" si="20"/>
        <v>1578118.892658157</v>
      </c>
      <c r="J29" s="11">
        <f t="shared" si="20"/>
        <v>2035668.3047526276</v>
      </c>
      <c r="K29" s="11">
        <f t="shared" si="20"/>
        <v>2475082.1168470983</v>
      </c>
      <c r="L29" s="11">
        <f t="shared" si="20"/>
        <v>2896360.3289415692</v>
      </c>
      <c r="M29" s="11">
        <f t="shared" si="20"/>
        <v>3299502.94103604</v>
      </c>
      <c r="N29" s="11">
        <f t="shared" si="20"/>
        <v>3684509.9531305106</v>
      </c>
      <c r="O29" s="11">
        <f t="shared" si="20"/>
        <v>4051381.3652249812</v>
      </c>
      <c r="P29" s="176"/>
      <c r="Q29" s="176"/>
      <c r="R29" s="48">
        <f>SUM(F29:O29)</f>
        <v>21745072.907998629</v>
      </c>
      <c r="S29" s="48"/>
      <c r="W29" s="48">
        <f>+'Distribution -Pole Inspection'!P29+'Distribution -Feeder Harden'!P29+'Distribution -Lateral Hardening'!P29+'Distribution - Veg Mgmt'!P29</f>
        <v>21745072.907998629</v>
      </c>
      <c r="X29" s="48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76"/>
      <c r="Q30" s="176"/>
      <c r="R30" s="48">
        <f>SUM(F30:O30)</f>
        <v>0</v>
      </c>
      <c r="W30" s="48">
        <f>+'Distribution -Pole Inspection'!P30+'Distribution -Feeder Harden'!P30+'Distribution -Lateral Hardening'!P30+'Distribution - Veg Mgmt'!P30</f>
        <v>0</v>
      </c>
      <c r="X30" s="48">
        <f>+R30-W30</f>
        <v>0</v>
      </c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24" ht="13">
      <c r="A32" s="16" t="s">
        <v>20</v>
      </c>
      <c r="B32" s="8" t="s">
        <v>31</v>
      </c>
      <c r="C32" s="8"/>
      <c r="E32" s="10"/>
      <c r="F32" s="11">
        <f>+'Distribution -Pole Inspection'!F32+'Distribution -Feeder Harden'!F32+'Distribution - Veg Mgmt'!F32+'Distribution -Lateral Hardening'!F32</f>
        <v>6740000</v>
      </c>
      <c r="G32" s="11">
        <f>+'Distribution -Pole Inspection'!G32+'Distribution -Feeder Harden'!G32+'Distribution - Veg Mgmt'!G32+'Distribution -Lateral Hardening'!G32</f>
        <v>8350000</v>
      </c>
      <c r="H32" s="11">
        <f>+'Distribution -Pole Inspection'!H32+'Distribution -Feeder Harden'!H32+'Distribution - Veg Mgmt'!H32+'Distribution -Lateral Hardening'!H32</f>
        <v>8280000</v>
      </c>
      <c r="I32" s="11">
        <f>+'Distribution -Pole Inspection'!I32+'Distribution -Feeder Harden'!I32+'Distribution - Veg Mgmt'!I32+'Distribution -Lateral Hardening'!I32</f>
        <v>8150000</v>
      </c>
      <c r="J32" s="11">
        <f>+'Distribution -Pole Inspection'!J32+'Distribution -Feeder Harden'!J32+'Distribution - Veg Mgmt'!J32+'Distribution -Lateral Hardening'!J32</f>
        <v>8150000</v>
      </c>
      <c r="K32" s="11">
        <f>+'Distribution -Pole Inspection'!K32+'Distribution -Feeder Harden'!K32+'Distribution - Veg Mgmt'!K32+'Distribution -Lateral Hardening'!K32</f>
        <v>8160000</v>
      </c>
      <c r="L32" s="11">
        <f>+'Distribution -Pole Inspection'!L32+'Distribution -Feeder Harden'!L32+'Distribution - Veg Mgmt'!L32+'Distribution -Lateral Hardening'!L32</f>
        <v>8160000</v>
      </c>
      <c r="M32" s="11">
        <f>+'Distribution -Pole Inspection'!M32+'Distribution -Feeder Harden'!M32+'Distribution - Veg Mgmt'!M32+'Distribution -Lateral Hardening'!M32</f>
        <v>8160000</v>
      </c>
      <c r="N32" s="11">
        <f>+'Distribution -Pole Inspection'!N32+'Distribution -Feeder Harden'!N32+'Distribution - Veg Mgmt'!N32+'Distribution -Lateral Hardening'!N32</f>
        <v>8160000</v>
      </c>
      <c r="O32" s="11">
        <f>+'Distribution -Pole Inspection'!O32+'Distribution -Feeder Harden'!O32+'Distribution - Veg Mgmt'!O32+'Distribution -Lateral Hardening'!O32</f>
        <v>8160000</v>
      </c>
      <c r="P32" s="176"/>
      <c r="Q32" s="176"/>
      <c r="R32" s="48">
        <f>SUM(F32:O32)</f>
        <v>80470000</v>
      </c>
      <c r="S32" s="48"/>
      <c r="W32" s="48">
        <f>+'Distribution -Pole Inspection'!P32+'Distribution -Feeder Harden'!P32+'Distribution -Lateral Hardening'!P32+'Distribution - Veg Mgmt'!P32</f>
        <v>80470000</v>
      </c>
      <c r="X32" s="48">
        <f>+R32-W32</f>
        <v>0</v>
      </c>
    </row>
    <row r="33" spans="1:17" ht="13">
      <c r="A33" s="20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24" ht="13.5" thickBot="1">
      <c r="A34" s="16" t="s">
        <v>21</v>
      </c>
      <c r="B34" s="8" t="s">
        <v>33</v>
      </c>
      <c r="E34" s="10"/>
      <c r="F34" s="197">
        <f>F24+F25+F28+F29+F30+F32</f>
        <v>7876920.7269442994</v>
      </c>
      <c r="G34" s="197">
        <f t="shared" si="21" ref="G34:O34">G24+G25+G28+G29+G30+G32</f>
        <v>12840393.116797537</v>
      </c>
      <c r="H34" s="197">
        <f t="shared" si="21"/>
        <v>17720596.271995954</v>
      </c>
      <c r="I34" s="197">
        <f t="shared" si="21"/>
        <v>22062120.319944285</v>
      </c>
      <c r="J34" s="197">
        <f t="shared" si="21"/>
        <v>26199440.988605347</v>
      </c>
      <c r="K34" s="197">
        <f t="shared" si="21"/>
        <v>30235954.800742257</v>
      </c>
      <c r="L34" s="197">
        <f t="shared" si="21"/>
        <v>34151661.756355025</v>
      </c>
      <c r="M34" s="197">
        <f t="shared" si="21"/>
        <v>37956561.855443642</v>
      </c>
      <c r="N34" s="197">
        <f t="shared" si="21"/>
        <v>41650655.098008111</v>
      </c>
      <c r="O34" s="197">
        <f t="shared" si="21"/>
        <v>45233941.484048441</v>
      </c>
      <c r="P34" s="61"/>
      <c r="Q34" s="61"/>
      <c r="R34" s="23">
        <f>SUM(F34:O34)</f>
        <v>275928246.41888487</v>
      </c>
      <c r="W34" s="48">
        <f>+'Distribution -Pole Inspection'!P34+'Distribution -Feeder Harden'!P34+'Distribution -Lateral Hardening'!P34+'Distribution - Veg Mgmt'!P34</f>
        <v>275928246.41888493</v>
      </c>
      <c r="X34" s="48">
        <f>+R34-W34</f>
        <v>0</v>
      </c>
    </row>
    <row r="35" spans="1:24" ht="13.5" thickTop="1">
      <c r="A35" s="16"/>
      <c r="B35" s="2" t="s">
        <v>3</v>
      </c>
      <c r="C35" s="1" t="s">
        <v>217</v>
      </c>
      <c r="E35" s="10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/>
      <c r="Q35" s="61"/>
      <c r="R35" s="61"/>
      <c r="W35" s="48"/>
      <c r="X35" s="48"/>
    </row>
    <row r="36" spans="1:24" ht="13.5" thickBot="1">
      <c r="A36" s="16"/>
      <c r="B36" s="2" t="s">
        <v>4</v>
      </c>
      <c r="C36" s="1" t="s">
        <v>218</v>
      </c>
      <c r="E36" s="10"/>
      <c r="F36" s="61">
        <f>F34</f>
        <v>7876920.7269442994</v>
      </c>
      <c r="G36" s="61">
        <f t="shared" si="22" ref="G36:O36">G34</f>
        <v>12840393.116797537</v>
      </c>
      <c r="H36" s="61">
        <f t="shared" si="22"/>
        <v>17720596.271995954</v>
      </c>
      <c r="I36" s="61">
        <f t="shared" si="22"/>
        <v>22062120.319944285</v>
      </c>
      <c r="J36" s="61">
        <f t="shared" si="22"/>
        <v>26199440.988605347</v>
      </c>
      <c r="K36" s="61">
        <f t="shared" si="22"/>
        <v>30235954.800742257</v>
      </c>
      <c r="L36" s="61">
        <f t="shared" si="22"/>
        <v>34151661.756355025</v>
      </c>
      <c r="M36" s="61">
        <f t="shared" si="22"/>
        <v>37956561.855443642</v>
      </c>
      <c r="N36" s="61">
        <f t="shared" si="22"/>
        <v>41650655.098008111</v>
      </c>
      <c r="O36" s="61">
        <f t="shared" si="22"/>
        <v>45233941.484048441</v>
      </c>
      <c r="P36" s="61"/>
      <c r="Q36" s="61"/>
      <c r="R36" s="23">
        <f>SUM(F36:O36)</f>
        <v>275928246.41888487</v>
      </c>
      <c r="W36" s="48">
        <f>+'Distribution -Pole Inspection'!R36+'Distribution -Feeder Harden'!R36+'Distribution -Lateral Hardening'!R36+'Distribution - Veg Mgmt'!R36</f>
        <v>275928246.41888493</v>
      </c>
      <c r="X36" s="48">
        <f>+R36-W36</f>
        <v>0</v>
      </c>
    </row>
    <row r="37" spans="1:14" ht="13.5" thickTop="1">
      <c r="A37" s="20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24" s="14" customFormat="1" ht="15.5">
      <c r="A38" s="53" t="s">
        <v>22</v>
      </c>
      <c r="B38" s="14" t="s">
        <v>70</v>
      </c>
      <c r="E38" s="32"/>
      <c r="P38" s="54"/>
      <c r="Q38" s="54"/>
      <c r="W38" s="52"/>
      <c r="X38" s="52"/>
    </row>
    <row r="39" spans="1:24" s="14" customFormat="1" ht="13">
      <c r="A39" s="53"/>
      <c r="B39" s="196" t="s">
        <v>3</v>
      </c>
      <c r="C39" s="14" t="s">
        <v>210</v>
      </c>
      <c r="E39" s="32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/>
      <c r="Q39" s="54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/>
      <c r="Q40" s="54"/>
      <c r="W40" s="52"/>
      <c r="X40" s="52"/>
    </row>
    <row r="41" spans="1:24" ht="13">
      <c r="A41" s="200"/>
      <c r="E41" s="24"/>
      <c r="F41" s="25"/>
      <c r="G41" s="25"/>
      <c r="H41" s="25"/>
      <c r="I41" s="25"/>
      <c r="J41" s="25"/>
      <c r="K41" s="25"/>
      <c r="L41" s="25"/>
      <c r="M41" s="25"/>
      <c r="N41" s="25"/>
      <c r="V41" s="14"/>
      <c r="W41" s="52"/>
      <c r="X41" s="48"/>
    </row>
    <row r="42" spans="1:24" ht="13">
      <c r="A42" s="199" t="s">
        <v>23</v>
      </c>
      <c r="B42" s="1" t="s">
        <v>220</v>
      </c>
      <c r="E42" s="24"/>
      <c r="P42" s="61"/>
      <c r="Q42" s="61"/>
      <c r="W42" s="48">
        <f>+'Distribution -Pole Inspection'!P45+'Distribution -Feeder Harden'!P45+'Distribution -Lateral Hardening'!P45+'Distribution - Veg Mgmt'!P45</f>
        <v>275928246.41888493</v>
      </c>
      <c r="X42" s="48">
        <f>+R45-W42</f>
        <v>0</v>
      </c>
    </row>
    <row r="43" spans="1:18" ht="13.5" thickBot="1">
      <c r="A43" s="200"/>
      <c r="B43" s="1" t="s">
        <v>3</v>
      </c>
      <c r="C43" s="1" t="s">
        <v>219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R43" s="23">
        <f>SUM(F43:O43)</f>
        <v>0</v>
      </c>
    </row>
    <row r="44" spans="1:18" ht="14" thickTop="1" thickBot="1">
      <c r="A44" s="200"/>
      <c r="B44" s="1" t="s">
        <v>4</v>
      </c>
      <c r="C44" s="1" t="s">
        <v>221</v>
      </c>
      <c r="E44" s="24"/>
      <c r="F44" s="65">
        <f>F36*F40</f>
        <v>7876920.7269442994</v>
      </c>
      <c r="G44" s="65">
        <f t="shared" si="23" ref="G44:O44">G36*G40</f>
        <v>12840393.116797537</v>
      </c>
      <c r="H44" s="65">
        <f t="shared" si="23"/>
        <v>17720596.271995954</v>
      </c>
      <c r="I44" s="65">
        <f t="shared" si="23"/>
        <v>22062120.319944285</v>
      </c>
      <c r="J44" s="65">
        <f t="shared" si="23"/>
        <v>26199440.988605347</v>
      </c>
      <c r="K44" s="65">
        <f t="shared" si="23"/>
        <v>30235954.800742257</v>
      </c>
      <c r="L44" s="65">
        <f t="shared" si="23"/>
        <v>34151661.756355025</v>
      </c>
      <c r="M44" s="65">
        <f t="shared" si="23"/>
        <v>37956561.855443642</v>
      </c>
      <c r="N44" s="65">
        <f t="shared" si="23"/>
        <v>41650655.098008111</v>
      </c>
      <c r="O44" s="65">
        <f t="shared" si="23"/>
        <v>45233941.484048441</v>
      </c>
      <c r="R44" s="23">
        <f>SUM(F44:O44)</f>
        <v>275928246.41888487</v>
      </c>
    </row>
    <row r="45" spans="1:18" ht="14" thickTop="1" thickBot="1">
      <c r="A45" s="200"/>
      <c r="B45" s="1" t="s">
        <v>214</v>
      </c>
      <c r="C45" s="1" t="s">
        <v>38</v>
      </c>
      <c r="E45" s="24"/>
      <c r="F45" s="23">
        <f t="shared" si="24" ref="F45:O45">+F34*F40</f>
        <v>7876920.7269442994</v>
      </c>
      <c r="G45" s="23">
        <f t="shared" si="24"/>
        <v>12840393.116797537</v>
      </c>
      <c r="H45" s="23">
        <f t="shared" si="24"/>
        <v>17720596.271995954</v>
      </c>
      <c r="I45" s="23">
        <f t="shared" si="24"/>
        <v>22062120.319944285</v>
      </c>
      <c r="J45" s="23">
        <f t="shared" si="24"/>
        <v>26199440.988605347</v>
      </c>
      <c r="K45" s="23">
        <f t="shared" si="24"/>
        <v>30235954.800742257</v>
      </c>
      <c r="L45" s="23">
        <f t="shared" si="24"/>
        <v>34151661.756355025</v>
      </c>
      <c r="M45" s="23">
        <f t="shared" si="24"/>
        <v>37956561.855443642</v>
      </c>
      <c r="N45" s="23">
        <f t="shared" si="24"/>
        <v>41650655.098008111</v>
      </c>
      <c r="O45" s="23">
        <f t="shared" si="24"/>
        <v>45233941.484048441</v>
      </c>
      <c r="R45" s="23">
        <f>SUM(F45:O45)</f>
        <v>275928246.41888487</v>
      </c>
    </row>
    <row r="46" spans="1:14" ht="13.5" thickTop="1">
      <c r="A46" s="20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13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186"/>
      <c r="Q48" s="186"/>
    </row>
    <row r="49" spans="1:17" ht="13">
      <c r="A49" s="13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86"/>
      <c r="Q49" s="186"/>
    </row>
    <row r="50" spans="1:17" ht="13">
      <c r="A50" s="13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52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4" t="s">
        <v>74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29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29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33" t="s">
        <v>29</v>
      </c>
      <c r="E60" s="34"/>
      <c r="F60" s="35">
        <v>0.034000000000000002</v>
      </c>
      <c r="G60" s="35">
        <v>0.034000000000000002</v>
      </c>
      <c r="H60" s="35">
        <v>0.034000000000000002</v>
      </c>
      <c r="I60" s="35">
        <v>0.034000000000000002</v>
      </c>
      <c r="J60" s="35">
        <v>0.034000000000000002</v>
      </c>
      <c r="K60" s="35">
        <v>0.034000000000000002</v>
      </c>
      <c r="L60" s="35">
        <v>0.034000000000000002</v>
      </c>
      <c r="M60" s="35">
        <v>0.034000000000000002</v>
      </c>
      <c r="N60" s="35">
        <v>0.034000000000000002</v>
      </c>
      <c r="O60" s="187">
        <v>0.034000000000000002</v>
      </c>
      <c r="P60" s="115"/>
      <c r="Q60" s="115"/>
    </row>
    <row r="61" spans="3:17" s="33" customFormat="1" ht="16" customHeight="1">
      <c r="C61" s="33" t="s">
        <v>35</v>
      </c>
      <c r="E61" s="37"/>
      <c r="F61" s="46">
        <v>0.014</v>
      </c>
      <c r="G61" s="46">
        <v>0.014</v>
      </c>
      <c r="H61" s="46">
        <v>0.014</v>
      </c>
      <c r="I61" s="46">
        <v>0.014</v>
      </c>
      <c r="J61" s="46">
        <v>0.014</v>
      </c>
      <c r="K61" s="46">
        <v>0.014</v>
      </c>
      <c r="L61" s="46">
        <v>0.014</v>
      </c>
      <c r="M61" s="46">
        <v>0.014</v>
      </c>
      <c r="N61" s="46">
        <v>0.014</v>
      </c>
      <c r="O61" s="182">
        <v>0.014</v>
      </c>
      <c r="P61" s="116"/>
      <c r="Q61" s="116"/>
    </row>
    <row r="62" spans="3:17" s="33" customFormat="1" ht="16" customHeight="1">
      <c r="C62" s="33" t="s">
        <v>25</v>
      </c>
      <c r="E62" s="37"/>
      <c r="F62" s="46">
        <f>WACC!$B$39</f>
        <v>0.012034558276621409</v>
      </c>
      <c r="G62" s="46">
        <f>WACC!$B$39</f>
        <v>0.012034558276621409</v>
      </c>
      <c r="H62" s="46">
        <f>WACC!$B$39</f>
        <v>0.012034558276621409</v>
      </c>
      <c r="I62" s="46">
        <f>WACC!$B$39</f>
        <v>0.012034558276621409</v>
      </c>
      <c r="J62" s="46">
        <f>WACC!$B$39</f>
        <v>0.012034558276621409</v>
      </c>
      <c r="K62" s="46">
        <f>WACC!$B$39</f>
        <v>0.012034558276621409</v>
      </c>
      <c r="L62" s="46">
        <f>WACC!$B$39</f>
        <v>0.012034558276621409</v>
      </c>
      <c r="M62" s="46">
        <f>WACC!$B$39</f>
        <v>0.012034558276621409</v>
      </c>
      <c r="N62" s="46">
        <f>WACC!$B$39</f>
        <v>0.012034558276621409</v>
      </c>
      <c r="O62" s="182">
        <f>WACC!$B$39</f>
        <v>0.012034558276621409</v>
      </c>
      <c r="P62" s="116"/>
      <c r="Q62" s="116"/>
    </row>
    <row r="63" spans="3:17" s="33" customFormat="1" ht="16" customHeight="1">
      <c r="C63" s="33" t="s">
        <v>26</v>
      </c>
      <c r="E63" s="38"/>
      <c r="F63" s="47">
        <f>WACC!$B$44</f>
        <v>0.044422826019061654</v>
      </c>
      <c r="G63" s="47">
        <f>WACC!$B$44</f>
        <v>0.044422826019061654</v>
      </c>
      <c r="H63" s="47">
        <f>WACC!$B$44</f>
        <v>0.044422826019061654</v>
      </c>
      <c r="I63" s="47">
        <f>WACC!$B$44</f>
        <v>0.044422826019061654</v>
      </c>
      <c r="J63" s="47">
        <f>WACC!$B$44</f>
        <v>0.044422826019061654</v>
      </c>
      <c r="K63" s="47">
        <f>WACC!$B$44</f>
        <v>0.044422826019061654</v>
      </c>
      <c r="L63" s="47">
        <f>WACC!$B$44</f>
        <v>0.044422826019061654</v>
      </c>
      <c r="M63" s="47">
        <f>WACC!$B$44</f>
        <v>0.044422826019061654</v>
      </c>
      <c r="N63" s="47">
        <f>WACC!$B$44</f>
        <v>0.044422826019061654</v>
      </c>
      <c r="O63" s="183">
        <f>WACC!$B$44</f>
        <v>0.044422826019061654</v>
      </c>
      <c r="P63" s="116"/>
      <c r="Q63" s="116"/>
    </row>
    <row r="64" spans="3:17" s="33" customFormat="1" ht="16" customHeight="1">
      <c r="C64" s="33" t="s">
        <v>27</v>
      </c>
      <c r="E64" s="39"/>
      <c r="F64" s="71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184">
        <v>0.21</v>
      </c>
      <c r="P64" s="117"/>
      <c r="Q64" s="117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184">
        <v>0.055</v>
      </c>
      <c r="P65" s="117"/>
      <c r="Q65" s="117"/>
    </row>
    <row r="66" spans="5:17" s="33" customFormat="1" ht="16" customHeight="1">
      <c r="E66" s="43"/>
      <c r="F66" s="44">
        <f t="shared" si="25" ref="F66:O66">1-((F64+F65)-(F64*F65))</f>
        <v>0.75478180000000006</v>
      </c>
      <c r="G66" s="44">
        <f t="shared" si="25"/>
        <v>0.75478180000000006</v>
      </c>
      <c r="H66" s="44">
        <f t="shared" si="25"/>
        <v>0.74655000000000005</v>
      </c>
      <c r="I66" s="44">
        <f t="shared" si="25"/>
        <v>0.74655000000000005</v>
      </c>
      <c r="J66" s="44">
        <f t="shared" si="25"/>
        <v>0.74655000000000005</v>
      </c>
      <c r="K66" s="44">
        <f t="shared" si="25"/>
        <v>0.74655000000000005</v>
      </c>
      <c r="L66" s="44">
        <f t="shared" si="25"/>
        <v>0.74655000000000005</v>
      </c>
      <c r="M66" s="44">
        <f t="shared" si="25"/>
        <v>0.74655000000000005</v>
      </c>
      <c r="N66" s="44">
        <f t="shared" si="25"/>
        <v>0.74655000000000005</v>
      </c>
      <c r="O66" s="185">
        <f t="shared" si="25"/>
        <v>0.74655000000000005</v>
      </c>
      <c r="P66" s="118"/>
      <c r="Q66" s="118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6:O6"/>
    <mergeCell ref="A7:O7"/>
    <mergeCell ref="A3:O3"/>
    <mergeCell ref="A4:O4"/>
    <mergeCell ref="A5:O5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  <ignoredErrors>
    <ignoredError sqref="A11:A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zoomScale="98" zoomScaleNormal="98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5" width="12.2727272727273" style="1" bestFit="1" customWidth="1"/>
    <col min="16" max="17" width="12.2727272727273" style="180" customWidth="1"/>
    <col min="18" max="18" width="12.2727272727273" style="1" bestFit="1" customWidth="1"/>
    <col min="19" max="22" width="9.18181818181818" style="1"/>
    <col min="23" max="23" width="11.7272727272727" style="1" bestFit="1" customWidth="1"/>
    <col min="24" max="24" width="12.4545454545455" style="1" bestFit="1" customWidth="1"/>
    <col min="25" max="16384" width="9.18181818181818" style="1"/>
  </cols>
  <sheetData>
    <row r="1" ht="11.5" customHeight="1">
      <c r="A1" s="302" t="s">
        <v>253</v>
      </c>
    </row>
    <row r="2" ht="11.5" customHeight="1">
      <c r="A2" s="302" t="s">
        <v>239</v>
      </c>
    </row>
    <row r="3" spans="1:22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74"/>
      <c r="Q3" s="174"/>
      <c r="R3" s="220"/>
      <c r="S3" s="14"/>
      <c r="T3" s="14"/>
      <c r="U3" s="14"/>
      <c r="V3" s="14"/>
    </row>
    <row r="4" spans="1:22" ht="13">
      <c r="A4" s="284" t="s">
        <v>216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174"/>
      <c r="Q4" s="174"/>
      <c r="R4" s="14"/>
      <c r="S4" s="14"/>
      <c r="T4" s="14"/>
      <c r="U4" s="14"/>
      <c r="V4" s="14"/>
    </row>
    <row r="5" spans="1:17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74"/>
      <c r="Q5" s="174"/>
    </row>
    <row r="6" spans="1:17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175"/>
      <c r="Q6" s="175"/>
    </row>
    <row r="7" spans="1:17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63"/>
      <c r="Q7" s="63"/>
    </row>
    <row r="8" spans="1:17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  <c r="P9" s="62"/>
      <c r="Q9" s="62"/>
    </row>
    <row r="10" spans="1:18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3"/>
      <c r="Q10" s="63"/>
      <c r="R10" s="55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2"/>
      <c r="Q11" s="62"/>
    </row>
    <row r="12" spans="2:24" ht="15.5">
      <c r="B12" s="8" t="s">
        <v>3</v>
      </c>
      <c r="C12" s="1" t="s">
        <v>55</v>
      </c>
      <c r="E12" s="10"/>
      <c r="F12" s="11">
        <f>+'Transmission - Inspections'!F12+'Transmission - Veg Mgmt'!F12+'Transmission - Hardening'!F12</f>
        <v>8370000</v>
      </c>
      <c r="G12" s="11">
        <f>+'Transmission - Inspections'!G12+'Transmission - Veg Mgmt'!G12+'Transmission - Hardening'!G12</f>
        <v>48250000</v>
      </c>
      <c r="H12" s="11">
        <f>+'Transmission - Inspections'!H12+'Transmission - Veg Mgmt'!H12+'Transmission - Hardening'!H12</f>
        <v>58050000</v>
      </c>
      <c r="I12" s="11">
        <f>+'Transmission - Inspections'!I12+'Transmission - Veg Mgmt'!I12+'Transmission - Hardening'!I12</f>
        <v>58050000</v>
      </c>
      <c r="J12" s="11">
        <f>+'Transmission - Inspections'!J12+'Transmission - Veg Mgmt'!J12+'Transmission - Hardening'!J12</f>
        <v>57050000</v>
      </c>
      <c r="K12" s="11">
        <f>+'Transmission - Inspections'!K12+'Transmission - Veg Mgmt'!K12+'Transmission - Hardening'!K12</f>
        <v>57050000</v>
      </c>
      <c r="L12" s="11">
        <f>+'Transmission - Inspections'!L12+'Transmission - Veg Mgmt'!L12+'Transmission - Hardening'!L12</f>
        <v>57050000</v>
      </c>
      <c r="M12" s="11">
        <f>+'Transmission - Inspections'!M12+'Transmission - Veg Mgmt'!M12+'Transmission - Hardening'!M12</f>
        <v>57050000</v>
      </c>
      <c r="N12" s="11">
        <f>+'Transmission - Inspections'!N12+'Transmission - Veg Mgmt'!N12+'Transmission - Hardening'!N12</f>
        <v>57050000</v>
      </c>
      <c r="O12" s="11">
        <f>+'Transmission - Inspections'!O12+'Transmission - Veg Mgmt'!O12+'Transmission - Hardening'!O12</f>
        <v>57050000</v>
      </c>
      <c r="P12" s="176"/>
      <c r="Q12" s="176"/>
      <c r="R12" s="48">
        <f>SUM(F12:O12)</f>
        <v>515020000</v>
      </c>
      <c r="W12" s="48">
        <f>+'Transmission - Inspections'!P12+'Transmission - Hardening'!P12+'Transmission - Veg Mgmt'!P12</f>
        <v>515020000</v>
      </c>
      <c r="X12" s="48">
        <f>+R12-W12</f>
        <v>0</v>
      </c>
    </row>
    <row r="13" spans="2:24" ht="15.5">
      <c r="B13" s="8" t="s">
        <v>4</v>
      </c>
      <c r="C13" s="1" t="s">
        <v>56</v>
      </c>
      <c r="E13" s="10"/>
      <c r="F13" s="12">
        <f>(F12/2)+E17</f>
        <v>8646845.7400000002</v>
      </c>
      <c r="G13" s="12">
        <f>+G12/2+F12/2</f>
        <v>28310000</v>
      </c>
      <c r="H13" s="12">
        <f>+H12/2+G12/2</f>
        <v>53150000</v>
      </c>
      <c r="I13" s="12">
        <f t="shared" si="1" ref="I13:O13">+I12/2+H12/2</f>
        <v>58050000</v>
      </c>
      <c r="J13" s="12">
        <f t="shared" si="1"/>
        <v>57550000</v>
      </c>
      <c r="K13" s="12">
        <f t="shared" si="1"/>
        <v>57050000</v>
      </c>
      <c r="L13" s="12">
        <f t="shared" si="1"/>
        <v>57050000</v>
      </c>
      <c r="M13" s="12">
        <f t="shared" si="1"/>
        <v>57050000</v>
      </c>
      <c r="N13" s="12">
        <f t="shared" si="1"/>
        <v>57050000</v>
      </c>
      <c r="O13" s="12">
        <f t="shared" si="1"/>
        <v>57050000</v>
      </c>
      <c r="P13" s="177"/>
      <c r="Q13" s="177"/>
      <c r="R13" s="48">
        <f>SUM(F13:O13)</f>
        <v>490956845.74000001</v>
      </c>
      <c r="W13" s="48">
        <f>+'Transmission - Inspections'!P13+'Transmission - Hardening'!P13+'Transmission - Veg Mgmt'!P13</f>
        <v>490956845.74000001</v>
      </c>
      <c r="X13" s="48">
        <f>+R13-W13</f>
        <v>0</v>
      </c>
    </row>
    <row r="14" spans="1:17" ht="13">
      <c r="A14" s="81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8646845.7400000002</v>
      </c>
      <c r="G15" s="11">
        <f t="shared" si="2"/>
        <v>36956845.740000002</v>
      </c>
      <c r="H15" s="11">
        <f t="shared" si="2"/>
        <v>90106845.74000001</v>
      </c>
      <c r="I15" s="11">
        <f t="shared" si="2"/>
        <v>148156845.74000001</v>
      </c>
      <c r="J15" s="11">
        <f t="shared" si="2"/>
        <v>205706845.74000001</v>
      </c>
      <c r="K15" s="11">
        <f t="shared" si="2"/>
        <v>262756845.74000001</v>
      </c>
      <c r="L15" s="11">
        <f t="shared" si="2"/>
        <v>319806845.74000001</v>
      </c>
      <c r="M15" s="11">
        <f t="shared" si="2"/>
        <v>376856845.74000001</v>
      </c>
      <c r="N15" s="11">
        <f t="shared" si="2"/>
        <v>433906845.74000001</v>
      </c>
      <c r="O15" s="11">
        <f t="shared" si="2"/>
        <v>490956845.74000001</v>
      </c>
      <c r="P15" s="176"/>
      <c r="Q15" s="176"/>
      <c r="W15" s="48">
        <f>+'Transmission - Inspections'!O15+'Transmission - Hardening'!O15+'Transmission - Veg Mgmt'!O15</f>
        <v>490956845.74000001</v>
      </c>
      <c r="X15" s="48">
        <f>+O15-W15</f>
        <v>0</v>
      </c>
    </row>
    <row r="16" spans="1:24" ht="15.5">
      <c r="A16" s="16" t="s">
        <v>14</v>
      </c>
      <c r="B16" s="8" t="s">
        <v>58</v>
      </c>
      <c r="C16" s="14"/>
      <c r="E16" s="17">
        <v>0</v>
      </c>
      <c r="F16" s="11">
        <f>E16+F28</f>
        <v>276699.06368000002</v>
      </c>
      <c r="G16" s="11">
        <f t="shared" si="3" ref="G16:O16">F16+G28</f>
        <v>1459318.1273600003</v>
      </c>
      <c r="H16" s="11">
        <f t="shared" si="3"/>
        <v>4342737.1910399999</v>
      </c>
      <c r="I16" s="11">
        <f t="shared" si="3"/>
        <v>9083756.2547200006</v>
      </c>
      <c r="J16" s="11">
        <f t="shared" si="3"/>
        <v>15666375.318400001</v>
      </c>
      <c r="K16" s="11">
        <f t="shared" si="3"/>
        <v>24074594.382080004</v>
      </c>
      <c r="L16" s="11">
        <f t="shared" si="3"/>
        <v>34308413.445760004</v>
      </c>
      <c r="M16" s="11">
        <f t="shared" si="3"/>
        <v>46367832.509440005</v>
      </c>
      <c r="N16" s="11">
        <f t="shared" si="3"/>
        <v>60252851.573120005</v>
      </c>
      <c r="O16" s="11">
        <f t="shared" si="3"/>
        <v>75963470.636800006</v>
      </c>
      <c r="P16" s="176"/>
      <c r="Q16" s="176"/>
      <c r="W16" s="48">
        <f>+'Transmission - Inspections'!O16+'Transmission - Hardening'!O16+'Transmission - Veg Mgmt'!O16</f>
        <v>75963470.636800006</v>
      </c>
      <c r="X16" s="48">
        <f>+O16-W16</f>
        <v>0</v>
      </c>
    </row>
    <row r="17" spans="1:24" ht="13">
      <c r="A17" s="16" t="s">
        <v>15</v>
      </c>
      <c r="B17" s="8" t="s">
        <v>7</v>
      </c>
      <c r="E17" s="18">
        <f>'Transmission - Inspections'!E17+'Transmission - Hardening'!E17+'Transmission - Veg Mgmt'!E17</f>
        <v>4461845.74</v>
      </c>
      <c r="F17" s="18">
        <f t="shared" si="4" ref="F17:O17">E17+F12-F13</f>
        <v>4185000</v>
      </c>
      <c r="G17" s="18">
        <f t="shared" si="4"/>
        <v>24125000</v>
      </c>
      <c r="H17" s="18">
        <f t="shared" si="4"/>
        <v>29025000</v>
      </c>
      <c r="I17" s="18">
        <f t="shared" si="4"/>
        <v>29025000</v>
      </c>
      <c r="J17" s="18">
        <f t="shared" si="4"/>
        <v>28525000</v>
      </c>
      <c r="K17" s="18">
        <f t="shared" si="4"/>
        <v>28525000</v>
      </c>
      <c r="L17" s="18">
        <f t="shared" si="4"/>
        <v>28525000</v>
      </c>
      <c r="M17" s="18">
        <f t="shared" si="4"/>
        <v>28525000</v>
      </c>
      <c r="N17" s="18">
        <f t="shared" si="4"/>
        <v>28525000</v>
      </c>
      <c r="O17" s="18">
        <f t="shared" si="4"/>
        <v>28525000</v>
      </c>
      <c r="P17" s="113"/>
      <c r="Q17" s="113"/>
      <c r="W17" s="48">
        <f>+'Transmission - Inspections'!O17+'Transmission - Hardening'!O17+'Transmission - Veg Mgmt'!O17</f>
        <v>28525000</v>
      </c>
      <c r="X17" s="48">
        <f>+O17-W17</f>
        <v>0</v>
      </c>
    </row>
    <row r="18" spans="1:17" ht="13">
      <c r="A18" s="8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78"/>
      <c r="Q18" s="178"/>
    </row>
    <row r="19" spans="1:24" ht="13.5" thickBot="1">
      <c r="A19" s="16" t="s">
        <v>16</v>
      </c>
      <c r="B19" s="8" t="s">
        <v>8</v>
      </c>
      <c r="E19" s="21">
        <f t="shared" si="5" ref="E19:O19">E15-E16+E17</f>
        <v>4461845.74</v>
      </c>
      <c r="F19" s="21">
        <f t="shared" si="5"/>
        <v>12555146.676320002</v>
      </c>
      <c r="G19" s="21">
        <f t="shared" si="5"/>
        <v>59622527.612640001</v>
      </c>
      <c r="H19" s="21">
        <f t="shared" si="5"/>
        <v>114789108.54896002</v>
      </c>
      <c r="I19" s="21">
        <f t="shared" si="5"/>
        <v>168098089.48528001</v>
      </c>
      <c r="J19" s="21">
        <f t="shared" si="5"/>
        <v>218565470.42160001</v>
      </c>
      <c r="K19" s="21">
        <f t="shared" si="5"/>
        <v>267207251.35791999</v>
      </c>
      <c r="L19" s="21">
        <f t="shared" si="5"/>
        <v>314023432.29424</v>
      </c>
      <c r="M19" s="21">
        <f t="shared" si="5"/>
        <v>359014013.23056</v>
      </c>
      <c r="N19" s="21">
        <f t="shared" si="5"/>
        <v>402178994.16688001</v>
      </c>
      <c r="O19" s="21">
        <f t="shared" si="5"/>
        <v>443518375.10320002</v>
      </c>
      <c r="P19" s="114"/>
      <c r="Q19" s="114"/>
      <c r="R19" s="48"/>
      <c r="W19" s="48">
        <f>+'Transmission - Inspections'!O19+'Transmission - Hardening'!O19+'Transmission - Veg Mgmt'!O19</f>
        <v>443518375.10320002</v>
      </c>
      <c r="X19" s="48">
        <f>+O19-W19</f>
        <v>0</v>
      </c>
    </row>
    <row r="20" spans="1:17" ht="13.5" thickTop="1">
      <c r="A20" s="81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79"/>
      <c r="Q20" s="179"/>
    </row>
    <row r="21" spans="1:25" ht="13">
      <c r="A21" s="16" t="s">
        <v>17</v>
      </c>
      <c r="B21" s="8" t="s">
        <v>9</v>
      </c>
      <c r="E21" s="10"/>
      <c r="F21" s="11">
        <f t="shared" si="6" ref="F21:O21">(E19+F19)/2</f>
        <v>8508496.2081600018</v>
      </c>
      <c r="G21" s="11">
        <f t="shared" si="6"/>
        <v>36088837.144480005</v>
      </c>
      <c r="H21" s="11">
        <f t="shared" si="6"/>
        <v>87205818.080800012</v>
      </c>
      <c r="I21" s="11">
        <f t="shared" si="6"/>
        <v>141443599.01712</v>
      </c>
      <c r="J21" s="11">
        <f t="shared" si="6"/>
        <v>193331779.95344001</v>
      </c>
      <c r="K21" s="11">
        <f t="shared" si="6"/>
        <v>242886360.88976002</v>
      </c>
      <c r="L21" s="11">
        <f t="shared" si="6"/>
        <v>290615341.82607996</v>
      </c>
      <c r="M21" s="11">
        <f t="shared" si="6"/>
        <v>336518722.76240003</v>
      </c>
      <c r="N21" s="11">
        <f t="shared" si="6"/>
        <v>380596503.69871998</v>
      </c>
      <c r="O21" s="11">
        <f t="shared" si="6"/>
        <v>422848684.63504004</v>
      </c>
      <c r="P21" s="176"/>
      <c r="Q21" s="176"/>
      <c r="W21" s="48">
        <f>+'Transmission - Inspections'!O21+'Transmission - Hardening'!O21+'Transmission - Veg Mgmt'!O21</f>
        <v>422848684.63504004</v>
      </c>
      <c r="X21" s="48">
        <f>+O21-W21</f>
        <v>0</v>
      </c>
      <c r="Y21" s="22"/>
    </row>
    <row r="22" spans="1:17" ht="13">
      <c r="A22" s="81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76"/>
      <c r="Q22" s="176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76"/>
      <c r="Q23" s="176"/>
    </row>
    <row r="24" spans="1:24" ht="15.5">
      <c r="A24" s="81"/>
      <c r="B24" s="8" t="s">
        <v>3</v>
      </c>
      <c r="C24" s="1" t="s">
        <v>59</v>
      </c>
      <c r="E24" s="10"/>
      <c r="F24" s="11">
        <f>(F21*ROUND((F63),7))/F66</f>
        <v>500768.8650625255</v>
      </c>
      <c r="G24" s="11">
        <f t="shared" si="7" ref="G24:O24">(G21*ROUND((G63),7))/G66</f>
        <v>2124014.1120278817</v>
      </c>
      <c r="H24" s="11">
        <f t="shared" si="7"/>
        <v>5189105.3719640514</v>
      </c>
      <c r="I24" s="11">
        <f t="shared" si="7"/>
        <v>8416476.7402286753</v>
      </c>
      <c r="J24" s="11">
        <f t="shared" si="7"/>
        <v>11504037.230615061</v>
      </c>
      <c r="K24" s="11">
        <f t="shared" si="7"/>
        <v>14452738.90902636</v>
      </c>
      <c r="L24" s="11">
        <f t="shared" si="7"/>
        <v>17292809.867887728</v>
      </c>
      <c r="M24" s="11">
        <f t="shared" si="7"/>
        <v>20024250.107199173</v>
      </c>
      <c r="N24" s="11">
        <f t="shared" si="7"/>
        <v>22647059.62696068</v>
      </c>
      <c r="O24" s="11">
        <f t="shared" si="7"/>
        <v>25161238.427172262</v>
      </c>
      <c r="P24" s="176"/>
      <c r="Q24" s="176"/>
      <c r="R24" s="48">
        <f>SUM(F24:O24)</f>
        <v>127312499.25814439</v>
      </c>
      <c r="S24" s="11"/>
      <c r="W24" s="48">
        <f>+'Transmission - Inspections'!P24+'Transmission - Hardening'!P24+'Transmission - Veg Mgmt'!P24</f>
        <v>127312499.25814441</v>
      </c>
      <c r="X24" s="48">
        <f>+R24-W24</f>
        <v>0</v>
      </c>
    </row>
    <row r="25" spans="1:24" ht="15.5">
      <c r="A25" s="4" t="s">
        <v>0</v>
      </c>
      <c r="B25" s="8" t="s">
        <v>4</v>
      </c>
      <c r="C25" s="1" t="s">
        <v>79</v>
      </c>
      <c r="E25" s="10"/>
      <c r="F25" s="11">
        <f>F21*ROUND((F62),7)</f>
        <v>102396.34846672235</v>
      </c>
      <c r="G25" s="11">
        <f t="shared" si="8" ref="G25:O25">G21*ROUND((G62),7)</f>
        <v>434314.71949895902</v>
      </c>
      <c r="H25" s="11">
        <f t="shared" si="8"/>
        <v>1049487.1382751958</v>
      </c>
      <c r="I25" s="11">
        <f t="shared" si="8"/>
        <v>1702217.1367314323</v>
      </c>
      <c r="J25" s="11">
        <f t="shared" si="8"/>
        <v>2326670.6390276691</v>
      </c>
      <c r="K25" s="11">
        <f t="shared" si="8"/>
        <v>2923040.1987639056</v>
      </c>
      <c r="L25" s="11">
        <f t="shared" si="8"/>
        <v>3497439.3927401416</v>
      </c>
      <c r="M25" s="11">
        <f t="shared" si="8"/>
        <v>4049868.2209563791</v>
      </c>
      <c r="N25" s="11">
        <f t="shared" si="8"/>
        <v>4580326.6834126152</v>
      </c>
      <c r="O25" s="11">
        <f t="shared" si="8"/>
        <v>5088814.7801088523</v>
      </c>
      <c r="P25" s="176"/>
      <c r="Q25" s="176"/>
      <c r="R25" s="48">
        <f>SUM(F25:O25)</f>
        <v>25754575.257981874</v>
      </c>
      <c r="W25" s="48">
        <f>+'Transmission - Inspections'!P25+'Transmission - Hardening'!P25+'Transmission - Veg Mgmt'!P25</f>
        <v>25754575.25798187</v>
      </c>
      <c r="X25" s="48">
        <f>+R25-W25</f>
        <v>0</v>
      </c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76"/>
      <c r="Q26" s="176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76"/>
      <c r="Q27" s="176"/>
    </row>
    <row r="28" spans="1:24" ht="15.5">
      <c r="A28" s="4"/>
      <c r="B28" s="8" t="s">
        <v>3</v>
      </c>
      <c r="C28" s="1" t="s">
        <v>60</v>
      </c>
      <c r="E28" s="10"/>
      <c r="F28" s="11">
        <f>+F15*F60</f>
        <v>276699.06368000002</v>
      </c>
      <c r="G28" s="11">
        <f t="shared" si="9" ref="G28:O28">+G15*G60</f>
        <v>1182619.0636800001</v>
      </c>
      <c r="H28" s="11">
        <f t="shared" si="9"/>
        <v>2883419.0636800001</v>
      </c>
      <c r="I28" s="11">
        <f t="shared" si="9"/>
        <v>4741019.0636800006</v>
      </c>
      <c r="J28" s="11">
        <f t="shared" si="9"/>
        <v>6582619.0636800006</v>
      </c>
      <c r="K28" s="11">
        <f t="shared" si="9"/>
        <v>8408219.0636800006</v>
      </c>
      <c r="L28" s="11">
        <f t="shared" si="9"/>
        <v>10233819.063680001</v>
      </c>
      <c r="M28" s="11">
        <f t="shared" si="9"/>
        <v>12059419.063680001</v>
      </c>
      <c r="N28" s="11">
        <f t="shared" si="9"/>
        <v>13885019.063680001</v>
      </c>
      <c r="O28" s="11">
        <f t="shared" si="9"/>
        <v>15710619.063680001</v>
      </c>
      <c r="P28" s="176"/>
      <c r="Q28" s="176"/>
      <c r="R28" s="48">
        <f>SUM(F28:O28)</f>
        <v>75963470.636800006</v>
      </c>
      <c r="W28" s="48">
        <f>+'Transmission - Inspections'!P28+'Transmission - Hardening'!P28+'Transmission - Veg Mgmt'!P28</f>
        <v>75963470.636800006</v>
      </c>
      <c r="X28" s="48">
        <f>+R28-W28</f>
        <v>0</v>
      </c>
    </row>
    <row r="29" spans="1:24" ht="15.5">
      <c r="A29" s="4"/>
      <c r="B29" s="1" t="s">
        <v>4</v>
      </c>
      <c r="C29" s="1" t="s">
        <v>61</v>
      </c>
      <c r="E29" s="10"/>
      <c r="F29" s="11">
        <f>+(F15-F16)*F61</f>
        <v>117182.05346848001</v>
      </c>
      <c r="G29" s="11">
        <f t="shared" si="10" ref="G29:O29">+(G15-G16)*G61</f>
        <v>496965.38657696004</v>
      </c>
      <c r="H29" s="11">
        <f t="shared" si="10"/>
        <v>1200697.5196854402</v>
      </c>
      <c r="I29" s="11">
        <f t="shared" si="10"/>
        <v>1947023.2527939202</v>
      </c>
      <c r="J29" s="11">
        <f t="shared" si="10"/>
        <v>2660566.5859024003</v>
      </c>
      <c r="K29" s="11">
        <f t="shared" si="10"/>
        <v>3341551.51901088</v>
      </c>
      <c r="L29" s="11">
        <f t="shared" si="10"/>
        <v>3996978.0521193598</v>
      </c>
      <c r="M29" s="11">
        <f t="shared" si="10"/>
        <v>4626846.1852278402</v>
      </c>
      <c r="N29" s="11">
        <f t="shared" si="10"/>
        <v>5231155.9183363207</v>
      </c>
      <c r="O29" s="11">
        <f t="shared" si="10"/>
        <v>5809907.2514448008</v>
      </c>
      <c r="P29" s="176"/>
      <c r="Q29" s="176"/>
      <c r="R29" s="48">
        <f>SUM(F29:O29)</f>
        <v>29428873.724566404</v>
      </c>
      <c r="W29" s="48">
        <f>+'Transmission - Inspections'!P29+'Transmission - Hardening'!P29+'Transmission - Veg Mgmt'!P29</f>
        <v>29428873.7245664</v>
      </c>
      <c r="X29" s="48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76"/>
      <c r="Q30" s="176"/>
      <c r="R30" s="48">
        <f>SUM(F30:O30)</f>
        <v>0</v>
      </c>
      <c r="W30" s="48">
        <f>+'Transmission - Inspections'!P30+'Transmission - Hardening'!P30+'Transmission - Veg Mgmt'!P30</f>
        <v>0</v>
      </c>
      <c r="X30" s="48">
        <f>+R30-W30</f>
        <v>0</v>
      </c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76"/>
      <c r="Q31" s="176"/>
    </row>
    <row r="32" spans="1:24" ht="13">
      <c r="A32" s="16" t="s">
        <v>20</v>
      </c>
      <c r="B32" s="8" t="s">
        <v>31</v>
      </c>
      <c r="C32" s="8"/>
      <c r="E32" s="10"/>
      <c r="F32" s="11">
        <f>+'Transmission - Inspections'!F32+'Transmission - Veg Mgmt'!F32+'Transmission - Hardening'!F32</f>
        <v>2920000</v>
      </c>
      <c r="G32" s="11">
        <f>+'Transmission - Inspections'!G32+'Transmission - Veg Mgmt'!G32+'Transmission - Hardening'!G32</f>
        <v>3620000</v>
      </c>
      <c r="H32" s="11">
        <f>+'Transmission - Inspections'!H32+'Transmission - Veg Mgmt'!H32+'Transmission - Hardening'!H32</f>
        <v>3820000</v>
      </c>
      <c r="I32" s="11">
        <f>+'Transmission - Inspections'!I32+'Transmission - Veg Mgmt'!I32+'Transmission - Hardening'!I32</f>
        <v>3820000</v>
      </c>
      <c r="J32" s="11">
        <f>+'Transmission - Inspections'!J32+'Transmission - Veg Mgmt'!J32+'Transmission - Hardening'!J32</f>
        <v>3820000</v>
      </c>
      <c r="K32" s="11">
        <f>+'Transmission - Inspections'!K32+'Transmission - Veg Mgmt'!K32+'Transmission - Hardening'!K32</f>
        <v>3820000</v>
      </c>
      <c r="L32" s="11">
        <f>+'Transmission - Inspections'!L32+'Transmission - Veg Mgmt'!L32+'Transmission - Hardening'!L32</f>
        <v>3820000</v>
      </c>
      <c r="M32" s="11">
        <f>+'Transmission - Inspections'!M32+'Transmission - Veg Mgmt'!M32+'Transmission - Hardening'!M32</f>
        <v>3820000</v>
      </c>
      <c r="N32" s="11">
        <f>+'Transmission - Inspections'!N32+'Transmission - Veg Mgmt'!N32+'Transmission - Hardening'!N32</f>
        <v>3820000</v>
      </c>
      <c r="O32" s="11">
        <f>+'Transmission - Inspections'!O32+'Transmission - Veg Mgmt'!O32+'Transmission - Hardening'!O32</f>
        <v>3820000</v>
      </c>
      <c r="P32" s="176"/>
      <c r="Q32" s="176"/>
      <c r="R32" s="48">
        <f>SUM(F32:O32)</f>
        <v>37100000</v>
      </c>
      <c r="W32" s="48">
        <f>+'Transmission - Inspections'!P32+'Transmission - Hardening'!P32+'Transmission - Veg Mgmt'!P32</f>
        <v>37100000</v>
      </c>
      <c r="X32" s="48">
        <f>+R32-W32</f>
        <v>0</v>
      </c>
    </row>
    <row r="33" spans="1:17" ht="13">
      <c r="A33" s="81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178"/>
      <c r="Q33" s="178"/>
    </row>
    <row r="34" spans="1:24" ht="13.5" thickBot="1">
      <c r="A34" s="16" t="s">
        <v>21</v>
      </c>
      <c r="B34" s="8" t="s">
        <v>33</v>
      </c>
      <c r="E34" s="10"/>
      <c r="F34" s="197">
        <f>F24+F25+F28+F29+F30+F32</f>
        <v>3917046.3306777277</v>
      </c>
      <c r="G34" s="197">
        <f t="shared" si="11" ref="G34:O34">G24+G25+G28+G29+G30+G32</f>
        <v>7857913.2817838006</v>
      </c>
      <c r="H34" s="197">
        <f t="shared" si="11"/>
        <v>14142709.093604688</v>
      </c>
      <c r="I34" s="197">
        <f t="shared" si="11"/>
        <v>20626736.19343403</v>
      </c>
      <c r="J34" s="197">
        <f t="shared" si="11"/>
        <v>26893893.519225132</v>
      </c>
      <c r="K34" s="197">
        <f t="shared" si="11"/>
        <v>32945549.690481145</v>
      </c>
      <c r="L34" s="197">
        <f t="shared" si="11"/>
        <v>38841046.376427233</v>
      </c>
      <c r="M34" s="197">
        <f t="shared" si="11"/>
        <v>44580383.577063397</v>
      </c>
      <c r="N34" s="197">
        <f t="shared" si="11"/>
        <v>50163561.292389616</v>
      </c>
      <c r="O34" s="197">
        <f t="shared" si="11"/>
        <v>55590579.522405915</v>
      </c>
      <c r="P34" s="61"/>
      <c r="Q34" s="61"/>
      <c r="R34" s="23">
        <f>SUM(F34:O34)</f>
        <v>295559418.87749267</v>
      </c>
      <c r="W34" s="48">
        <f>+'Transmission - Inspections'!P34+'Transmission - Hardening'!P34+'Transmission - Veg Mgmt'!P34</f>
        <v>295559418.87749267</v>
      </c>
      <c r="X34" s="48">
        <f>+R34-W34</f>
        <v>0</v>
      </c>
    </row>
    <row r="35" spans="1:24" ht="14" thickTop="1" thickBot="1">
      <c r="A35" s="200"/>
      <c r="B35" s="2" t="s">
        <v>3</v>
      </c>
      <c r="C35" s="1" t="s">
        <v>217</v>
      </c>
      <c r="E35" s="24"/>
      <c r="F35" s="65">
        <f>F34/13</f>
        <v>301311.25620597904</v>
      </c>
      <c r="G35" s="65">
        <f t="shared" si="12" ref="G35:O35">G34/13</f>
        <v>604454.86782952317</v>
      </c>
      <c r="H35" s="65">
        <f t="shared" si="12"/>
        <v>1087900.6995080528</v>
      </c>
      <c r="I35" s="65">
        <f t="shared" si="12"/>
        <v>1586672.0148795408</v>
      </c>
      <c r="J35" s="65">
        <f t="shared" si="12"/>
        <v>2068761.0399403947</v>
      </c>
      <c r="K35" s="65">
        <f t="shared" si="12"/>
        <v>2534273.0531139341</v>
      </c>
      <c r="L35" s="65">
        <f t="shared" si="12"/>
        <v>2987772.7981867101</v>
      </c>
      <c r="M35" s="65">
        <f t="shared" si="12"/>
        <v>3429260.2751587229</v>
      </c>
      <c r="N35" s="65">
        <f t="shared" si="12"/>
        <v>3858735.4840299706</v>
      </c>
      <c r="O35" s="65">
        <f t="shared" si="12"/>
        <v>4276198.4248004546</v>
      </c>
      <c r="R35" s="23">
        <f>SUM(F35:O35)</f>
        <v>22735339.913653284</v>
      </c>
      <c r="W35" s="48">
        <f>+'Transmission - Inspections'!R35+'Transmission - Hardening'!R35+'Transmission - Veg Mgmt'!R35</f>
        <v>22735339.913653284</v>
      </c>
      <c r="X35" s="48">
        <f>+R35-W35</f>
        <v>0</v>
      </c>
    </row>
    <row r="36" spans="1:24" ht="14" thickTop="1" thickBot="1">
      <c r="A36" s="200"/>
      <c r="B36" s="2" t="s">
        <v>4</v>
      </c>
      <c r="C36" s="1" t="s">
        <v>218</v>
      </c>
      <c r="E36" s="24"/>
      <c r="F36" s="65">
        <f>F34-F35</f>
        <v>3615735.0744717484</v>
      </c>
      <c r="G36" s="65">
        <f t="shared" si="13" ref="G36:O36">G34-G35</f>
        <v>7253458.4139542775</v>
      </c>
      <c r="H36" s="65">
        <f t="shared" si="13"/>
        <v>13054808.394096635</v>
      </c>
      <c r="I36" s="65">
        <f t="shared" si="13"/>
        <v>19040064.17855449</v>
      </c>
      <c r="J36" s="65">
        <f t="shared" si="13"/>
        <v>24825132.479284737</v>
      </c>
      <c r="K36" s="65">
        <f t="shared" si="13"/>
        <v>30411276.637367211</v>
      </c>
      <c r="L36" s="65">
        <f t="shared" si="13"/>
        <v>35853273.578240521</v>
      </c>
      <c r="M36" s="65">
        <f t="shared" si="13"/>
        <v>41151123.301904671</v>
      </c>
      <c r="N36" s="65">
        <f t="shared" si="13"/>
        <v>46304825.808359645</v>
      </c>
      <c r="O36" s="65">
        <f t="shared" si="13"/>
        <v>51314381.097605459</v>
      </c>
      <c r="R36" s="23">
        <f>SUM(F36:O36)</f>
        <v>272824078.96383941</v>
      </c>
      <c r="W36" s="48">
        <f>+'Transmission - Inspections'!R36+'Transmission - Hardening'!R36+'Transmission - Veg Mgmt'!R36</f>
        <v>272824078.96383941</v>
      </c>
      <c r="X36" s="48">
        <f>+R36-W36</f>
        <v>0</v>
      </c>
    </row>
    <row r="37" spans="1:14" ht="13.5" thickTop="1">
      <c r="A37" s="20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24" s="14" customFormat="1" ht="15.5">
      <c r="A38" s="53" t="s">
        <v>22</v>
      </c>
      <c r="B38" s="14" t="s">
        <v>70</v>
      </c>
      <c r="E38" s="32"/>
      <c r="P38" s="60"/>
      <c r="Q38" s="60"/>
      <c r="R38" s="60"/>
      <c r="W38" s="52"/>
      <c r="X38" s="52"/>
    </row>
    <row r="39" spans="1:24" s="14" customFormat="1" ht="13">
      <c r="A39" s="53"/>
      <c r="B39" s="196" t="s">
        <v>3</v>
      </c>
      <c r="C39" s="14" t="s">
        <v>210</v>
      </c>
      <c r="E39" s="32"/>
      <c r="F39" s="60">
        <f>$F$69</f>
        <v>0.97399544999999998</v>
      </c>
      <c r="G39" s="60">
        <f t="shared" si="14" ref="G39:O39">$F$69</f>
        <v>0.97399544999999998</v>
      </c>
      <c r="H39" s="60">
        <f t="shared" si="14"/>
        <v>0.97399544999999998</v>
      </c>
      <c r="I39" s="60">
        <f t="shared" si="14"/>
        <v>0.97399544999999998</v>
      </c>
      <c r="J39" s="60">
        <f t="shared" si="14"/>
        <v>0.97399544999999998</v>
      </c>
      <c r="K39" s="60">
        <f t="shared" si="14"/>
        <v>0.97399544999999998</v>
      </c>
      <c r="L39" s="60">
        <f t="shared" si="14"/>
        <v>0.97399544999999998</v>
      </c>
      <c r="M39" s="60">
        <f t="shared" si="14"/>
        <v>0.97399544999999998</v>
      </c>
      <c r="N39" s="60">
        <f t="shared" si="14"/>
        <v>0.97399544999999998</v>
      </c>
      <c r="O39" s="60">
        <f t="shared" si="14"/>
        <v>0.97399544999999998</v>
      </c>
      <c r="P39" s="60"/>
      <c r="Q39" s="60"/>
      <c r="R39" s="60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60">
        <v>0.9723427</v>
      </c>
      <c r="G40" s="60">
        <v>0.9723427</v>
      </c>
      <c r="H40" s="60">
        <v>0.9723427</v>
      </c>
      <c r="I40" s="60">
        <v>0.9723427</v>
      </c>
      <c r="J40" s="60">
        <v>0.9723427</v>
      </c>
      <c r="K40" s="60">
        <v>0.9723427</v>
      </c>
      <c r="L40" s="60">
        <v>0.9723427</v>
      </c>
      <c r="M40" s="60">
        <v>0.9723427</v>
      </c>
      <c r="N40" s="60">
        <v>0.9723427</v>
      </c>
      <c r="O40" s="60">
        <v>0.9723427</v>
      </c>
      <c r="P40" s="60"/>
      <c r="Q40" s="60"/>
      <c r="R40" s="60"/>
      <c r="W40" s="48">
        <f>+'Transmission - Inspections'!R43+'Transmission - Hardening'!R43+'Transmission - Veg Mgmt'!R43</f>
        <v>22144117.630101688</v>
      </c>
      <c r="X40" s="48">
        <f t="shared" si="15" ref="X40:X41">+R43-W40</f>
        <v>0</v>
      </c>
    </row>
    <row r="41" spans="1:24" ht="13">
      <c r="A41" s="200"/>
      <c r="E41" s="24"/>
      <c r="F41" s="25"/>
      <c r="G41" s="25"/>
      <c r="H41" s="25"/>
      <c r="I41" s="25"/>
      <c r="J41" s="25"/>
      <c r="K41" s="25"/>
      <c r="L41" s="25"/>
      <c r="M41" s="25"/>
      <c r="N41" s="25"/>
      <c r="V41" s="14"/>
      <c r="W41" s="48">
        <f>+'Transmission - Inspections'!R44+'Transmission - Hardening'!R44+'Transmission - Veg Mgmt'!R44</f>
        <v>265278501.56471279</v>
      </c>
      <c r="X41" s="48">
        <f t="shared" si="15"/>
        <v>0</v>
      </c>
    </row>
    <row r="42" spans="1:24" ht="13">
      <c r="A42" s="199" t="s">
        <v>23</v>
      </c>
      <c r="B42" s="1" t="s">
        <v>220</v>
      </c>
      <c r="E42" s="24"/>
      <c r="P42" s="61"/>
      <c r="Q42" s="61"/>
      <c r="W42" s="48">
        <f>+'Transmission - Inspections'!R45+'Transmission - Hardening'!R45+'Transmission - Veg Mgmt'!R45</f>
        <v>287422619.1948145</v>
      </c>
      <c r="X42" s="48">
        <f>+R45-W42</f>
        <v>0</v>
      </c>
    </row>
    <row r="43" spans="1:18" ht="13.5" thickBot="1">
      <c r="A43" s="200"/>
      <c r="B43" s="196" t="s">
        <v>3</v>
      </c>
      <c r="C43" s="1" t="s">
        <v>219</v>
      </c>
      <c r="E43" s="24"/>
      <c r="F43" s="65">
        <f>F35*F39</f>
        <v>293475.79257840785</v>
      </c>
      <c r="G43" s="65">
        <f t="shared" si="16" ref="G43:O43">G35*G39</f>
        <v>588736.29099630693</v>
      </c>
      <c r="H43" s="65">
        <f t="shared" si="16"/>
        <v>1059610.3313726606</v>
      </c>
      <c r="I43" s="65">
        <f t="shared" si="16"/>
        <v>1545411.3231350051</v>
      </c>
      <c r="J43" s="65">
        <f t="shared" si="16"/>
        <v>2014963.8400392127</v>
      </c>
      <c r="K43" s="65">
        <f t="shared" si="16"/>
        <v>2468370.42279058</v>
      </c>
      <c r="L43" s="65">
        <f t="shared" si="16"/>
        <v>2910077.1110676238</v>
      </c>
      <c r="M43" s="65">
        <f t="shared" si="16"/>
        <v>3340083.9048703439</v>
      </c>
      <c r="N43" s="65">
        <f t="shared" si="16"/>
        <v>3758390.8041987391</v>
      </c>
      <c r="O43" s="65">
        <f t="shared" si="16"/>
        <v>4164997.8090528101</v>
      </c>
      <c r="R43" s="23">
        <f>SUM(F43:O43)</f>
        <v>22144117.630101692</v>
      </c>
    </row>
    <row r="44" spans="1:18" ht="14" thickTop="1" thickBot="1">
      <c r="A44" s="200"/>
      <c r="B44" s="196" t="s">
        <v>4</v>
      </c>
      <c r="C44" s="1" t="s">
        <v>221</v>
      </c>
      <c r="E44" s="24"/>
      <c r="F44" s="65">
        <f>F36*F40</f>
        <v>3515733.6047965609</v>
      </c>
      <c r="G44" s="65">
        <f t="shared" si="17" ref="G44:O44">G36*G40</f>
        <v>7052847.3385620201</v>
      </c>
      <c r="H44" s="65">
        <f t="shared" si="17"/>
        <v>12693747.641898587</v>
      </c>
      <c r="I44" s="65">
        <f t="shared" si="17"/>
        <v>18513467.411548954</v>
      </c>
      <c r="J44" s="65">
        <f t="shared" si="17"/>
        <v>24138536.342765417</v>
      </c>
      <c r="K44" s="65">
        <f t="shared" si="17"/>
        <v>29570182.836024556</v>
      </c>
      <c r="L44" s="65">
        <f t="shared" si="17"/>
        <v>34861668.834905051</v>
      </c>
      <c r="M44" s="65">
        <f t="shared" si="17"/>
        <v>40012994.3394069</v>
      </c>
      <c r="N44" s="65">
        <f t="shared" si="17"/>
        <v>45024159.349530101</v>
      </c>
      <c r="O44" s="65">
        <f t="shared" si="17"/>
        <v>49895163.865274653</v>
      </c>
      <c r="P44" s="73"/>
      <c r="Q44" s="73"/>
      <c r="R44" s="23">
        <f>SUM(F44:O44)</f>
        <v>265278501.56471282</v>
      </c>
    </row>
    <row r="45" spans="1:18" ht="14" thickTop="1" thickBot="1">
      <c r="A45" s="200"/>
      <c r="B45" s="1" t="s">
        <v>214</v>
      </c>
      <c r="C45" s="1" t="s">
        <v>38</v>
      </c>
      <c r="E45" s="24"/>
      <c r="F45" s="23">
        <f t="shared" si="18" ref="F45:O45">+F43+F44</f>
        <v>3809209.397374969</v>
      </c>
      <c r="G45" s="23">
        <f t="shared" si="18"/>
        <v>7641583.6295583267</v>
      </c>
      <c r="H45" s="23">
        <f t="shared" si="18"/>
        <v>13753357.973271247</v>
      </c>
      <c r="I45" s="23">
        <f t="shared" si="18"/>
        <v>20058878.734683957</v>
      </c>
      <c r="J45" s="23">
        <f t="shared" si="18"/>
        <v>26153500.182804629</v>
      </c>
      <c r="K45" s="23">
        <f t="shared" si="18"/>
        <v>32038553.258815136</v>
      </c>
      <c r="L45" s="23">
        <f t="shared" si="18"/>
        <v>37771745.945972674</v>
      </c>
      <c r="M45" s="23">
        <f t="shared" si="18"/>
        <v>43353078.244277246</v>
      </c>
      <c r="N45" s="23">
        <f t="shared" si="18"/>
        <v>48782550.153728843</v>
      </c>
      <c r="O45" s="23">
        <f t="shared" si="18"/>
        <v>54060161.674327463</v>
      </c>
      <c r="R45" s="23">
        <f>SUM(F45:O45)</f>
        <v>287422619.19481444</v>
      </c>
    </row>
    <row r="46" spans="1:14" ht="13.5" thickTop="1">
      <c r="A46" s="20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00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186"/>
      <c r="Q48" s="186"/>
    </row>
    <row r="49" spans="1:17" ht="13">
      <c r="A49" s="200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86"/>
      <c r="Q49" s="186"/>
    </row>
    <row r="50" spans="1:17" ht="13">
      <c r="A50" s="200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65</v>
      </c>
      <c r="C51" s="27" t="s">
        <v>207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101</v>
      </c>
      <c r="C52" s="195" t="s">
        <v>208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67</v>
      </c>
      <c r="C53" s="1" t="s">
        <v>53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69</v>
      </c>
      <c r="C55" s="14" t="s">
        <v>224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72" t="s">
        <v>43</v>
      </c>
      <c r="E60" s="74"/>
      <c r="F60" s="75">
        <v>0.032000000000000001</v>
      </c>
      <c r="G60" s="75">
        <v>0.032000000000000001</v>
      </c>
      <c r="H60" s="75">
        <v>0.032000000000000001</v>
      </c>
      <c r="I60" s="75">
        <v>0.032000000000000001</v>
      </c>
      <c r="J60" s="75">
        <v>0.032000000000000001</v>
      </c>
      <c r="K60" s="75">
        <v>0.032000000000000001</v>
      </c>
      <c r="L60" s="75">
        <v>0.032000000000000001</v>
      </c>
      <c r="M60" s="75">
        <v>0.032000000000000001</v>
      </c>
      <c r="N60" s="75">
        <v>0.032000000000000001</v>
      </c>
      <c r="O60" s="181">
        <v>0.032000000000000001</v>
      </c>
      <c r="P60" s="116"/>
      <c r="Q60" s="116"/>
    </row>
    <row r="61" spans="3:17" s="33" customFormat="1" ht="16" customHeight="1">
      <c r="C61" s="33" t="s">
        <v>35</v>
      </c>
      <c r="E61" s="37"/>
      <c r="F61" s="46">
        <v>0.014</v>
      </c>
      <c r="G61" s="46">
        <v>0.014</v>
      </c>
      <c r="H61" s="46">
        <v>0.014</v>
      </c>
      <c r="I61" s="46">
        <v>0.014</v>
      </c>
      <c r="J61" s="46">
        <v>0.014</v>
      </c>
      <c r="K61" s="46">
        <v>0.014</v>
      </c>
      <c r="L61" s="46">
        <v>0.014</v>
      </c>
      <c r="M61" s="46">
        <v>0.014</v>
      </c>
      <c r="N61" s="46">
        <v>0.014</v>
      </c>
      <c r="O61" s="182">
        <v>0.014</v>
      </c>
      <c r="P61" s="116"/>
      <c r="Q61" s="116"/>
    </row>
    <row r="62" spans="3:17" s="33" customFormat="1" ht="16" customHeight="1">
      <c r="C62" s="33" t="s">
        <v>25</v>
      </c>
      <c r="E62" s="37"/>
      <c r="F62" s="46">
        <f>WACC!$B$39</f>
        <v>0.012034558276621409</v>
      </c>
      <c r="G62" s="46">
        <f>WACC!$B$39</f>
        <v>0.012034558276621409</v>
      </c>
      <c r="H62" s="46">
        <f>WACC!$B$39</f>
        <v>0.012034558276621409</v>
      </c>
      <c r="I62" s="46">
        <f>WACC!$B$39</f>
        <v>0.012034558276621409</v>
      </c>
      <c r="J62" s="46">
        <f>WACC!$B$39</f>
        <v>0.012034558276621409</v>
      </c>
      <c r="K62" s="46">
        <f>WACC!$B$39</f>
        <v>0.012034558276621409</v>
      </c>
      <c r="L62" s="46">
        <f>WACC!$B$39</f>
        <v>0.012034558276621409</v>
      </c>
      <c r="M62" s="46">
        <f>WACC!$B$39</f>
        <v>0.012034558276621409</v>
      </c>
      <c r="N62" s="46">
        <f>WACC!$B$39</f>
        <v>0.012034558276621409</v>
      </c>
      <c r="O62" s="182">
        <f>WACC!$B$39</f>
        <v>0.012034558276621409</v>
      </c>
      <c r="P62" s="116"/>
      <c r="Q62" s="116"/>
    </row>
    <row r="63" spans="3:17" s="33" customFormat="1" ht="16" customHeight="1">
      <c r="C63" s="33" t="s">
        <v>26</v>
      </c>
      <c r="E63" s="38"/>
      <c r="F63" s="47">
        <f>WACC!$B$44</f>
        <v>0.044422826019061654</v>
      </c>
      <c r="G63" s="47">
        <f>WACC!$B$44</f>
        <v>0.044422826019061654</v>
      </c>
      <c r="H63" s="47">
        <f>WACC!$B$44</f>
        <v>0.044422826019061654</v>
      </c>
      <c r="I63" s="47">
        <f>WACC!$B$44</f>
        <v>0.044422826019061654</v>
      </c>
      <c r="J63" s="47">
        <f>WACC!$B$44</f>
        <v>0.044422826019061654</v>
      </c>
      <c r="K63" s="47">
        <f>WACC!$B$44</f>
        <v>0.044422826019061654</v>
      </c>
      <c r="L63" s="47">
        <f>WACC!$B$44</f>
        <v>0.044422826019061654</v>
      </c>
      <c r="M63" s="47">
        <f>WACC!$B$44</f>
        <v>0.044422826019061654</v>
      </c>
      <c r="N63" s="47">
        <f>WACC!$B$44</f>
        <v>0.044422826019061654</v>
      </c>
      <c r="O63" s="183">
        <f>WACC!$B$44</f>
        <v>0.044422826019061654</v>
      </c>
      <c r="P63" s="116"/>
      <c r="Q63" s="116"/>
    </row>
    <row r="64" spans="3:17" s="33" customFormat="1" ht="16" customHeight="1">
      <c r="C64" s="33" t="s">
        <v>27</v>
      </c>
      <c r="E64" s="39"/>
      <c r="F64" s="71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184">
        <v>0.21</v>
      </c>
      <c r="P64" s="117"/>
      <c r="Q64" s="117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184">
        <v>0.055</v>
      </c>
      <c r="P65" s="117"/>
      <c r="Q65" s="117"/>
    </row>
    <row r="66" spans="5:17" s="33" customFormat="1" ht="16" customHeight="1">
      <c r="E66" s="43"/>
      <c r="F66" s="44">
        <f t="shared" si="19" ref="F66:O66">1-((F64+F65)-(F64*F65))</f>
        <v>0.75478180000000006</v>
      </c>
      <c r="G66" s="44">
        <f t="shared" si="19"/>
        <v>0.75478180000000006</v>
      </c>
      <c r="H66" s="44">
        <f t="shared" si="19"/>
        <v>0.74655000000000005</v>
      </c>
      <c r="I66" s="44">
        <f t="shared" si="19"/>
        <v>0.74655000000000005</v>
      </c>
      <c r="J66" s="44">
        <f t="shared" si="19"/>
        <v>0.74655000000000005</v>
      </c>
      <c r="K66" s="44">
        <f t="shared" si="19"/>
        <v>0.74655000000000005</v>
      </c>
      <c r="L66" s="44">
        <f t="shared" si="19"/>
        <v>0.74655000000000005</v>
      </c>
      <c r="M66" s="44">
        <f t="shared" si="19"/>
        <v>0.74655000000000005</v>
      </c>
      <c r="N66" s="44">
        <f t="shared" si="19"/>
        <v>0.74655000000000005</v>
      </c>
      <c r="O66" s="185">
        <f t="shared" si="19"/>
        <v>0.74655000000000005</v>
      </c>
      <c r="P66" s="118"/>
      <c r="Q66" s="118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 t="s">
        <v>212</v>
      </c>
      <c r="E68" s="24"/>
      <c r="F68" s="73">
        <v>0.97063069999999996</v>
      </c>
      <c r="G68" s="73">
        <v>0.97192219999999996</v>
      </c>
      <c r="H68" s="73">
        <v>0.97182100000000005</v>
      </c>
      <c r="I68" s="73">
        <v>0.97288609999999998</v>
      </c>
      <c r="J68" s="73">
        <v>0.97357689999999997</v>
      </c>
      <c r="K68" s="73">
        <v>0.97446719999999998</v>
      </c>
      <c r="L68" s="73">
        <v>0.97492429999999997</v>
      </c>
      <c r="M68" s="73">
        <v>0.97415339999999995</v>
      </c>
      <c r="N68" s="73">
        <v>0.97389250000000005</v>
      </c>
      <c r="O68" s="73">
        <v>0.98334239999999995</v>
      </c>
      <c r="P68" s="73">
        <v>0.97400149999999996</v>
      </c>
      <c r="Q68" s="73">
        <v>0.97232719999999995</v>
      </c>
    </row>
    <row r="69" spans="1:17" ht="11.5" customHeight="1">
      <c r="A69" s="4"/>
      <c r="C69" s="8" t="s">
        <v>213</v>
      </c>
      <c r="E69" s="24"/>
      <c r="F69" s="60">
        <f>SUM(F68:Q68)/12</f>
        <v>0.97399544999999998</v>
      </c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  <ignoredErrors>
    <ignoredError sqref="A11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5.1818181818182" style="1" customWidth="1"/>
    <col min="4" max="4" width="1.81818181818182" style="1" customWidth="1"/>
    <col min="5" max="5" width="8.90909090909091" style="1" bestFit="1" customWidth="1"/>
    <col min="6" max="6" width="12.8181818181818" style="1" customWidth="1"/>
    <col min="7" max="15" width="11.4545454545455" style="1" customWidth="1"/>
    <col min="16" max="16" width="11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240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36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55</v>
      </c>
      <c r="E12" s="10"/>
      <c r="F12" s="66">
        <f>'PD Exec Summary High Lev'!C8*1000000</f>
        <v>2500000</v>
      </c>
      <c r="G12" s="66">
        <f>'PD Exec Summary High Lev'!D8*1000000</f>
        <v>2800000</v>
      </c>
      <c r="H12" s="66">
        <f>'PD Exec Summary High Lev'!E8*1000000</f>
        <v>2800000</v>
      </c>
      <c r="I12" s="66">
        <f>'PD Exec Summary High Lev'!F8*1000000</f>
        <v>2800000</v>
      </c>
      <c r="J12" s="66">
        <f>'PD Exec Summary High Lev'!G8*1000000</f>
        <v>2800000</v>
      </c>
      <c r="K12" s="66">
        <f>'PD Exec Summary High Lev'!H8*1000000</f>
        <v>2800000</v>
      </c>
      <c r="L12" s="66">
        <f>'PD Exec Summary High Lev'!I8*1000000</f>
        <v>2800000</v>
      </c>
      <c r="M12" s="66">
        <f>'PD Exec Summary High Lev'!J8*1000000</f>
        <v>2800000</v>
      </c>
      <c r="N12" s="66">
        <f>'PD Exec Summary High Lev'!K8*1000000</f>
        <v>2800000</v>
      </c>
      <c r="O12" s="66">
        <f>'PD Exec Summary High Lev'!L8*1000000</f>
        <v>2800000</v>
      </c>
      <c r="P12" s="48">
        <f>SUM(F12:O12)</f>
        <v>27700000</v>
      </c>
    </row>
    <row r="13" spans="2:18" ht="15.5">
      <c r="B13" s="8" t="s">
        <v>4</v>
      </c>
      <c r="C13" s="1" t="s">
        <v>56</v>
      </c>
      <c r="E13" s="10"/>
      <c r="F13" s="12">
        <f>+(F12/2)+E17</f>
        <v>1647301.19</v>
      </c>
      <c r="G13" s="12">
        <f>+G12/2+F12/2</f>
        <v>2650000</v>
      </c>
      <c r="H13" s="12">
        <f>+H12/2+G12/2</f>
        <v>2800000</v>
      </c>
      <c r="I13" s="12">
        <f t="shared" si="1" ref="I13:O13">+I12/2+H12/2</f>
        <v>2800000</v>
      </c>
      <c r="J13" s="12">
        <f t="shared" si="1"/>
        <v>2800000</v>
      </c>
      <c r="K13" s="12">
        <f t="shared" si="1"/>
        <v>2800000</v>
      </c>
      <c r="L13" s="12">
        <f t="shared" si="1"/>
        <v>2800000</v>
      </c>
      <c r="M13" s="12">
        <f t="shared" si="1"/>
        <v>2800000</v>
      </c>
      <c r="N13" s="12">
        <f t="shared" si="1"/>
        <v>2800000</v>
      </c>
      <c r="O13" s="12">
        <f t="shared" si="1"/>
        <v>2800000</v>
      </c>
      <c r="P13" s="48">
        <f>SUM(F13:O13)</f>
        <v>26697301.189999998</v>
      </c>
      <c r="Q13" s="48"/>
      <c r="R13" s="56"/>
    </row>
    <row r="14" spans="1:15" ht="13">
      <c r="A14" s="78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1647301.19</v>
      </c>
      <c r="G15" s="11">
        <f t="shared" si="2"/>
        <v>4297301.1899999995</v>
      </c>
      <c r="H15" s="11">
        <f t="shared" si="2"/>
        <v>7097301.1899999995</v>
      </c>
      <c r="I15" s="11">
        <f t="shared" si="2"/>
        <v>9897301.1899999995</v>
      </c>
      <c r="J15" s="11">
        <f t="shared" si="2"/>
        <v>12697301.19</v>
      </c>
      <c r="K15" s="11">
        <f t="shared" si="2"/>
        <v>15497301.19</v>
      </c>
      <c r="L15" s="11">
        <f t="shared" si="2"/>
        <v>18297301.189999998</v>
      </c>
      <c r="M15" s="11">
        <f t="shared" si="2"/>
        <v>21097301.189999998</v>
      </c>
      <c r="N15" s="11">
        <f t="shared" si="2"/>
        <v>23897301.189999998</v>
      </c>
      <c r="O15" s="11">
        <f t="shared" si="2"/>
        <v>26697301.189999998</v>
      </c>
    </row>
    <row r="16" spans="1:15" ht="15.5">
      <c r="A16" s="16" t="s">
        <v>14</v>
      </c>
      <c r="B16" s="8" t="s">
        <v>58</v>
      </c>
      <c r="C16" s="14"/>
      <c r="E16" s="17">
        <v>0</v>
      </c>
      <c r="F16" s="11">
        <f>E16+F28</f>
        <v>56008.240460000001</v>
      </c>
      <c r="G16" s="11">
        <f t="shared" si="3" ref="G16:O16">F16+G28</f>
        <v>202116.48092</v>
      </c>
      <c r="H16" s="11">
        <f t="shared" si="3"/>
        <v>443424.72138</v>
      </c>
      <c r="I16" s="11">
        <f t="shared" si="3"/>
        <v>779932.96184</v>
      </c>
      <c r="J16" s="11">
        <f t="shared" si="3"/>
        <v>1211641.2023</v>
      </c>
      <c r="K16" s="11">
        <f t="shared" si="3"/>
        <v>1738549.44276</v>
      </c>
      <c r="L16" s="11">
        <f t="shared" si="3"/>
        <v>2360657.68322</v>
      </c>
      <c r="M16" s="11">
        <f t="shared" si="3"/>
        <v>3077965.92368</v>
      </c>
      <c r="N16" s="11">
        <f t="shared" si="3"/>
        <v>3890474.16414</v>
      </c>
      <c r="O16" s="11">
        <f t="shared" si="3"/>
        <v>4798182.4046</v>
      </c>
    </row>
    <row r="17" spans="1:15" ht="13">
      <c r="A17" s="16" t="s">
        <v>15</v>
      </c>
      <c r="B17" s="8" t="s">
        <v>7</v>
      </c>
      <c r="E17" s="18">
        <f>'PD Summary (2019 CWIP)'!C7</f>
        <v>397301.19</v>
      </c>
      <c r="F17" s="18">
        <f t="shared" si="4" ref="F17:O17">E17+F12-F13</f>
        <v>1250000</v>
      </c>
      <c r="G17" s="18">
        <f t="shared" si="4"/>
        <v>1400000</v>
      </c>
      <c r="H17" s="18">
        <f t="shared" si="4"/>
        <v>1400000</v>
      </c>
      <c r="I17" s="18">
        <f t="shared" si="4"/>
        <v>1400000</v>
      </c>
      <c r="J17" s="18">
        <f t="shared" si="4"/>
        <v>1400000</v>
      </c>
      <c r="K17" s="18">
        <f t="shared" si="4"/>
        <v>1400000</v>
      </c>
      <c r="L17" s="18">
        <f t="shared" si="4"/>
        <v>1400000</v>
      </c>
      <c r="M17" s="18">
        <f t="shared" si="4"/>
        <v>1400000</v>
      </c>
      <c r="N17" s="18">
        <f t="shared" si="4"/>
        <v>1400000</v>
      </c>
      <c r="O17" s="18">
        <f t="shared" si="4"/>
        <v>1400000</v>
      </c>
    </row>
    <row r="18" spans="1:15" ht="13">
      <c r="A18" s="7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397301.19</v>
      </c>
      <c r="F19" s="21">
        <f t="shared" si="5"/>
        <v>2841292.9495399999</v>
      </c>
      <c r="G19" s="21">
        <f t="shared" si="5"/>
        <v>5495184.7090799995</v>
      </c>
      <c r="H19" s="21">
        <f t="shared" si="5"/>
        <v>8053876.4686199995</v>
      </c>
      <c r="I19" s="21">
        <f t="shared" si="5"/>
        <v>10517368.22816</v>
      </c>
      <c r="J19" s="21">
        <f t="shared" si="5"/>
        <v>12885659.9877</v>
      </c>
      <c r="K19" s="21">
        <f t="shared" si="5"/>
        <v>15158751.74724</v>
      </c>
      <c r="L19" s="21">
        <f t="shared" si="5"/>
        <v>17336643.506779999</v>
      </c>
      <c r="M19" s="21">
        <f t="shared" si="5"/>
        <v>19419335.266319998</v>
      </c>
      <c r="N19" s="21">
        <f t="shared" si="5"/>
        <v>21406827.025859997</v>
      </c>
      <c r="O19" s="21">
        <f t="shared" si="5"/>
        <v>23299118.785399996</v>
      </c>
      <c r="P19" s="48"/>
    </row>
    <row r="20" spans="1:15" ht="13.5" thickTop="1">
      <c r="A20" s="78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1619297.0697699999</v>
      </c>
      <c r="G21" s="11">
        <f t="shared" si="6"/>
        <v>4168238.8293099999</v>
      </c>
      <c r="H21" s="11">
        <f t="shared" si="6"/>
        <v>6774530.588849999</v>
      </c>
      <c r="I21" s="11">
        <f t="shared" si="6"/>
        <v>9285622.3483899999</v>
      </c>
      <c r="J21" s="11">
        <f t="shared" si="6"/>
        <v>11701514.107930001</v>
      </c>
      <c r="K21" s="11">
        <f t="shared" si="6"/>
        <v>14022205.86747</v>
      </c>
      <c r="L21" s="11">
        <f t="shared" si="6"/>
        <v>16247697.627009999</v>
      </c>
      <c r="M21" s="11">
        <f t="shared" si="6"/>
        <v>18377989.386549998</v>
      </c>
      <c r="N21" s="11">
        <f t="shared" si="6"/>
        <v>20413081.146089997</v>
      </c>
      <c r="O21" s="11">
        <f t="shared" si="6"/>
        <v>22352972.905629996</v>
      </c>
      <c r="W21" s="22"/>
    </row>
    <row r="22" spans="1:15" ht="13">
      <c r="A22" s="78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78"/>
      <c r="B24" s="8" t="s">
        <v>3</v>
      </c>
      <c r="C24" s="1" t="s">
        <v>59</v>
      </c>
      <c r="E24" s="10"/>
      <c r="F24" s="11">
        <f t="shared" si="7" ref="F24:O24">(F21*ROUND((F63),7))/F66</f>
        <v>95303.980396690473</v>
      </c>
      <c r="G24" s="11">
        <f t="shared" si="7"/>
        <v>245322.34331388521</v>
      </c>
      <c r="H24" s="11">
        <f t="shared" si="7"/>
        <v>403112.47397008335</v>
      </c>
      <c r="I24" s="11">
        <f t="shared" si="7"/>
        <v>552532.77671697713</v>
      </c>
      <c r="J24" s="11">
        <f t="shared" si="7"/>
        <v>696288.28734010155</v>
      </c>
      <c r="K24" s="11">
        <f t="shared" si="7"/>
        <v>834379.00583945645</v>
      </c>
      <c r="L24" s="11">
        <f t="shared" si="7"/>
        <v>966804.93221504206</v>
      </c>
      <c r="M24" s="11">
        <f t="shared" si="7"/>
        <v>1093566.0664668584</v>
      </c>
      <c r="N24" s="11">
        <f t="shared" si="7"/>
        <v>1214662.4085949054</v>
      </c>
      <c r="O24" s="11">
        <f t="shared" si="7"/>
        <v>1330093.958599183</v>
      </c>
      <c r="P24" s="48">
        <f>SUM(F24:O24)</f>
        <v>7432066.2334531825</v>
      </c>
      <c r="Q24" s="11"/>
    </row>
    <row r="25" spans="1:16" ht="15.5">
      <c r="A25" s="4" t="s">
        <v>0</v>
      </c>
      <c r="B25" s="8" t="s">
        <v>4</v>
      </c>
      <c r="C25" s="1" t="s">
        <v>79</v>
      </c>
      <c r="E25" s="10"/>
      <c r="F25" s="11">
        <f t="shared" si="8" ref="F25:O25">F21*ROUND((F62),7)</f>
        <v>19487.592515854041</v>
      </c>
      <c r="G25" s="11">
        <f t="shared" si="8"/>
        <v>50163.087015214121</v>
      </c>
      <c r="H25" s="11">
        <f t="shared" si="8"/>
        <v>81528.765824574191</v>
      </c>
      <c r="I25" s="11">
        <f t="shared" si="8"/>
        <v>111748.75071393429</v>
      </c>
      <c r="J25" s="11">
        <f t="shared" si="8"/>
        <v>140823.04168329437</v>
      </c>
      <c r="K25" s="11">
        <f t="shared" si="8"/>
        <v>168751.63873265445</v>
      </c>
      <c r="L25" s="11">
        <f t="shared" si="8"/>
        <v>195534.54186201454</v>
      </c>
      <c r="M25" s="11">
        <f t="shared" si="8"/>
        <v>221171.7510713746</v>
      </c>
      <c r="N25" s="11">
        <f t="shared" si="8"/>
        <v>245663.26636073468</v>
      </c>
      <c r="O25" s="11">
        <f t="shared" si="8"/>
        <v>269009.08773009473</v>
      </c>
      <c r="P25" s="48">
        <f>SUM(F25:O25)</f>
        <v>1503881.5235097441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60</v>
      </c>
      <c r="E28" s="10"/>
      <c r="F28" s="11">
        <f t="shared" si="9" ref="F28:O28">+F15*F60</f>
        <v>56008.240460000001</v>
      </c>
      <c r="G28" s="11">
        <f t="shared" si="9"/>
        <v>146108.24046</v>
      </c>
      <c r="H28" s="11">
        <f t="shared" si="9"/>
        <v>241308.24046</v>
      </c>
      <c r="I28" s="11">
        <f t="shared" si="9"/>
        <v>336508.24046</v>
      </c>
      <c r="J28" s="11">
        <f t="shared" si="9"/>
        <v>431708.24046</v>
      </c>
      <c r="K28" s="11">
        <f t="shared" si="9"/>
        <v>526908.24046</v>
      </c>
      <c r="L28" s="11">
        <f t="shared" si="9"/>
        <v>622108.24046</v>
      </c>
      <c r="M28" s="11">
        <f t="shared" si="9"/>
        <v>717308.24046</v>
      </c>
      <c r="N28" s="11">
        <f t="shared" si="9"/>
        <v>812508.24046</v>
      </c>
      <c r="O28" s="11">
        <f t="shared" si="9"/>
        <v>907708.24046</v>
      </c>
      <c r="P28" s="48">
        <f>SUM(F28:O28)</f>
        <v>4798182.4046</v>
      </c>
    </row>
    <row r="29" spans="1:16" ht="15.5">
      <c r="A29" s="4"/>
      <c r="B29" s="1" t="s">
        <v>4</v>
      </c>
      <c r="C29" s="1" t="s">
        <v>61</v>
      </c>
      <c r="E29" s="10"/>
      <c r="F29" s="11">
        <f t="shared" si="10" ref="F29:O29">+(F15-F16)*F61</f>
        <v>22278.101293560001</v>
      </c>
      <c r="G29" s="11">
        <f t="shared" si="10"/>
        <v>57332.585927119995</v>
      </c>
      <c r="H29" s="11">
        <f t="shared" si="10"/>
        <v>93154.270560680001</v>
      </c>
      <c r="I29" s="11">
        <f t="shared" si="10"/>
        <v>127643.15519424</v>
      </c>
      <c r="J29" s="11">
        <f t="shared" si="10"/>
        <v>160799.23982780002</v>
      </c>
      <c r="K29" s="11">
        <f t="shared" si="10"/>
        <v>192622.52446136001</v>
      </c>
      <c r="L29" s="11">
        <f t="shared" si="10"/>
        <v>223113.00909491998</v>
      </c>
      <c r="M29" s="11">
        <f t="shared" si="10"/>
        <v>252270.69372847996</v>
      </c>
      <c r="N29" s="11">
        <f t="shared" si="10"/>
        <v>280095.57836203993</v>
      </c>
      <c r="O29" s="11">
        <f t="shared" si="10"/>
        <v>306587.66299559997</v>
      </c>
      <c r="P29" s="48">
        <f>SUM(F29:O29)</f>
        <v>1715896.8214457999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48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13">
      <c r="A32" s="16" t="s">
        <v>20</v>
      </c>
      <c r="B32" s="8" t="s">
        <v>31</v>
      </c>
      <c r="C32" s="8"/>
      <c r="E32" s="10"/>
      <c r="F32" s="66">
        <f>'PD Exec Summary High Lev'!C7*1000000</f>
        <v>930000</v>
      </c>
      <c r="G32" s="66">
        <f>'PD Exec Summary High Lev'!D7*1000000</f>
        <v>980000</v>
      </c>
      <c r="H32" s="66">
        <f>'PD Exec Summary High Lev'!E7*1000000</f>
        <v>980000</v>
      </c>
      <c r="I32" s="66">
        <f>'PD Exec Summary High Lev'!F7*1000000</f>
        <v>980000</v>
      </c>
      <c r="J32" s="66">
        <f>'PD Exec Summary High Lev'!G7*1000000</f>
        <v>980000</v>
      </c>
      <c r="K32" s="66">
        <f>'PD Exec Summary High Lev'!H7*1000000</f>
        <v>980000</v>
      </c>
      <c r="L32" s="66">
        <f>'PD Exec Summary High Lev'!I7*1000000</f>
        <v>980000</v>
      </c>
      <c r="M32" s="66">
        <f>'PD Exec Summary High Lev'!J7*1000000</f>
        <v>980000</v>
      </c>
      <c r="N32" s="66">
        <f>'PD Exec Summary High Lev'!K7*1000000</f>
        <v>980000</v>
      </c>
      <c r="O32" s="66">
        <f>'PD Exec Summary High Lev'!L7*1000000</f>
        <v>980000</v>
      </c>
      <c r="P32" s="48">
        <f>SUM(F32:O32)</f>
        <v>9750000</v>
      </c>
    </row>
    <row r="33" spans="1:15" ht="13">
      <c r="A33" s="78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1123077.9146661046</v>
      </c>
      <c r="G34" s="23">
        <f t="shared" si="11" ref="G34:O34">G24+G25+G28+G29+G30+G32</f>
        <v>1478926.2567162192</v>
      </c>
      <c r="H34" s="23">
        <f t="shared" si="11"/>
        <v>1799103.7508153375</v>
      </c>
      <c r="I34" s="23">
        <f t="shared" si="11"/>
        <v>2108432.9230851512</v>
      </c>
      <c r="J34" s="23">
        <f t="shared" si="11"/>
        <v>2409618.8093111962</v>
      </c>
      <c r="K34" s="23">
        <f t="shared" si="11"/>
        <v>2702661.4094934706</v>
      </c>
      <c r="L34" s="23">
        <f t="shared" si="11"/>
        <v>2987560.7236319766</v>
      </c>
      <c r="M34" s="23">
        <f t="shared" si="11"/>
        <v>3264316.751726713</v>
      </c>
      <c r="N34" s="23">
        <f t="shared" si="11"/>
        <v>3532929.4937776797</v>
      </c>
      <c r="O34" s="23">
        <f t="shared" si="11"/>
        <v>3793398.9497848777</v>
      </c>
      <c r="P34" s="23">
        <f>SUM(F34:O34)</f>
        <v>25200026.983008727</v>
      </c>
    </row>
    <row r="35" spans="1:24" ht="13.5" thickTop="1">
      <c r="A35" s="16"/>
      <c r="B35" s="2" t="s">
        <v>3</v>
      </c>
      <c r="C35" s="1" t="s">
        <v>217</v>
      </c>
      <c r="E35" s="10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/>
      <c r="Q35" s="61"/>
      <c r="R35" s="61"/>
      <c r="W35" s="48"/>
      <c r="X35" s="48"/>
    </row>
    <row r="36" spans="1:24" ht="13.5" thickBot="1">
      <c r="A36" s="16"/>
      <c r="B36" s="2" t="s">
        <v>4</v>
      </c>
      <c r="C36" s="1" t="s">
        <v>218</v>
      </c>
      <c r="E36" s="10"/>
      <c r="F36" s="61">
        <f>F34</f>
        <v>1123077.9146661046</v>
      </c>
      <c r="G36" s="61">
        <f t="shared" si="12" ref="G36:O36">G34</f>
        <v>1478926.2567162192</v>
      </c>
      <c r="H36" s="61">
        <f t="shared" si="12"/>
        <v>1799103.7508153375</v>
      </c>
      <c r="I36" s="61">
        <f t="shared" si="12"/>
        <v>2108432.9230851512</v>
      </c>
      <c r="J36" s="61">
        <f t="shared" si="12"/>
        <v>2409618.8093111962</v>
      </c>
      <c r="K36" s="61">
        <f t="shared" si="12"/>
        <v>2702661.4094934706</v>
      </c>
      <c r="L36" s="61">
        <f t="shared" si="12"/>
        <v>2987560.7236319766</v>
      </c>
      <c r="M36" s="61">
        <f t="shared" si="12"/>
        <v>3264316.751726713</v>
      </c>
      <c r="N36" s="61">
        <f t="shared" si="12"/>
        <v>3532929.4937776797</v>
      </c>
      <c r="O36" s="61">
        <f t="shared" si="12"/>
        <v>3793398.9497848777</v>
      </c>
      <c r="P36" s="61"/>
      <c r="Q36" s="61"/>
      <c r="R36" s="23">
        <f>SUM(F36:O36)</f>
        <v>25200026.983008727</v>
      </c>
      <c r="W36" s="48"/>
      <c r="X36" s="48"/>
    </row>
    <row r="37" spans="1:14" ht="13.5" thickTop="1">
      <c r="A37" s="78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3" t="s">
        <v>22</v>
      </c>
      <c r="B38" s="14" t="s">
        <v>70</v>
      </c>
      <c r="E38" s="32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24" s="14" customFormat="1" ht="13">
      <c r="A39" s="53"/>
      <c r="B39" s="196" t="s">
        <v>3</v>
      </c>
      <c r="C39" s="14" t="s">
        <v>210</v>
      </c>
      <c r="E39" s="32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/>
      <c r="Q39" s="54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/>
      <c r="Q40" s="54"/>
      <c r="W40" s="52"/>
      <c r="X40" s="52"/>
    </row>
    <row r="41" spans="1:14" ht="13">
      <c r="A41" s="78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77" t="s">
        <v>23</v>
      </c>
      <c r="B42" s="1" t="s">
        <v>24</v>
      </c>
      <c r="E42" s="24"/>
    </row>
    <row r="43" spans="1:18" ht="13.5" thickBot="1">
      <c r="A43" s="205"/>
      <c r="B43" s="1" t="s">
        <v>3</v>
      </c>
      <c r="C43" s="1" t="s">
        <v>219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80"/>
      <c r="Q43" s="180"/>
      <c r="R43" s="23">
        <f>SUM(F43:O43)</f>
        <v>0</v>
      </c>
    </row>
    <row r="44" spans="1:18" ht="14" thickTop="1" thickBot="1">
      <c r="A44" s="205"/>
      <c r="B44" s="1" t="s">
        <v>4</v>
      </c>
      <c r="C44" s="1" t="s">
        <v>221</v>
      </c>
      <c r="E44" s="24"/>
      <c r="F44" s="65">
        <f>F36*F40</f>
        <v>1123077.9146661046</v>
      </c>
      <c r="G44" s="65">
        <f t="shared" si="13" ref="G44:O44">G36*G40</f>
        <v>1478926.2567162192</v>
      </c>
      <c r="H44" s="65">
        <f t="shared" si="13"/>
        <v>1799103.7508153375</v>
      </c>
      <c r="I44" s="65">
        <f t="shared" si="13"/>
        <v>2108432.9230851512</v>
      </c>
      <c r="J44" s="65">
        <f t="shared" si="13"/>
        <v>2409618.8093111962</v>
      </c>
      <c r="K44" s="65">
        <f t="shared" si="13"/>
        <v>2702661.4094934706</v>
      </c>
      <c r="L44" s="65">
        <f t="shared" si="13"/>
        <v>2987560.7236319766</v>
      </c>
      <c r="M44" s="65">
        <f t="shared" si="13"/>
        <v>3264316.751726713</v>
      </c>
      <c r="N44" s="65">
        <f t="shared" si="13"/>
        <v>3532929.4937776797</v>
      </c>
      <c r="O44" s="65">
        <f t="shared" si="13"/>
        <v>3793398.9497848777</v>
      </c>
      <c r="P44" s="180"/>
      <c r="Q44" s="180"/>
      <c r="R44" s="23">
        <f>SUM(F44:O44)</f>
        <v>25200026.983008727</v>
      </c>
    </row>
    <row r="45" spans="1:16" ht="14" thickTop="1" thickBot="1">
      <c r="A45" s="49"/>
      <c r="E45" s="24"/>
      <c r="F45" s="23">
        <f t="shared" si="14" ref="F45:O45">+F34*F40</f>
        <v>1123077.9146661046</v>
      </c>
      <c r="G45" s="23">
        <f t="shared" si="14"/>
        <v>1478926.2567162192</v>
      </c>
      <c r="H45" s="23">
        <f t="shared" si="14"/>
        <v>1799103.7508153375</v>
      </c>
      <c r="I45" s="23">
        <f t="shared" si="14"/>
        <v>2108432.9230851512</v>
      </c>
      <c r="J45" s="23">
        <f t="shared" si="14"/>
        <v>2409618.8093111962</v>
      </c>
      <c r="K45" s="23">
        <f t="shared" si="14"/>
        <v>2702661.4094934706</v>
      </c>
      <c r="L45" s="23">
        <f t="shared" si="14"/>
        <v>2987560.7236319766</v>
      </c>
      <c r="M45" s="23">
        <f t="shared" si="14"/>
        <v>3264316.751726713</v>
      </c>
      <c r="N45" s="23">
        <f t="shared" si="14"/>
        <v>3532929.4937776797</v>
      </c>
      <c r="O45" s="23">
        <f t="shared" si="14"/>
        <v>3793398.9497848777</v>
      </c>
      <c r="P45" s="23">
        <f>SUM(F45:O45)</f>
        <v>25200026.983008727</v>
      </c>
    </row>
    <row r="46" spans="1:14" ht="13.5" thickTop="1">
      <c r="A46" s="49"/>
      <c r="C46" s="8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49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49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49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33" t="s">
        <v>29</v>
      </c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35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25</v>
      </c>
      <c r="E61" s="37"/>
      <c r="F61" s="57">
        <f>'Rev Req - Distribution'!F61</f>
        <v>0.014</v>
      </c>
      <c r="G61" s="57">
        <f>'Rev Req - Distribution'!G61</f>
        <v>0.014</v>
      </c>
      <c r="H61" s="57">
        <f>'Rev Req - Distribution'!H61</f>
        <v>0.014</v>
      </c>
      <c r="I61" s="57">
        <f>'Rev Req - Distribution'!I61</f>
        <v>0.014</v>
      </c>
      <c r="J61" s="57">
        <f>'Rev Req - Distribution'!J61</f>
        <v>0.014</v>
      </c>
      <c r="K61" s="57">
        <f>'Rev Req - Distribution'!K61</f>
        <v>0.014</v>
      </c>
      <c r="L61" s="57">
        <f>'Rev Req - Distribution'!L61</f>
        <v>0.014</v>
      </c>
      <c r="M61" s="57">
        <f>'Rev Req - Distribution'!M61</f>
        <v>0.014</v>
      </c>
      <c r="N61" s="57">
        <f>'Rev Req - Distribution'!N61</f>
        <v>0.014</v>
      </c>
      <c r="O61" s="57">
        <f>'Rev Req - Distribution'!O61</f>
        <v>0.014</v>
      </c>
    </row>
    <row r="62" spans="3:15" s="33" customFormat="1" ht="16" customHeight="1">
      <c r="C62" s="33" t="s">
        <v>26</v>
      </c>
      <c r="E62" s="37"/>
      <c r="F62" s="46">
        <f>'Rev Req - Distribution'!F62</f>
        <v>0.012034558276621409</v>
      </c>
      <c r="G62" s="46">
        <f>'Rev Req - Distribution'!G62</f>
        <v>0.012034558276621409</v>
      </c>
      <c r="H62" s="46">
        <f>'Rev Req - Distribution'!H62</f>
        <v>0.012034558276621409</v>
      </c>
      <c r="I62" s="46">
        <f>'Rev Req - Distribution'!I62</f>
        <v>0.012034558276621409</v>
      </c>
      <c r="J62" s="46">
        <f>'Rev Req - Distribution'!J62</f>
        <v>0.012034558276621409</v>
      </c>
      <c r="K62" s="46">
        <f>'Rev Req - Distribution'!K62</f>
        <v>0.012034558276621409</v>
      </c>
      <c r="L62" s="46">
        <f>'Rev Req - Distribution'!L62</f>
        <v>0.012034558276621409</v>
      </c>
      <c r="M62" s="46">
        <f>'Rev Req - Distribution'!M62</f>
        <v>0.012034558276621409</v>
      </c>
      <c r="N62" s="46">
        <f>'Rev Req - Distribution'!N62</f>
        <v>0.012034558276621409</v>
      </c>
      <c r="O62" s="46">
        <f>'Rev Req - Distribution'!O62</f>
        <v>0.012034558276621409</v>
      </c>
    </row>
    <row r="63" spans="3:15" s="33" customFormat="1" ht="16" customHeight="1">
      <c r="C63" s="33" t="s">
        <v>27</v>
      </c>
      <c r="E63" s="38"/>
      <c r="F63" s="47">
        <f>'Rev Req - Distribution'!F63</f>
        <v>0.044422826019061654</v>
      </c>
      <c r="G63" s="47">
        <f>'Rev Req - Distribution'!G63</f>
        <v>0.044422826019061654</v>
      </c>
      <c r="H63" s="47">
        <f>'Rev Req - Distribution'!H63</f>
        <v>0.044422826019061654</v>
      </c>
      <c r="I63" s="47">
        <f>'Rev Req - Distribution'!I63</f>
        <v>0.044422826019061654</v>
      </c>
      <c r="J63" s="47">
        <f>'Rev Req - Distribution'!J63</f>
        <v>0.044422826019061654</v>
      </c>
      <c r="K63" s="47">
        <f>'Rev Req - Distribution'!K63</f>
        <v>0.044422826019061654</v>
      </c>
      <c r="L63" s="47">
        <f>'Rev Req - Distribution'!L63</f>
        <v>0.044422826019061654</v>
      </c>
      <c r="M63" s="47">
        <f>'Rev Req - Distribution'!M63</f>
        <v>0.044422826019061654</v>
      </c>
      <c r="N63" s="47">
        <f>'Rev Req - Distribution'!N63</f>
        <v>0.044422826019061654</v>
      </c>
      <c r="O63" s="47">
        <f>'Rev Req - Distribution'!O63</f>
        <v>0.044422826019061654</v>
      </c>
    </row>
    <row r="64" spans="3:15" s="33" customFormat="1" ht="16" customHeight="1">
      <c r="C64" s="33" t="s">
        <v>28</v>
      </c>
      <c r="E64" s="39"/>
      <c r="F64" s="40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5:15" s="33" customFormat="1" ht="16" customHeight="1"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3:15" s="33" customFormat="1" ht="16" customHeight="1">
      <c r="C66" s="8"/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5454545454545" style="1" customWidth="1"/>
    <col min="4" max="4" width="1.81818181818182" style="1" customWidth="1"/>
    <col min="5" max="5" width="9.63636363636364" style="1" bestFit="1" customWidth="1"/>
    <col min="6" max="6" width="11.4545454545455" style="1" customWidth="1"/>
    <col min="7" max="16" width="12.8181818181818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252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37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55</v>
      </c>
      <c r="E12" s="50"/>
      <c r="F12" s="66">
        <f>'PD Exec Summary High Lev'!C16*1000000</f>
        <v>11500000</v>
      </c>
      <c r="G12" s="66">
        <f>'PD Exec Summary High Lev'!D16*1000000</f>
        <v>35900000</v>
      </c>
      <c r="H12" s="66">
        <f>'PD Exec Summary High Lev'!E16*1000000</f>
        <v>34000000</v>
      </c>
      <c r="I12" s="66">
        <f>'PD Exec Summary High Lev'!F16*1000000</f>
        <v>30299999.999999996</v>
      </c>
      <c r="J12" s="66">
        <f>'PD Exec Summary High Lev'!G16*1000000</f>
        <v>30299999.999999996</v>
      </c>
      <c r="K12" s="66">
        <f>'PD Exec Summary High Lev'!H16*1000000</f>
        <v>30299999.999999996</v>
      </c>
      <c r="L12" s="66">
        <f>'PD Exec Summary High Lev'!I16*1000000</f>
        <v>30299999.999999996</v>
      </c>
      <c r="M12" s="66">
        <f>'PD Exec Summary High Lev'!J16*1000000</f>
        <v>30299999.999999996</v>
      </c>
      <c r="N12" s="66">
        <f>'PD Exec Summary High Lev'!K16*1000000</f>
        <v>30299999.999999996</v>
      </c>
      <c r="O12" s="66">
        <f>'PD Exec Summary High Lev'!L16*1000000</f>
        <v>30299999.999999996</v>
      </c>
      <c r="P12" s="52">
        <f>SUM(F12:O12)</f>
        <v>293500000</v>
      </c>
      <c r="Q12" s="14"/>
    </row>
    <row r="13" spans="2:18" ht="15.5">
      <c r="B13" s="8" t="s">
        <v>4</v>
      </c>
      <c r="C13" s="1" t="s">
        <v>56</v>
      </c>
      <c r="E13" s="50"/>
      <c r="F13" s="12">
        <f>+(F12/2)+E17</f>
        <v>8052673.4014481623</v>
      </c>
      <c r="G13" s="51">
        <f>+G12/2+F12/2</f>
        <v>23700000</v>
      </c>
      <c r="H13" s="51">
        <f>+H12/2+G12/2</f>
        <v>34950000</v>
      </c>
      <c r="I13" s="51">
        <f t="shared" si="1" ref="I13:O13">+I12/2+H12/2</f>
        <v>32150000</v>
      </c>
      <c r="J13" s="51">
        <f t="shared" si="1"/>
        <v>30299999.999999996</v>
      </c>
      <c r="K13" s="51">
        <f t="shared" si="1"/>
        <v>30299999.999999996</v>
      </c>
      <c r="L13" s="51">
        <f t="shared" si="1"/>
        <v>30299999.999999996</v>
      </c>
      <c r="M13" s="51">
        <f t="shared" si="1"/>
        <v>30299999.999999996</v>
      </c>
      <c r="N13" s="51">
        <f t="shared" si="1"/>
        <v>30299999.999999996</v>
      </c>
      <c r="O13" s="51">
        <f t="shared" si="1"/>
        <v>30299999.999999996</v>
      </c>
      <c r="P13" s="52">
        <f>SUM(F13:O13)</f>
        <v>280652673.40144813</v>
      </c>
      <c r="Q13" s="52"/>
      <c r="R13" s="56"/>
    </row>
    <row r="14" spans="1:17" ht="13">
      <c r="A14" s="80"/>
      <c r="B14" s="14"/>
      <c r="C14" s="14"/>
      <c r="E14" s="5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57</v>
      </c>
      <c r="C15" s="14"/>
      <c r="E15" s="67">
        <v>0</v>
      </c>
      <c r="F15" s="66">
        <f t="shared" si="2" ref="F15:O15">E15+F13</f>
        <v>8052673.4014481623</v>
      </c>
      <c r="G15" s="66">
        <f t="shared" si="2"/>
        <v>31752673.40144816</v>
      </c>
      <c r="H15" s="66">
        <f t="shared" si="2"/>
        <v>66702673.40144816</v>
      </c>
      <c r="I15" s="66">
        <f t="shared" si="2"/>
        <v>98852673.40144816</v>
      </c>
      <c r="J15" s="66">
        <f t="shared" si="2"/>
        <v>129152673.40144816</v>
      </c>
      <c r="K15" s="66">
        <f t="shared" si="2"/>
        <v>159452673.40144816</v>
      </c>
      <c r="L15" s="66">
        <f t="shared" si="2"/>
        <v>189752673.40144816</v>
      </c>
      <c r="M15" s="66">
        <f t="shared" si="2"/>
        <v>220052673.40144816</v>
      </c>
      <c r="N15" s="66">
        <f t="shared" si="2"/>
        <v>250352673.40144816</v>
      </c>
      <c r="O15" s="66">
        <f t="shared" si="2"/>
        <v>280652673.40144813</v>
      </c>
      <c r="P15" s="14"/>
      <c r="Q15" s="14"/>
    </row>
    <row r="16" spans="1:17" ht="15.5">
      <c r="A16" s="16" t="s">
        <v>14</v>
      </c>
      <c r="B16" s="8" t="s">
        <v>58</v>
      </c>
      <c r="C16" s="14"/>
      <c r="E16" s="67">
        <v>0</v>
      </c>
      <c r="F16" s="66">
        <f>E16+F28</f>
        <v>273790.89564923756</v>
      </c>
      <c r="G16" s="66">
        <f t="shared" si="3" ref="G16:O16">F16+G28</f>
        <v>1353381.7912984751</v>
      </c>
      <c r="H16" s="66">
        <f t="shared" si="3"/>
        <v>3621272.6869477127</v>
      </c>
      <c r="I16" s="66">
        <f t="shared" si="3"/>
        <v>6982263.5825969502</v>
      </c>
      <c r="J16" s="66">
        <f t="shared" si="3"/>
        <v>11373454.478246188</v>
      </c>
      <c r="K16" s="66">
        <f t="shared" si="3"/>
        <v>16794845.373895425</v>
      </c>
      <c r="L16" s="66">
        <f t="shared" si="3"/>
        <v>23246436.269544661</v>
      </c>
      <c r="M16" s="66">
        <f t="shared" si="3"/>
        <v>30728227.1651939</v>
      </c>
      <c r="N16" s="66">
        <f t="shared" si="3"/>
        <v>39240218.06084314</v>
      </c>
      <c r="O16" s="66">
        <f t="shared" si="3"/>
        <v>48782408.956492379</v>
      </c>
      <c r="P16" s="14"/>
      <c r="Q16" s="14"/>
    </row>
    <row r="17" spans="1:17" ht="13">
      <c r="A17" s="16" t="s">
        <v>15</v>
      </c>
      <c r="B17" s="8" t="s">
        <v>7</v>
      </c>
      <c r="E17" s="68">
        <f>'PD Summary (2019 CWIP)'!C9</f>
        <v>2302673.4014481623</v>
      </c>
      <c r="F17" s="68">
        <f t="shared" si="4" ref="F17:O17">E17+F12-F13</f>
        <v>5750000</v>
      </c>
      <c r="G17" s="68">
        <f t="shared" si="4"/>
        <v>17950000</v>
      </c>
      <c r="H17" s="68">
        <f t="shared" si="4"/>
        <v>17000000</v>
      </c>
      <c r="I17" s="68">
        <f t="shared" si="4"/>
        <v>15150000</v>
      </c>
      <c r="J17" s="68">
        <f t="shared" si="4"/>
        <v>15150000.000000004</v>
      </c>
      <c r="K17" s="68">
        <f t="shared" si="4"/>
        <v>15150000.000000004</v>
      </c>
      <c r="L17" s="68">
        <f t="shared" si="4"/>
        <v>15150000.000000004</v>
      </c>
      <c r="M17" s="68">
        <f t="shared" si="4"/>
        <v>15150000.000000004</v>
      </c>
      <c r="N17" s="68">
        <f t="shared" si="4"/>
        <v>15150000.000000004</v>
      </c>
      <c r="O17" s="68">
        <f t="shared" si="4"/>
        <v>15150000.000000004</v>
      </c>
      <c r="P17" s="14"/>
      <c r="Q17" s="14"/>
    </row>
    <row r="18" spans="1:17" ht="13">
      <c r="A18" s="80"/>
      <c r="E18" s="69"/>
      <c r="F18" s="20"/>
      <c r="G18" s="20"/>
      <c r="H18" s="20"/>
      <c r="I18" s="20"/>
      <c r="J18" s="20"/>
      <c r="K18" s="20"/>
      <c r="L18" s="20"/>
      <c r="M18" s="20"/>
      <c r="N18" s="20"/>
      <c r="O18" s="69"/>
      <c r="P18" s="14"/>
      <c r="Q18" s="14"/>
    </row>
    <row r="19" spans="1:17" ht="13.5" thickBot="1">
      <c r="A19" s="16" t="s">
        <v>16</v>
      </c>
      <c r="B19" s="8" t="s">
        <v>8</v>
      </c>
      <c r="E19" s="70">
        <f t="shared" si="5" ref="E19:O19">E15-E16+E17</f>
        <v>2302673.4014481623</v>
      </c>
      <c r="F19" s="70">
        <f t="shared" si="5"/>
        <v>13528882.505798925</v>
      </c>
      <c r="G19" s="70">
        <f t="shared" si="5"/>
        <v>48349291.610149682</v>
      </c>
      <c r="H19" s="70">
        <f t="shared" si="5"/>
        <v>80081400.714500457</v>
      </c>
      <c r="I19" s="70">
        <f t="shared" si="5"/>
        <v>107020409.8188512</v>
      </c>
      <c r="J19" s="70">
        <f t="shared" si="5"/>
        <v>132929218.92320198</v>
      </c>
      <c r="K19" s="70">
        <f t="shared" si="5"/>
        <v>157807828.02755272</v>
      </c>
      <c r="L19" s="70">
        <f t="shared" si="5"/>
        <v>181656237.1319035</v>
      </c>
      <c r="M19" s="70">
        <f t="shared" si="5"/>
        <v>204474446.23625428</v>
      </c>
      <c r="N19" s="70">
        <f t="shared" si="5"/>
        <v>226262455.34060502</v>
      </c>
      <c r="O19" s="70">
        <f t="shared" si="5"/>
        <v>247020264.44495577</v>
      </c>
      <c r="P19" s="52"/>
      <c r="Q19" s="14"/>
    </row>
    <row r="20" spans="1:17" ht="13.5" thickTop="1">
      <c r="A20" s="80"/>
      <c r="E20" s="50"/>
      <c r="F20" s="15"/>
      <c r="G20" s="15"/>
      <c r="H20" s="15"/>
      <c r="I20" s="15"/>
      <c r="J20" s="15"/>
      <c r="K20" s="15"/>
      <c r="L20" s="15"/>
      <c r="M20" s="15"/>
      <c r="N20" s="15"/>
      <c r="O20" s="50"/>
      <c r="P20" s="14"/>
      <c r="Q20" s="14"/>
    </row>
    <row r="21" spans="1:23" ht="13">
      <c r="A21" s="16" t="s">
        <v>17</v>
      </c>
      <c r="B21" s="8" t="s">
        <v>9</v>
      </c>
      <c r="E21" s="50"/>
      <c r="F21" s="66">
        <f t="shared" si="6" ref="F21:O21">(E19+F19)/2</f>
        <v>7915777.9536235435</v>
      </c>
      <c r="G21" s="66">
        <f t="shared" si="6"/>
        <v>30939087.057974301</v>
      </c>
      <c r="H21" s="66">
        <f t="shared" si="6"/>
        <v>64215346.162325069</v>
      </c>
      <c r="I21" s="66">
        <f t="shared" si="6"/>
        <v>93550905.26667583</v>
      </c>
      <c r="J21" s="66">
        <f t="shared" si="6"/>
        <v>119974814.37102659</v>
      </c>
      <c r="K21" s="66">
        <f t="shared" si="6"/>
        <v>145368523.47537735</v>
      </c>
      <c r="L21" s="66">
        <f t="shared" si="6"/>
        <v>169732032.57972813</v>
      </c>
      <c r="M21" s="66">
        <f t="shared" si="6"/>
        <v>193065341.68407887</v>
      </c>
      <c r="N21" s="66">
        <f t="shared" si="6"/>
        <v>215368450.78842965</v>
      </c>
      <c r="O21" s="66">
        <f t="shared" si="6"/>
        <v>236641359.89278039</v>
      </c>
      <c r="P21" s="14"/>
      <c r="Q21" s="14"/>
      <c r="W21" s="22"/>
    </row>
    <row r="22" spans="1:17" ht="13">
      <c r="A22" s="80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4"/>
      <c r="Q22" s="14"/>
    </row>
    <row r="23" spans="1:17" ht="13">
      <c r="A23" s="16" t="s">
        <v>18</v>
      </c>
      <c r="B23" s="8" t="s">
        <v>10</v>
      </c>
      <c r="E23" s="50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4"/>
      <c r="Q23" s="14"/>
    </row>
    <row r="24" spans="1:17" ht="15.5">
      <c r="A24" s="80"/>
      <c r="B24" s="8" t="s">
        <v>3</v>
      </c>
      <c r="C24" s="1" t="s">
        <v>59</v>
      </c>
      <c r="E24" s="50"/>
      <c r="F24" s="11">
        <f>(F21*ROUND((F63),7))/F66</f>
        <v>465884.34018709505</v>
      </c>
      <c r="G24" s="11">
        <f t="shared" si="7" ref="G24:O24">(G21*ROUND((G63),7))/G66</f>
        <v>1820924.7713166648</v>
      </c>
      <c r="H24" s="11">
        <f t="shared" si="7"/>
        <v>3821077.5962758474</v>
      </c>
      <c r="I24" s="11">
        <f t="shared" si="7"/>
        <v>5566664.1946024876</v>
      </c>
      <c r="J24" s="11">
        <f t="shared" si="7"/>
        <v>7138995.624996637</v>
      </c>
      <c r="K24" s="11">
        <f t="shared" si="7"/>
        <v>8650025.9120514262</v>
      </c>
      <c r="L24" s="11">
        <f t="shared" si="7"/>
        <v>10099755.055766856</v>
      </c>
      <c r="M24" s="11">
        <f t="shared" si="7"/>
        <v>11488183.056142923</v>
      </c>
      <c r="N24" s="11">
        <f t="shared" si="7"/>
        <v>12815309.913179629</v>
      </c>
      <c r="O24" s="11">
        <f t="shared" si="7"/>
        <v>14081135.626876973</v>
      </c>
      <c r="P24" s="52">
        <f>SUM(F24:O24)</f>
        <v>75947956.09139654</v>
      </c>
      <c r="Q24" s="66"/>
    </row>
    <row r="25" spans="1:17" ht="15.5">
      <c r="A25" s="4" t="s">
        <v>0</v>
      </c>
      <c r="B25" s="8" t="s">
        <v>4</v>
      </c>
      <c r="C25" s="1" t="s">
        <v>79</v>
      </c>
      <c r="E25" s="50"/>
      <c r="F25" s="11">
        <f>F21*ROUND((F62),7)</f>
        <v>95263.221360677897</v>
      </c>
      <c r="G25" s="11">
        <f t="shared" si="8" ref="G25:O25">G21*ROUND((G62),7)</f>
        <v>372339.53710789751</v>
      </c>
      <c r="H25" s="11">
        <f t="shared" si="8"/>
        <v>772806.00492511725</v>
      </c>
      <c r="I25" s="11">
        <f t="shared" si="8"/>
        <v>1125847.7245223369</v>
      </c>
      <c r="J25" s="11">
        <f t="shared" si="8"/>
        <v>1443848.9010295565</v>
      </c>
      <c r="K25" s="11">
        <f t="shared" si="8"/>
        <v>1749452.0326167762</v>
      </c>
      <c r="L25" s="11">
        <f t="shared" si="8"/>
        <v>2042657.1192839961</v>
      </c>
      <c r="M25" s="11">
        <f t="shared" si="8"/>
        <v>2323464.1610312155</v>
      </c>
      <c r="N25" s="11">
        <f t="shared" si="8"/>
        <v>2591873.1578584355</v>
      </c>
      <c r="O25" s="11">
        <f t="shared" si="8"/>
        <v>2847884.1097656549</v>
      </c>
      <c r="P25" s="52">
        <f>SUM(F25:O25)</f>
        <v>15365435.969501665</v>
      </c>
      <c r="Q25" s="14"/>
    </row>
    <row r="26" spans="1:17" ht="13">
      <c r="A26" s="4"/>
      <c r="B26" s="8"/>
      <c r="C26" s="8"/>
      <c r="E26" s="5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14"/>
      <c r="Q26" s="14"/>
    </row>
    <row r="27" spans="1:17" ht="13">
      <c r="A27" s="16" t="s">
        <v>19</v>
      </c>
      <c r="B27" s="8" t="s">
        <v>1</v>
      </c>
      <c r="C27" s="8"/>
      <c r="E27" s="5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4"/>
      <c r="Q27" s="14"/>
    </row>
    <row r="28" spans="1:17" ht="15.5">
      <c r="A28" s="4"/>
      <c r="B28" s="8" t="s">
        <v>3</v>
      </c>
      <c r="C28" s="1" t="s">
        <v>60</v>
      </c>
      <c r="E28" s="50"/>
      <c r="F28" s="66">
        <f>+F15*F60</f>
        <v>273790.89564923756</v>
      </c>
      <c r="G28" s="66">
        <f>+G15*G60</f>
        <v>1079590.8956492376</v>
      </c>
      <c r="H28" s="66">
        <f>+H15*H60</f>
        <v>2267890.8956492376</v>
      </c>
      <c r="I28" s="66">
        <f t="shared" si="9" ref="I28:O28">+I15*I60</f>
        <v>3360990.8956492376</v>
      </c>
      <c r="J28" s="66">
        <f t="shared" si="9"/>
        <v>4391190.8956492376</v>
      </c>
      <c r="K28" s="66">
        <f t="shared" si="9"/>
        <v>5421390.8956492376</v>
      </c>
      <c r="L28" s="66">
        <f t="shared" si="9"/>
        <v>6451590.8956492376</v>
      </c>
      <c r="M28" s="66">
        <f t="shared" si="9"/>
        <v>7481790.8956492376</v>
      </c>
      <c r="N28" s="66">
        <f t="shared" si="9"/>
        <v>8511990.8956492376</v>
      </c>
      <c r="O28" s="66">
        <f t="shared" si="9"/>
        <v>9542190.8956492376</v>
      </c>
      <c r="P28" s="52">
        <f>SUM(F28:O28)</f>
        <v>48782408.956492379</v>
      </c>
      <c r="Q28" s="14"/>
    </row>
    <row r="29" spans="1:17" ht="15.5">
      <c r="A29" s="4"/>
      <c r="B29" s="1" t="s">
        <v>4</v>
      </c>
      <c r="C29" s="1" t="s">
        <v>61</v>
      </c>
      <c r="E29" s="50"/>
      <c r="F29" s="66">
        <f>+(F15-F16)*F61</f>
        <v>108904.35508118494</v>
      </c>
      <c r="G29" s="66">
        <f t="shared" si="10" ref="G29:O29">+(G15-G16)*G61</f>
        <v>425590.08254209562</v>
      </c>
      <c r="H29" s="66">
        <f t="shared" si="10"/>
        <v>883139.6100030063</v>
      </c>
      <c r="I29" s="66">
        <f t="shared" si="10"/>
        <v>1286185.7374639169</v>
      </c>
      <c r="J29" s="66">
        <f t="shared" si="10"/>
        <v>1648909.0649248278</v>
      </c>
      <c r="K29" s="66">
        <f t="shared" si="10"/>
        <v>1997209.5923857382</v>
      </c>
      <c r="L29" s="66">
        <f t="shared" si="10"/>
        <v>2331087.3198466492</v>
      </c>
      <c r="M29" s="66">
        <f t="shared" si="10"/>
        <v>2650542.2473075599</v>
      </c>
      <c r="N29" s="66">
        <f t="shared" si="10"/>
        <v>2955574.3747684704</v>
      </c>
      <c r="O29" s="66">
        <f t="shared" si="10"/>
        <v>3246183.7022293806</v>
      </c>
      <c r="P29" s="52">
        <f>SUM(F29:O29)</f>
        <v>17533326.086552829</v>
      </c>
      <c r="Q29" s="14"/>
    </row>
    <row r="30" spans="1:17" ht="13">
      <c r="A30" s="4"/>
      <c r="B30" s="8" t="s">
        <v>5</v>
      </c>
      <c r="C30" s="1" t="s">
        <v>6</v>
      </c>
      <c r="E30" s="50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52">
        <f>SUM(F30:O30)</f>
        <v>0</v>
      </c>
      <c r="Q30" s="14"/>
    </row>
    <row r="31" spans="1:17" ht="13">
      <c r="A31" s="4"/>
      <c r="B31" s="8"/>
      <c r="C31" s="8"/>
      <c r="E31" s="50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4"/>
      <c r="Q31" s="14"/>
    </row>
    <row r="32" spans="1:17" ht="13">
      <c r="A32" s="16" t="s">
        <v>20</v>
      </c>
      <c r="B32" s="8" t="s">
        <v>31</v>
      </c>
      <c r="C32" s="8"/>
      <c r="E32" s="50"/>
      <c r="F32" s="66">
        <f>'PD Exec Summary High Lev'!C15*1000000</f>
        <v>780000</v>
      </c>
      <c r="G32" s="66">
        <f>'PD Exec Summary High Lev'!D15*1000000</f>
        <v>2510000</v>
      </c>
      <c r="H32" s="66">
        <f>'PD Exec Summary High Lev'!E15*1000000</f>
        <v>2429999.9999999995</v>
      </c>
      <c r="I32" s="66">
        <f>'PD Exec Summary High Lev'!F15*1000000</f>
        <v>2290000</v>
      </c>
      <c r="J32" s="66">
        <f>'PD Exec Summary High Lev'!G15*1000000</f>
        <v>2290000</v>
      </c>
      <c r="K32" s="66">
        <f>'PD Exec Summary High Lev'!H15*1000000</f>
        <v>2290000</v>
      </c>
      <c r="L32" s="66">
        <f>'PD Exec Summary High Lev'!I15*1000000</f>
        <v>2290000</v>
      </c>
      <c r="M32" s="66">
        <f>'PD Exec Summary High Lev'!J15*1000000</f>
        <v>2290000</v>
      </c>
      <c r="N32" s="66">
        <f>'PD Exec Summary High Lev'!K15*1000000</f>
        <v>2290000</v>
      </c>
      <c r="O32" s="66">
        <f>'PD Exec Summary High Lev'!L15*1000000</f>
        <v>2290000</v>
      </c>
      <c r="P32" s="52">
        <f>SUM(F32:O32)</f>
        <v>21750000</v>
      </c>
      <c r="Q32" s="14"/>
    </row>
    <row r="33" spans="1:17" ht="13">
      <c r="A33" s="80"/>
      <c r="E33" s="50"/>
      <c r="F33" s="20"/>
      <c r="G33" s="20"/>
      <c r="H33" s="20"/>
      <c r="I33" s="20"/>
      <c r="J33" s="20"/>
      <c r="K33" s="20"/>
      <c r="L33" s="20"/>
      <c r="M33" s="20"/>
      <c r="N33" s="20"/>
      <c r="O33" s="69"/>
      <c r="P33" s="14"/>
      <c r="Q33" s="14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1723842.8122781955</v>
      </c>
      <c r="G34" s="23">
        <f t="shared" si="11" ref="G34:O34">G24+G25+G28+G29+G30+G32</f>
        <v>6208445.2866158951</v>
      </c>
      <c r="H34" s="23">
        <f t="shared" si="11"/>
        <v>10174914.106853208</v>
      </c>
      <c r="I34" s="23">
        <f t="shared" si="11"/>
        <v>13629688.55223798</v>
      </c>
      <c r="J34" s="23">
        <f t="shared" si="11"/>
        <v>16912944.486600257</v>
      </c>
      <c r="K34" s="23">
        <f t="shared" si="11"/>
        <v>20108078.432703178</v>
      </c>
      <c r="L34" s="23">
        <f t="shared" si="11"/>
        <v>23215090.390546739</v>
      </c>
      <c r="M34" s="23">
        <f t="shared" si="11"/>
        <v>26233980.360130936</v>
      </c>
      <c r="N34" s="23">
        <f t="shared" si="11"/>
        <v>29164748.341455769</v>
      </c>
      <c r="O34" s="23">
        <f t="shared" si="11"/>
        <v>32007394.334521249</v>
      </c>
      <c r="P34" s="23">
        <f>SUM(F34:O34)</f>
        <v>179379127.10394341</v>
      </c>
    </row>
    <row r="35" spans="1:24" ht="13.5" thickTop="1">
      <c r="A35" s="16"/>
      <c r="B35" s="2" t="s">
        <v>3</v>
      </c>
      <c r="C35" s="1" t="s">
        <v>217</v>
      </c>
      <c r="E35" s="10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/>
      <c r="Q35" s="61"/>
      <c r="R35" s="61"/>
      <c r="W35" s="48"/>
      <c r="X35" s="48"/>
    </row>
    <row r="36" spans="1:24" ht="13.5" thickBot="1">
      <c r="A36" s="16"/>
      <c r="B36" s="2" t="s">
        <v>4</v>
      </c>
      <c r="C36" s="1" t="s">
        <v>218</v>
      </c>
      <c r="E36" s="10"/>
      <c r="F36" s="61">
        <f>F34</f>
        <v>1723842.8122781955</v>
      </c>
      <c r="G36" s="61">
        <f t="shared" si="12" ref="G36:O36">G34</f>
        <v>6208445.2866158951</v>
      </c>
      <c r="H36" s="61">
        <f t="shared" si="12"/>
        <v>10174914.106853208</v>
      </c>
      <c r="I36" s="61">
        <f t="shared" si="12"/>
        <v>13629688.55223798</v>
      </c>
      <c r="J36" s="61">
        <f t="shared" si="12"/>
        <v>16912944.486600257</v>
      </c>
      <c r="K36" s="61">
        <f t="shared" si="12"/>
        <v>20108078.432703178</v>
      </c>
      <c r="L36" s="61">
        <f t="shared" si="12"/>
        <v>23215090.390546739</v>
      </c>
      <c r="M36" s="61">
        <f t="shared" si="12"/>
        <v>26233980.360130936</v>
      </c>
      <c r="N36" s="61">
        <f t="shared" si="12"/>
        <v>29164748.341455769</v>
      </c>
      <c r="O36" s="61">
        <f t="shared" si="12"/>
        <v>32007394.334521249</v>
      </c>
      <c r="P36" s="61"/>
      <c r="Q36" s="61"/>
      <c r="R36" s="23">
        <f>SUM(F36:O36)</f>
        <v>179379127.10394341</v>
      </c>
      <c r="W36" s="48"/>
      <c r="X36" s="48"/>
    </row>
    <row r="37" spans="1:14" ht="13.5" thickTop="1">
      <c r="A37" s="8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3" t="s">
        <v>22</v>
      </c>
      <c r="B38" s="14" t="s">
        <v>70</v>
      </c>
      <c r="E38" s="32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24" s="14" customFormat="1" ht="13">
      <c r="A39" s="53"/>
      <c r="B39" s="196" t="s">
        <v>3</v>
      </c>
      <c r="C39" s="14" t="s">
        <v>210</v>
      </c>
      <c r="E39" s="32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/>
      <c r="Q39" s="54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/>
      <c r="Q40" s="54"/>
      <c r="W40" s="52"/>
      <c r="X40" s="52"/>
    </row>
    <row r="41" spans="1:14" ht="13">
      <c r="A41" s="80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79" t="s">
        <v>23</v>
      </c>
      <c r="B42" s="1" t="s">
        <v>24</v>
      </c>
      <c r="E42" s="24"/>
    </row>
    <row r="43" spans="1:18" ht="13.5" thickBot="1">
      <c r="A43" s="205"/>
      <c r="B43" s="1" t="s">
        <v>3</v>
      </c>
      <c r="C43" s="1" t="s">
        <v>219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80"/>
      <c r="Q43" s="180"/>
      <c r="R43" s="23">
        <f>SUM(F43:O43)</f>
        <v>0</v>
      </c>
    </row>
    <row r="44" spans="1:18" ht="14" thickTop="1" thickBot="1">
      <c r="A44" s="205"/>
      <c r="B44" s="1" t="s">
        <v>4</v>
      </c>
      <c r="C44" s="1" t="s">
        <v>221</v>
      </c>
      <c r="E44" s="24"/>
      <c r="F44" s="65">
        <f>F36*F40</f>
        <v>1723842.8122781955</v>
      </c>
      <c r="G44" s="65">
        <f t="shared" si="13" ref="G44:O44">G36*G40</f>
        <v>6208445.2866158951</v>
      </c>
      <c r="H44" s="65">
        <f t="shared" si="13"/>
        <v>10174914.106853208</v>
      </c>
      <c r="I44" s="65">
        <f t="shared" si="13"/>
        <v>13629688.55223798</v>
      </c>
      <c r="J44" s="65">
        <f t="shared" si="13"/>
        <v>16912944.486600257</v>
      </c>
      <c r="K44" s="65">
        <f t="shared" si="13"/>
        <v>20108078.432703178</v>
      </c>
      <c r="L44" s="65">
        <f t="shared" si="13"/>
        <v>23215090.390546739</v>
      </c>
      <c r="M44" s="65">
        <f t="shared" si="13"/>
        <v>26233980.360130936</v>
      </c>
      <c r="N44" s="65">
        <f t="shared" si="13"/>
        <v>29164748.341455769</v>
      </c>
      <c r="O44" s="65">
        <f t="shared" si="13"/>
        <v>32007394.334521249</v>
      </c>
      <c r="P44" s="180"/>
      <c r="Q44" s="180"/>
      <c r="R44" s="23">
        <f>SUM(F44:O44)</f>
        <v>179379127.10394341</v>
      </c>
    </row>
    <row r="45" spans="1:16" ht="14" thickTop="1" thickBot="1">
      <c r="A45" s="49"/>
      <c r="E45" s="24"/>
      <c r="F45" s="23">
        <f t="shared" si="14" ref="F45:O45">+F34*F40</f>
        <v>1723842.8122781955</v>
      </c>
      <c r="G45" s="23">
        <f t="shared" si="14"/>
        <v>6208445.2866158951</v>
      </c>
      <c r="H45" s="23">
        <f t="shared" si="14"/>
        <v>10174914.106853208</v>
      </c>
      <c r="I45" s="23">
        <f t="shared" si="14"/>
        <v>13629688.55223798</v>
      </c>
      <c r="J45" s="23">
        <f t="shared" si="14"/>
        <v>16912944.486600257</v>
      </c>
      <c r="K45" s="23">
        <f t="shared" si="14"/>
        <v>20108078.432703178</v>
      </c>
      <c r="L45" s="23">
        <f t="shared" si="14"/>
        <v>23215090.390546739</v>
      </c>
      <c r="M45" s="23">
        <f t="shared" si="14"/>
        <v>26233980.360130936</v>
      </c>
      <c r="N45" s="23">
        <f t="shared" si="14"/>
        <v>29164748.341455769</v>
      </c>
      <c r="O45" s="23">
        <f t="shared" si="14"/>
        <v>32007394.334521249</v>
      </c>
      <c r="P45" s="23">
        <f>SUM(F45:O45)</f>
        <v>179379127.10394341</v>
      </c>
    </row>
    <row r="46" spans="1:14" ht="13.5" thickTop="1">
      <c r="A46" s="49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49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49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49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46">
        <f>'Rev Req - Distribution'!F61</f>
        <v>0.014</v>
      </c>
      <c r="G61" s="57">
        <f>'Rev Req - Distribution'!G61</f>
        <v>0.014</v>
      </c>
      <c r="H61" s="57">
        <f>'Rev Req - Distribution'!H61</f>
        <v>0.014</v>
      </c>
      <c r="I61" s="57">
        <f>'Rev Req - Distribution'!I61</f>
        <v>0.014</v>
      </c>
      <c r="J61" s="57">
        <f>'Rev Req - Distribution'!J61</f>
        <v>0.014</v>
      </c>
      <c r="K61" s="57">
        <f>'Rev Req - Distribution'!K61</f>
        <v>0.014</v>
      </c>
      <c r="L61" s="57">
        <f>'Rev Req - Distribution'!L61</f>
        <v>0.014</v>
      </c>
      <c r="M61" s="57">
        <f>'Rev Req - Distribution'!M61</f>
        <v>0.014</v>
      </c>
      <c r="N61" s="57">
        <f>'Rev Req - Distribution'!N61</f>
        <v>0.014</v>
      </c>
      <c r="O61" s="57">
        <f>'Rev Req - Distribution'!O61</f>
        <v>0.014</v>
      </c>
    </row>
    <row r="62" spans="3:15" s="33" customFormat="1" ht="16" customHeight="1">
      <c r="C62" s="33" t="s">
        <v>25</v>
      </c>
      <c r="E62" s="37"/>
      <c r="F62" s="46">
        <f>'Rev Req - Distribution'!F62</f>
        <v>0.012034558276621409</v>
      </c>
      <c r="G62" s="46">
        <f>'Rev Req - Distribution'!G62</f>
        <v>0.012034558276621409</v>
      </c>
      <c r="H62" s="46">
        <f>'Rev Req - Distribution'!H62</f>
        <v>0.012034558276621409</v>
      </c>
      <c r="I62" s="46">
        <f>'Rev Req - Distribution'!I62</f>
        <v>0.012034558276621409</v>
      </c>
      <c r="J62" s="46">
        <f>'Rev Req - Distribution'!J62</f>
        <v>0.012034558276621409</v>
      </c>
      <c r="K62" s="46">
        <f>'Rev Req - Distribution'!K62</f>
        <v>0.012034558276621409</v>
      </c>
      <c r="L62" s="46">
        <f>'Rev Req - Distribution'!L62</f>
        <v>0.012034558276621409</v>
      </c>
      <c r="M62" s="46">
        <f>'Rev Req - Distribution'!M62</f>
        <v>0.012034558276621409</v>
      </c>
      <c r="N62" s="46">
        <f>'Rev Req - Distribution'!N62</f>
        <v>0.012034558276621409</v>
      </c>
      <c r="O62" s="46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Distribution'!F63</f>
        <v>0.044422826019061654</v>
      </c>
      <c r="G63" s="47">
        <f>'Rev Req - Distribution'!G63</f>
        <v>0.044422826019061654</v>
      </c>
      <c r="H63" s="47">
        <f>'Rev Req - Distribution'!H63</f>
        <v>0.044422826019061654</v>
      </c>
      <c r="I63" s="47">
        <f>'Rev Req - Distribution'!I63</f>
        <v>0.044422826019061654</v>
      </c>
      <c r="J63" s="47">
        <f>'Rev Req - Distribution'!J63</f>
        <v>0.044422826019061654</v>
      </c>
      <c r="K63" s="47">
        <f>'Rev Req - Distribution'!K63</f>
        <v>0.044422826019061654</v>
      </c>
      <c r="L63" s="47">
        <f>'Rev Req - Distribution'!L63</f>
        <v>0.044422826019061654</v>
      </c>
      <c r="M63" s="47">
        <f>'Rev Req - Distribution'!M63</f>
        <v>0.044422826019061654</v>
      </c>
      <c r="N63" s="47">
        <f>'Rev Req - Distribution'!N63</f>
        <v>0.044422826019061654</v>
      </c>
      <c r="O63" s="47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71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3.2727272727273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251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98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55</v>
      </c>
      <c r="E12" s="50"/>
      <c r="F12" s="66">
        <f>'PD Exec Summary High Lev'!C20*1000000</f>
        <v>0</v>
      </c>
      <c r="G12" s="66">
        <f>'PD Exec Summary High Lev'!D20*1000000</f>
        <v>5000000</v>
      </c>
      <c r="H12" s="66">
        <f>'PD Exec Summary High Lev'!E20*1000000</f>
        <v>5000000</v>
      </c>
      <c r="I12" s="66">
        <f>'PD Exec Summary High Lev'!F20*1000000</f>
        <v>5000000</v>
      </c>
      <c r="J12" s="66">
        <f>'PD Exec Summary High Lev'!G20*1000000</f>
        <v>5000000</v>
      </c>
      <c r="K12" s="66">
        <f>'PD Exec Summary High Lev'!H20*1000000</f>
        <v>5000000</v>
      </c>
      <c r="L12" s="66">
        <f>'PD Exec Summary High Lev'!I20*1000000</f>
        <v>5000000</v>
      </c>
      <c r="M12" s="66">
        <f>'PD Exec Summary High Lev'!J20*1000000</f>
        <v>5000000</v>
      </c>
      <c r="N12" s="66">
        <f>'PD Exec Summary High Lev'!K20*1000000</f>
        <v>5000000</v>
      </c>
      <c r="O12" s="66">
        <f>'PD Exec Summary High Lev'!L20*1000000</f>
        <v>5000000</v>
      </c>
      <c r="P12" s="48">
        <f>SUM(F12:O12)</f>
        <v>45000000</v>
      </c>
      <c r="Q12" s="56"/>
    </row>
    <row r="13" spans="2:18" ht="15.5">
      <c r="B13" s="8" t="s">
        <v>4</v>
      </c>
      <c r="C13" s="1" t="s">
        <v>56</v>
      </c>
      <c r="E13" s="50"/>
      <c r="F13" s="12">
        <f>+(F12/2)+E17</f>
        <v>0</v>
      </c>
      <c r="G13" s="12">
        <f>+G12/2+F12/2</f>
        <v>2500000</v>
      </c>
      <c r="H13" s="12">
        <f>+H12/2+G12/2</f>
        <v>5000000</v>
      </c>
      <c r="I13" s="12">
        <f t="shared" si="1" ref="I13:O13">+I12/2+H12/2</f>
        <v>5000000</v>
      </c>
      <c r="J13" s="12">
        <f t="shared" si="1"/>
        <v>5000000</v>
      </c>
      <c r="K13" s="12">
        <f t="shared" si="1"/>
        <v>5000000</v>
      </c>
      <c r="L13" s="12">
        <f t="shared" si="1"/>
        <v>5000000</v>
      </c>
      <c r="M13" s="12">
        <f t="shared" si="1"/>
        <v>5000000</v>
      </c>
      <c r="N13" s="12">
        <f t="shared" si="1"/>
        <v>5000000</v>
      </c>
      <c r="O13" s="12">
        <f t="shared" si="1"/>
        <v>5000000</v>
      </c>
      <c r="P13" s="48">
        <f>SUM(F13:O13)</f>
        <v>42500000</v>
      </c>
      <c r="Q13" s="48"/>
      <c r="R13" s="56"/>
    </row>
    <row r="14" spans="1:15" ht="13">
      <c r="A14" s="80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0</v>
      </c>
      <c r="G15" s="11">
        <f t="shared" si="2"/>
        <v>2500000</v>
      </c>
      <c r="H15" s="11">
        <f t="shared" si="2"/>
        <v>7500000</v>
      </c>
      <c r="I15" s="11">
        <f t="shared" si="2"/>
        <v>12500000</v>
      </c>
      <c r="J15" s="11">
        <f t="shared" si="2"/>
        <v>17500000</v>
      </c>
      <c r="K15" s="11">
        <f t="shared" si="2"/>
        <v>22500000</v>
      </c>
      <c r="L15" s="11">
        <f t="shared" si="2"/>
        <v>27500000</v>
      </c>
      <c r="M15" s="11">
        <f t="shared" si="2"/>
        <v>32500000</v>
      </c>
      <c r="N15" s="11">
        <f t="shared" si="2"/>
        <v>37500000</v>
      </c>
      <c r="O15" s="11">
        <f t="shared" si="2"/>
        <v>42500000</v>
      </c>
    </row>
    <row r="16" spans="1:15" ht="15.5">
      <c r="A16" s="16" t="s">
        <v>14</v>
      </c>
      <c r="B16" s="8" t="s">
        <v>58</v>
      </c>
      <c r="C16" s="14"/>
      <c r="E16" s="17">
        <v>0</v>
      </c>
      <c r="F16" s="11">
        <f>E16+F28</f>
        <v>0</v>
      </c>
      <c r="G16" s="11">
        <f t="shared" si="3" ref="G16:O16">F16+G28</f>
        <v>85000</v>
      </c>
      <c r="H16" s="11">
        <f t="shared" si="3"/>
        <v>340000</v>
      </c>
      <c r="I16" s="11">
        <f t="shared" si="3"/>
        <v>765000</v>
      </c>
      <c r="J16" s="11">
        <f t="shared" si="3"/>
        <v>1360000</v>
      </c>
      <c r="K16" s="11">
        <f t="shared" si="3"/>
        <v>2125000</v>
      </c>
      <c r="L16" s="11">
        <f t="shared" si="3"/>
        <v>3060000</v>
      </c>
      <c r="M16" s="11">
        <f t="shared" si="3"/>
        <v>4165000</v>
      </c>
      <c r="N16" s="11">
        <f t="shared" si="3"/>
        <v>5440000</v>
      </c>
      <c r="O16" s="11">
        <f t="shared" si="3"/>
        <v>6885000</v>
      </c>
    </row>
    <row r="17" spans="1:15" ht="13">
      <c r="A17" s="16" t="s">
        <v>15</v>
      </c>
      <c r="B17" s="8" t="s">
        <v>7</v>
      </c>
      <c r="E17" s="18">
        <v>0</v>
      </c>
      <c r="F17" s="18">
        <f t="shared" si="4" ref="F17:O17">E17+F12-F13</f>
        <v>0</v>
      </c>
      <c r="G17" s="18">
        <f t="shared" si="4"/>
        <v>2500000</v>
      </c>
      <c r="H17" s="18">
        <f t="shared" si="4"/>
        <v>2500000</v>
      </c>
      <c r="I17" s="18">
        <f t="shared" si="4"/>
        <v>2500000</v>
      </c>
      <c r="J17" s="18">
        <f t="shared" si="4"/>
        <v>2500000</v>
      </c>
      <c r="K17" s="18">
        <f t="shared" si="4"/>
        <v>2500000</v>
      </c>
      <c r="L17" s="18">
        <f t="shared" si="4"/>
        <v>2500000</v>
      </c>
      <c r="M17" s="18">
        <f t="shared" si="4"/>
        <v>2500000</v>
      </c>
      <c r="N17" s="18">
        <f t="shared" si="4"/>
        <v>2500000</v>
      </c>
      <c r="O17" s="18">
        <f t="shared" si="4"/>
        <v>2500000</v>
      </c>
    </row>
    <row r="18" spans="1:15" ht="13">
      <c r="A18" s="8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0</v>
      </c>
      <c r="F19" s="21">
        <f t="shared" si="5"/>
        <v>0</v>
      </c>
      <c r="G19" s="21">
        <f t="shared" si="5"/>
        <v>4915000</v>
      </c>
      <c r="H19" s="21">
        <f t="shared" si="5"/>
        <v>9660000</v>
      </c>
      <c r="I19" s="21">
        <f t="shared" si="5"/>
        <v>14235000</v>
      </c>
      <c r="J19" s="21">
        <f t="shared" si="5"/>
        <v>18640000</v>
      </c>
      <c r="K19" s="21">
        <f t="shared" si="5"/>
        <v>22875000</v>
      </c>
      <c r="L19" s="21">
        <f t="shared" si="5"/>
        <v>26940000</v>
      </c>
      <c r="M19" s="21">
        <f t="shared" si="5"/>
        <v>30835000</v>
      </c>
      <c r="N19" s="21">
        <f t="shared" si="5"/>
        <v>34560000</v>
      </c>
      <c r="O19" s="21">
        <f t="shared" si="5"/>
        <v>38115000</v>
      </c>
      <c r="P19" s="48"/>
    </row>
    <row r="20" spans="1:15" ht="13.5" thickTop="1">
      <c r="A20" s="80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0</v>
      </c>
      <c r="G21" s="11">
        <f t="shared" si="6"/>
        <v>2457500</v>
      </c>
      <c r="H21" s="11">
        <f t="shared" si="6"/>
        <v>7287500</v>
      </c>
      <c r="I21" s="11">
        <f t="shared" si="6"/>
        <v>11947500</v>
      </c>
      <c r="J21" s="11">
        <f t="shared" si="6"/>
        <v>16437500</v>
      </c>
      <c r="K21" s="11">
        <f t="shared" si="6"/>
        <v>20757500</v>
      </c>
      <c r="L21" s="11">
        <f t="shared" si="6"/>
        <v>24907500</v>
      </c>
      <c r="M21" s="11">
        <f t="shared" si="6"/>
        <v>28887500</v>
      </c>
      <c r="N21" s="11">
        <f t="shared" si="6"/>
        <v>32697500</v>
      </c>
      <c r="O21" s="11">
        <f t="shared" si="6"/>
        <v>36337500</v>
      </c>
      <c r="W21" s="22"/>
    </row>
    <row r="22" spans="1:15" ht="13">
      <c r="A22" s="80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80"/>
      <c r="B24" s="8" t="s">
        <v>3</v>
      </c>
      <c r="C24" s="1" t="s">
        <v>59</v>
      </c>
      <c r="E24" s="10"/>
      <c r="F24" s="11">
        <f>(F21*ROUND((F63),7))/F66</f>
        <v>0</v>
      </c>
      <c r="G24" s="11">
        <f t="shared" si="7" ref="G24:O24">(G21*ROUND((G63),7))/G66</f>
        <v>144636.54396542153</v>
      </c>
      <c r="H24" s="11">
        <f t="shared" si="7"/>
        <v>433636.26682740601</v>
      </c>
      <c r="I24" s="11">
        <f t="shared" si="7"/>
        <v>710925.46112115716</v>
      </c>
      <c r="J24" s="11">
        <f t="shared" si="7"/>
        <v>978098.95519389189</v>
      </c>
      <c r="K24" s="11">
        <f t="shared" si="7"/>
        <v>1235156.7490456097</v>
      </c>
      <c r="L24" s="11">
        <f t="shared" si="7"/>
        <v>1482098.842676311</v>
      </c>
      <c r="M24" s="11">
        <f t="shared" si="7"/>
        <v>1718925.2360859956</v>
      </c>
      <c r="N24" s="11">
        <f t="shared" si="7"/>
        <v>1945635.9292746633</v>
      </c>
      <c r="O24" s="11">
        <f t="shared" si="7"/>
        <v>2162230.9222423146</v>
      </c>
      <c r="P24" s="48">
        <f>SUM(F24:O24)</f>
        <v>10811344.90643277</v>
      </c>
      <c r="Q24" s="11"/>
    </row>
    <row r="25" spans="1:16" ht="15.5">
      <c r="A25" s="4" t="s">
        <v>0</v>
      </c>
      <c r="B25" s="8" t="s">
        <v>4</v>
      </c>
      <c r="C25" s="1" t="s">
        <v>79</v>
      </c>
      <c r="E25" s="10"/>
      <c r="F25" s="11">
        <f>F21*ROUND((F62),7)</f>
        <v>0</v>
      </c>
      <c r="G25" s="11">
        <f t="shared" si="8" ref="G25:O25">G21*ROUND((G62),7)</f>
        <v>29575.029499999997</v>
      </c>
      <c r="H25" s="11">
        <f t="shared" si="8"/>
        <v>87702.147499999992</v>
      </c>
      <c r="I25" s="11">
        <f t="shared" si="8"/>
        <v>143783.3835</v>
      </c>
      <c r="J25" s="11">
        <f t="shared" si="8"/>
        <v>197818.73749999999</v>
      </c>
      <c r="K25" s="11">
        <f t="shared" si="8"/>
        <v>249808.2095</v>
      </c>
      <c r="L25" s="11">
        <f t="shared" si="8"/>
        <v>299751.79949999996</v>
      </c>
      <c r="M25" s="11">
        <f t="shared" si="8"/>
        <v>347649.50750000001</v>
      </c>
      <c r="N25" s="11">
        <f t="shared" si="8"/>
        <v>393501.33350000001</v>
      </c>
      <c r="O25" s="11">
        <f t="shared" si="8"/>
        <v>437307.27749999997</v>
      </c>
      <c r="P25" s="48">
        <f>SUM(F25:O25)</f>
        <v>2186897.4254999999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60</v>
      </c>
      <c r="E28" s="10"/>
      <c r="F28" s="11">
        <f>+F15*F60</f>
        <v>0</v>
      </c>
      <c r="G28" s="11">
        <f>+G15*G60</f>
        <v>85000</v>
      </c>
      <c r="H28" s="11">
        <f>+H15*H60</f>
        <v>255000.00000000003</v>
      </c>
      <c r="I28" s="11">
        <f t="shared" si="9" ref="I28:O28">+I15*I60</f>
        <v>425000.00000000006</v>
      </c>
      <c r="J28" s="11">
        <f t="shared" si="9"/>
        <v>595000</v>
      </c>
      <c r="K28" s="11">
        <f t="shared" si="9"/>
        <v>765000</v>
      </c>
      <c r="L28" s="11">
        <f t="shared" si="9"/>
        <v>935000.00000000012</v>
      </c>
      <c r="M28" s="11">
        <f t="shared" si="9"/>
        <v>1105000</v>
      </c>
      <c r="N28" s="11">
        <f t="shared" si="9"/>
        <v>1275000</v>
      </c>
      <c r="O28" s="11">
        <f t="shared" si="9"/>
        <v>1445000</v>
      </c>
      <c r="P28" s="48">
        <f>SUM(F28:O28)</f>
        <v>6885000</v>
      </c>
    </row>
    <row r="29" spans="1:16" ht="15.5">
      <c r="A29" s="4"/>
      <c r="B29" s="1" t="s">
        <v>4</v>
      </c>
      <c r="C29" s="1" t="s">
        <v>61</v>
      </c>
      <c r="E29" s="10"/>
      <c r="F29" s="11">
        <f>+(F15-F16)*F61</f>
        <v>0</v>
      </c>
      <c r="G29" s="11">
        <f t="shared" si="10" ref="G29:O29">+(G15-G16)*G61</f>
        <v>33810</v>
      </c>
      <c r="H29" s="11">
        <f t="shared" si="10"/>
        <v>100240</v>
      </c>
      <c r="I29" s="11">
        <f t="shared" si="10"/>
        <v>164290</v>
      </c>
      <c r="J29" s="11">
        <f t="shared" si="10"/>
        <v>225960</v>
      </c>
      <c r="K29" s="11">
        <f t="shared" si="10"/>
        <v>285250</v>
      </c>
      <c r="L29" s="11">
        <f t="shared" si="10"/>
        <v>342160</v>
      </c>
      <c r="M29" s="11">
        <f t="shared" si="10"/>
        <v>396690</v>
      </c>
      <c r="N29" s="11">
        <f t="shared" si="10"/>
        <v>448840</v>
      </c>
      <c r="O29" s="11">
        <f t="shared" si="10"/>
        <v>498610</v>
      </c>
      <c r="P29" s="48">
        <f>SUM(F29:O29)</f>
        <v>2495850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48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13">
      <c r="A32" s="16" t="s">
        <v>20</v>
      </c>
      <c r="B32" s="8" t="s">
        <v>31</v>
      </c>
      <c r="C32" s="8"/>
      <c r="E32" s="50"/>
      <c r="F32" s="66">
        <f>'PD Exec Summary High Lev'!C19*1000000</f>
        <v>0</v>
      </c>
      <c r="G32" s="66">
        <f>'PD Exec Summary High Lev'!D19*1000000</f>
        <v>180000</v>
      </c>
      <c r="H32" s="66">
        <f>'PD Exec Summary High Lev'!E19*1000000</f>
        <v>180000</v>
      </c>
      <c r="I32" s="66">
        <f>'PD Exec Summary High Lev'!F19*1000000</f>
        <v>180000</v>
      </c>
      <c r="J32" s="66">
        <f>'PD Exec Summary High Lev'!G19*1000000</f>
        <v>180000</v>
      </c>
      <c r="K32" s="66">
        <f>'PD Exec Summary High Lev'!H19*1000000</f>
        <v>180000</v>
      </c>
      <c r="L32" s="66">
        <f>'PD Exec Summary High Lev'!I19*1000000</f>
        <v>180000</v>
      </c>
      <c r="M32" s="66">
        <f>'PD Exec Summary High Lev'!J19*1000000</f>
        <v>180000</v>
      </c>
      <c r="N32" s="66">
        <f>'PD Exec Summary High Lev'!K19*1000000</f>
        <v>180000</v>
      </c>
      <c r="O32" s="66">
        <f>'PD Exec Summary High Lev'!L19*1000000</f>
        <v>180000</v>
      </c>
      <c r="P32" s="52">
        <f>SUM(F32:O32)</f>
        <v>1620000</v>
      </c>
    </row>
    <row r="33" spans="1:15" ht="13">
      <c r="A33" s="8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0</v>
      </c>
      <c r="G34" s="23">
        <f t="shared" si="11" ref="G34:O34">G24+G25+G28+G29+G30+G32</f>
        <v>473021.57346542156</v>
      </c>
      <c r="H34" s="23">
        <f t="shared" si="11"/>
        <v>1056578.4143274059</v>
      </c>
      <c r="I34" s="23">
        <f t="shared" si="11"/>
        <v>1623998.8446211573</v>
      </c>
      <c r="J34" s="23">
        <f t="shared" si="11"/>
        <v>2176877.6926938919</v>
      </c>
      <c r="K34" s="23">
        <f t="shared" si="11"/>
        <v>2715214.9585456098</v>
      </c>
      <c r="L34" s="23">
        <f t="shared" si="11"/>
        <v>3239010.642176311</v>
      </c>
      <c r="M34" s="23">
        <f t="shared" si="11"/>
        <v>3748264.7435859954</v>
      </c>
      <c r="N34" s="23">
        <f t="shared" si="11"/>
        <v>4242977.262774663</v>
      </c>
      <c r="O34" s="23">
        <f t="shared" si="11"/>
        <v>4723148.1997423144</v>
      </c>
      <c r="P34" s="23">
        <f>SUM(F34:O34)</f>
        <v>23999092.331932772</v>
      </c>
    </row>
    <row r="35" spans="1:24" ht="13.5" thickTop="1">
      <c r="A35" s="16"/>
      <c r="B35" s="2" t="s">
        <v>3</v>
      </c>
      <c r="C35" s="1" t="s">
        <v>217</v>
      </c>
      <c r="E35" s="10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/>
      <c r="Q35" s="61"/>
      <c r="R35" s="61"/>
      <c r="W35" s="48"/>
      <c r="X35" s="48"/>
    </row>
    <row r="36" spans="1:24" ht="13.5" thickBot="1">
      <c r="A36" s="16"/>
      <c r="B36" s="2" t="s">
        <v>4</v>
      </c>
      <c r="C36" s="1" t="s">
        <v>218</v>
      </c>
      <c r="E36" s="10"/>
      <c r="F36" s="61">
        <f>F34</f>
        <v>0</v>
      </c>
      <c r="G36" s="61">
        <f t="shared" si="12" ref="G36:O36">G34</f>
        <v>473021.57346542156</v>
      </c>
      <c r="H36" s="61">
        <f t="shared" si="12"/>
        <v>1056578.4143274059</v>
      </c>
      <c r="I36" s="61">
        <f t="shared" si="12"/>
        <v>1623998.8446211573</v>
      </c>
      <c r="J36" s="61">
        <f t="shared" si="12"/>
        <v>2176877.6926938919</v>
      </c>
      <c r="K36" s="61">
        <f t="shared" si="12"/>
        <v>2715214.9585456098</v>
      </c>
      <c r="L36" s="61">
        <f t="shared" si="12"/>
        <v>3239010.642176311</v>
      </c>
      <c r="M36" s="61">
        <f t="shared" si="12"/>
        <v>3748264.7435859954</v>
      </c>
      <c r="N36" s="61">
        <f t="shared" si="12"/>
        <v>4242977.262774663</v>
      </c>
      <c r="O36" s="61">
        <f t="shared" si="12"/>
        <v>4723148.1997423144</v>
      </c>
      <c r="P36" s="61"/>
      <c r="Q36" s="61"/>
      <c r="R36" s="23">
        <f>SUM(F36:O36)</f>
        <v>23999092.331932772</v>
      </c>
      <c r="W36" s="48"/>
      <c r="X36" s="48"/>
    </row>
    <row r="37" spans="1:14" ht="13.5" thickTop="1">
      <c r="A37" s="8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3" t="s">
        <v>22</v>
      </c>
      <c r="B38" s="14" t="s">
        <v>70</v>
      </c>
      <c r="E38" s="32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24" s="14" customFormat="1" ht="13">
      <c r="A39" s="53"/>
      <c r="B39" s="196" t="s">
        <v>3</v>
      </c>
      <c r="C39" s="14" t="s">
        <v>210</v>
      </c>
      <c r="E39" s="32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/>
      <c r="Q39" s="54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/>
      <c r="Q40" s="54"/>
      <c r="W40" s="52"/>
      <c r="X40" s="52"/>
    </row>
    <row r="41" spans="1:14" ht="13">
      <c r="A41" s="80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79" t="s">
        <v>23</v>
      </c>
      <c r="B42" s="1" t="s">
        <v>24</v>
      </c>
      <c r="E42" s="24"/>
    </row>
    <row r="43" spans="1:18" ht="13.5" thickBot="1">
      <c r="A43" s="205"/>
      <c r="B43" s="1" t="s">
        <v>3</v>
      </c>
      <c r="C43" s="1" t="s">
        <v>219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80"/>
      <c r="Q43" s="180"/>
      <c r="R43" s="23">
        <f>SUM(F43:O43)</f>
        <v>0</v>
      </c>
    </row>
    <row r="44" spans="1:18" ht="14" thickTop="1" thickBot="1">
      <c r="A44" s="205"/>
      <c r="B44" s="1" t="s">
        <v>4</v>
      </c>
      <c r="C44" s="1" t="s">
        <v>221</v>
      </c>
      <c r="E44" s="24"/>
      <c r="F44" s="65">
        <f>F36*F40</f>
        <v>0</v>
      </c>
      <c r="G44" s="65">
        <f t="shared" si="13" ref="G44:O44">G36*G40</f>
        <v>473021.57346542156</v>
      </c>
      <c r="H44" s="65">
        <f t="shared" si="13"/>
        <v>1056578.4143274059</v>
      </c>
      <c r="I44" s="65">
        <f t="shared" si="13"/>
        <v>1623998.8446211573</v>
      </c>
      <c r="J44" s="65">
        <f t="shared" si="13"/>
        <v>2176877.6926938919</v>
      </c>
      <c r="K44" s="65">
        <f t="shared" si="13"/>
        <v>2715214.9585456098</v>
      </c>
      <c r="L44" s="65">
        <f t="shared" si="13"/>
        <v>3239010.642176311</v>
      </c>
      <c r="M44" s="65">
        <f t="shared" si="13"/>
        <v>3748264.7435859954</v>
      </c>
      <c r="N44" s="65">
        <f t="shared" si="13"/>
        <v>4242977.262774663</v>
      </c>
      <c r="O44" s="65">
        <f t="shared" si="13"/>
        <v>4723148.1997423144</v>
      </c>
      <c r="P44" s="180"/>
      <c r="Q44" s="180"/>
      <c r="R44" s="23">
        <f>SUM(F44:O44)</f>
        <v>23999092.331932772</v>
      </c>
    </row>
    <row r="45" spans="1:16" ht="14" thickTop="1" thickBot="1">
      <c r="A45" s="49"/>
      <c r="E45" s="24"/>
      <c r="F45" s="23">
        <f t="shared" si="14" ref="F45:O45">+F34*F40</f>
        <v>0</v>
      </c>
      <c r="G45" s="23">
        <f t="shared" si="14"/>
        <v>473021.57346542156</v>
      </c>
      <c r="H45" s="23">
        <f t="shared" si="14"/>
        <v>1056578.4143274059</v>
      </c>
      <c r="I45" s="23">
        <f t="shared" si="14"/>
        <v>1623998.8446211573</v>
      </c>
      <c r="J45" s="23">
        <f t="shared" si="14"/>
        <v>2176877.6926938919</v>
      </c>
      <c r="K45" s="23">
        <f t="shared" si="14"/>
        <v>2715214.9585456098</v>
      </c>
      <c r="L45" s="23">
        <f t="shared" si="14"/>
        <v>3239010.642176311</v>
      </c>
      <c r="M45" s="23">
        <f t="shared" si="14"/>
        <v>3748264.7435859954</v>
      </c>
      <c r="N45" s="23">
        <f t="shared" si="14"/>
        <v>4242977.262774663</v>
      </c>
      <c r="O45" s="23">
        <f t="shared" si="14"/>
        <v>4723148.1997423144</v>
      </c>
      <c r="P45" s="23">
        <f>SUM(F45:O45)</f>
        <v>23999092.331932772</v>
      </c>
    </row>
    <row r="46" spans="1:14" ht="13.5" thickTop="1">
      <c r="A46" s="49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49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49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49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46">
        <f>'Rev Req - Distribution'!F61</f>
        <v>0.014</v>
      </c>
      <c r="G61" s="57">
        <f>'Rev Req - Distribution'!G61</f>
        <v>0.014</v>
      </c>
      <c r="H61" s="57">
        <f>'Rev Req - Distribution'!H61</f>
        <v>0.014</v>
      </c>
      <c r="I61" s="57">
        <f>'Rev Req - Distribution'!I61</f>
        <v>0.014</v>
      </c>
      <c r="J61" s="57">
        <f>'Rev Req - Distribution'!J61</f>
        <v>0.014</v>
      </c>
      <c r="K61" s="57">
        <f>'Rev Req - Distribution'!K61</f>
        <v>0.014</v>
      </c>
      <c r="L61" s="57">
        <f>'Rev Req - Distribution'!L61</f>
        <v>0.014</v>
      </c>
      <c r="M61" s="57">
        <f>'Rev Req - Distribution'!M61</f>
        <v>0.014</v>
      </c>
      <c r="N61" s="57">
        <f>'Rev Req - Distribution'!N61</f>
        <v>0.014</v>
      </c>
      <c r="O61" s="57">
        <f>'Rev Req - Distribution'!O61</f>
        <v>0.014</v>
      </c>
    </row>
    <row r="62" spans="3:15" s="33" customFormat="1" ht="16" customHeight="1">
      <c r="C62" s="33" t="s">
        <v>25</v>
      </c>
      <c r="E62" s="37"/>
      <c r="F62" s="46">
        <f>'Rev Req - Distribution'!F62</f>
        <v>0.012034558276621409</v>
      </c>
      <c r="G62" s="46">
        <f>'Rev Req - Distribution'!G62</f>
        <v>0.012034558276621409</v>
      </c>
      <c r="H62" s="46">
        <f>'Rev Req - Distribution'!H62</f>
        <v>0.012034558276621409</v>
      </c>
      <c r="I62" s="46">
        <f>'Rev Req - Distribution'!I62</f>
        <v>0.012034558276621409</v>
      </c>
      <c r="J62" s="46">
        <f>'Rev Req - Distribution'!J62</f>
        <v>0.012034558276621409</v>
      </c>
      <c r="K62" s="46">
        <f>'Rev Req - Distribution'!K62</f>
        <v>0.012034558276621409</v>
      </c>
      <c r="L62" s="46">
        <f>'Rev Req - Distribution'!L62</f>
        <v>0.012034558276621409</v>
      </c>
      <c r="M62" s="46">
        <f>'Rev Req - Distribution'!M62</f>
        <v>0.012034558276621409</v>
      </c>
      <c r="N62" s="46">
        <f>'Rev Req - Distribution'!N62</f>
        <v>0.012034558276621409</v>
      </c>
      <c r="O62" s="46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Distribution'!F63</f>
        <v>0.044422826019061654</v>
      </c>
      <c r="G63" s="47">
        <f>'Rev Req - Distribution'!G63</f>
        <v>0.044422826019061654</v>
      </c>
      <c r="H63" s="47">
        <f>'Rev Req - Distribution'!H63</f>
        <v>0.044422826019061654</v>
      </c>
      <c r="I63" s="47">
        <f>'Rev Req - Distribution'!I63</f>
        <v>0.044422826019061654</v>
      </c>
      <c r="J63" s="47">
        <f>'Rev Req - Distribution'!J63</f>
        <v>0.044422826019061654</v>
      </c>
      <c r="K63" s="47">
        <f>'Rev Req - Distribution'!K63</f>
        <v>0.044422826019061654</v>
      </c>
      <c r="L63" s="47">
        <f>'Rev Req - Distribution'!L63</f>
        <v>0.044422826019061654</v>
      </c>
      <c r="M63" s="47">
        <f>'Rev Req - Distribution'!M63</f>
        <v>0.044422826019061654</v>
      </c>
      <c r="N63" s="47">
        <f>'Rev Req - Distribution'!N63</f>
        <v>0.044422826019061654</v>
      </c>
      <c r="O63" s="47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71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.3636363636364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250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39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55</v>
      </c>
      <c r="E12" s="50"/>
      <c r="F12" s="66">
        <f>'PD Exec Summary High Lev'!C28*1000000</f>
        <v>0</v>
      </c>
      <c r="G12" s="66">
        <f>'PD Exec Summary High Lev'!D28*1000000</f>
        <v>0</v>
      </c>
      <c r="H12" s="66">
        <f>'PD Exec Summary High Lev'!E28*1000000</f>
        <v>0</v>
      </c>
      <c r="I12" s="66">
        <f>'PD Exec Summary High Lev'!F28*1000000</f>
        <v>0</v>
      </c>
      <c r="J12" s="66">
        <f>'PD Exec Summary High Lev'!G28*1000000</f>
        <v>0</v>
      </c>
      <c r="K12" s="66">
        <f>'PD Exec Summary High Lev'!H28*1000000</f>
        <v>0</v>
      </c>
      <c r="L12" s="66">
        <f>'PD Exec Summary High Lev'!I28*1000000</f>
        <v>0</v>
      </c>
      <c r="M12" s="66">
        <f>'PD Exec Summary High Lev'!J28*1000000</f>
        <v>0</v>
      </c>
      <c r="N12" s="66">
        <f>'PD Exec Summary High Lev'!K28*1000000</f>
        <v>0</v>
      </c>
      <c r="O12" s="66">
        <f>'PD Exec Summary High Lev'!L28*1000000</f>
        <v>0</v>
      </c>
      <c r="P12" s="52">
        <f>SUM(F12:O12)</f>
        <v>0</v>
      </c>
    </row>
    <row r="13" spans="2:18" ht="15.5">
      <c r="B13" s="8" t="s">
        <v>4</v>
      </c>
      <c r="C13" s="1" t="s">
        <v>56</v>
      </c>
      <c r="E13" s="10"/>
      <c r="F13" s="12">
        <f>+(F12/2)+E17</f>
        <v>0</v>
      </c>
      <c r="G13" s="12">
        <f>+G12/2+F12/2</f>
        <v>0</v>
      </c>
      <c r="H13" s="12">
        <f>+H12/2+G12/2</f>
        <v>0</v>
      </c>
      <c r="I13" s="12">
        <f t="shared" si="1" ref="I13:O13">+I12/2+H12/2</f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48">
        <f>SUM(F13:O13)</f>
        <v>0</v>
      </c>
      <c r="Q13" s="48"/>
      <c r="R13" s="56"/>
    </row>
    <row r="14" spans="1:15" ht="13">
      <c r="A14" s="80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57</v>
      </c>
      <c r="C15" s="14"/>
      <c r="E15" s="17">
        <v>0</v>
      </c>
      <c r="F15" s="11">
        <f t="shared" si="2" ref="F15:O15">E15+F13</f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0</v>
      </c>
      <c r="M15" s="11">
        <f t="shared" si="2"/>
        <v>0</v>
      </c>
      <c r="N15" s="11">
        <f t="shared" si="2"/>
        <v>0</v>
      </c>
      <c r="O15" s="11">
        <f t="shared" si="2"/>
        <v>0</v>
      </c>
    </row>
    <row r="16" spans="1:15" ht="15.5">
      <c r="A16" s="16" t="s">
        <v>14</v>
      </c>
      <c r="B16" s="8" t="s">
        <v>58</v>
      </c>
      <c r="C16" s="14"/>
      <c r="E16" s="17">
        <v>0</v>
      </c>
      <c r="F16" s="11">
        <f>E16+F28</f>
        <v>0</v>
      </c>
      <c r="G16" s="11">
        <f t="shared" si="3" ref="G16:O16">F16+G28</f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</row>
    <row r="17" spans="1:15" ht="13">
      <c r="A17" s="16" t="s">
        <v>15</v>
      </c>
      <c r="B17" s="8" t="s">
        <v>7</v>
      </c>
      <c r="E17" s="18">
        <v>0</v>
      </c>
      <c r="F17" s="18">
        <f t="shared" si="4" ref="F17:O17">E17+F12-F13</f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</row>
    <row r="18" spans="1:15" ht="13">
      <c r="A18" s="8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0</v>
      </c>
      <c r="N19" s="21">
        <f t="shared" si="5"/>
        <v>0</v>
      </c>
      <c r="O19" s="21">
        <f t="shared" si="5"/>
        <v>0</v>
      </c>
      <c r="P19" s="48"/>
    </row>
    <row r="20" spans="1:15" ht="13.5" thickTop="1">
      <c r="A20" s="80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0</v>
      </c>
      <c r="G21" s="11">
        <f t="shared" si="6"/>
        <v>0</v>
      </c>
      <c r="H21" s="11">
        <f t="shared" si="6"/>
        <v>0</v>
      </c>
      <c r="I21" s="11">
        <f t="shared" si="6"/>
        <v>0</v>
      </c>
      <c r="J21" s="11">
        <f t="shared" si="6"/>
        <v>0</v>
      </c>
      <c r="K21" s="11">
        <f t="shared" si="6"/>
        <v>0</v>
      </c>
      <c r="L21" s="11">
        <f t="shared" si="6"/>
        <v>0</v>
      </c>
      <c r="M21" s="11">
        <f t="shared" si="6"/>
        <v>0</v>
      </c>
      <c r="N21" s="11">
        <f t="shared" si="6"/>
        <v>0</v>
      </c>
      <c r="O21" s="11">
        <f t="shared" si="6"/>
        <v>0</v>
      </c>
      <c r="W21" s="22"/>
    </row>
    <row r="22" spans="1:15" ht="13">
      <c r="A22" s="80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80"/>
      <c r="B24" s="8" t="s">
        <v>3</v>
      </c>
      <c r="C24" s="1" t="s">
        <v>59</v>
      </c>
      <c r="E24" s="10"/>
      <c r="F24" s="11">
        <f>(F21*ROUND((F63),7))/F66</f>
        <v>0</v>
      </c>
      <c r="G24" s="11">
        <f t="shared" si="7" ref="G24:O24">(G21*ROUND((G63),7))/G66</f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  <c r="N24" s="11">
        <f t="shared" si="7"/>
        <v>0</v>
      </c>
      <c r="O24" s="11">
        <f t="shared" si="7"/>
        <v>0</v>
      </c>
      <c r="P24" s="48">
        <f>SUM(F24:O24)</f>
        <v>0</v>
      </c>
      <c r="Q24" s="11"/>
    </row>
    <row r="25" spans="1:16" ht="15.5">
      <c r="A25" s="4" t="s">
        <v>0</v>
      </c>
      <c r="B25" s="8" t="s">
        <v>4</v>
      </c>
      <c r="C25" s="1" t="s">
        <v>79</v>
      </c>
      <c r="E25" s="10"/>
      <c r="F25" s="11">
        <f>F21*ROUND((F62),7)</f>
        <v>0</v>
      </c>
      <c r="G25" s="11">
        <f t="shared" si="8" ref="G25:O25">G21*ROUND((G62),7)</f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0</v>
      </c>
      <c r="N25" s="11">
        <f t="shared" si="8"/>
        <v>0</v>
      </c>
      <c r="O25" s="11">
        <f t="shared" si="8"/>
        <v>0</v>
      </c>
      <c r="P25" s="48">
        <f>SUM(F25:O25)</f>
        <v>0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60</v>
      </c>
      <c r="E28" s="10"/>
      <c r="F28" s="11">
        <f>+F15*F60</f>
        <v>0</v>
      </c>
      <c r="G28" s="11">
        <f>+G15*G60</f>
        <v>0</v>
      </c>
      <c r="H28" s="11">
        <f>+H15*H60</f>
        <v>0</v>
      </c>
      <c r="I28" s="11">
        <f t="shared" si="9" ref="I28:O28">+I15*I60</f>
        <v>0</v>
      </c>
      <c r="J28" s="11">
        <f t="shared" si="9"/>
        <v>0</v>
      </c>
      <c r="K28" s="11">
        <f t="shared" si="9"/>
        <v>0</v>
      </c>
      <c r="L28" s="11">
        <f t="shared" si="9"/>
        <v>0</v>
      </c>
      <c r="M28" s="11">
        <f t="shared" si="9"/>
        <v>0</v>
      </c>
      <c r="N28" s="11">
        <f t="shared" si="9"/>
        <v>0</v>
      </c>
      <c r="O28" s="11">
        <f t="shared" si="9"/>
        <v>0</v>
      </c>
      <c r="P28" s="48">
        <f>SUM(F28:O28)</f>
        <v>0</v>
      </c>
    </row>
    <row r="29" spans="1:16" ht="15.5">
      <c r="A29" s="4"/>
      <c r="B29" s="1" t="s">
        <v>4</v>
      </c>
      <c r="C29" s="1" t="s">
        <v>61</v>
      </c>
      <c r="E29" s="10"/>
      <c r="F29" s="11">
        <f>+(F15-F16)*F61</f>
        <v>0</v>
      </c>
      <c r="G29" s="11">
        <f t="shared" si="10" ref="G29:O29">+(G15-G16)*G61</f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48">
        <f>SUM(F29:O29)</f>
        <v>0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48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 ht="13">
      <c r="A32" s="16" t="s">
        <v>20</v>
      </c>
      <c r="B32" s="8" t="s">
        <v>31</v>
      </c>
      <c r="C32" s="8"/>
      <c r="E32" s="50"/>
      <c r="F32" s="66">
        <f>'PD Exec Summary High Lev'!C27*1000000</f>
        <v>5030000</v>
      </c>
      <c r="G32" s="66">
        <f>'PD Exec Summary High Lev'!D27*1000000</f>
        <v>4680000</v>
      </c>
      <c r="H32" s="66">
        <f>'PD Exec Summary High Lev'!E27*1000000</f>
        <v>4690000</v>
      </c>
      <c r="I32" s="66">
        <f>'PD Exec Summary High Lev'!F27*1000000</f>
        <v>4700000</v>
      </c>
      <c r="J32" s="66">
        <f>'PD Exec Summary High Lev'!G27*1000000</f>
        <v>4700000</v>
      </c>
      <c r="K32" s="66">
        <f>'PD Exec Summary High Lev'!H27*1000000</f>
        <v>4710000</v>
      </c>
      <c r="L32" s="66">
        <f>'PD Exec Summary High Lev'!I27*1000000</f>
        <v>4710000</v>
      </c>
      <c r="M32" s="66">
        <f>'PD Exec Summary High Lev'!J27*1000000</f>
        <v>4710000</v>
      </c>
      <c r="N32" s="66">
        <f>'PD Exec Summary High Lev'!K27*1000000</f>
        <v>4710000</v>
      </c>
      <c r="O32" s="66">
        <f>'PD Exec Summary High Lev'!L27*1000000</f>
        <v>4710000</v>
      </c>
      <c r="P32" s="52">
        <f>SUM(F32:O32)</f>
        <v>47350000</v>
      </c>
      <c r="Q32" s="14"/>
    </row>
    <row r="33" spans="1:15" ht="13">
      <c r="A33" s="8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5030000</v>
      </c>
      <c r="G34" s="23">
        <f t="shared" si="11" ref="G34:O34">G24+G25+G28+G29+G30+G32</f>
        <v>4680000</v>
      </c>
      <c r="H34" s="23">
        <f t="shared" si="11"/>
        <v>4690000</v>
      </c>
      <c r="I34" s="23">
        <f t="shared" si="11"/>
        <v>4700000</v>
      </c>
      <c r="J34" s="23">
        <f t="shared" si="11"/>
        <v>4700000</v>
      </c>
      <c r="K34" s="23">
        <f t="shared" si="11"/>
        <v>4710000</v>
      </c>
      <c r="L34" s="23">
        <f t="shared" si="11"/>
        <v>4710000</v>
      </c>
      <c r="M34" s="23">
        <f t="shared" si="11"/>
        <v>4710000</v>
      </c>
      <c r="N34" s="23">
        <f t="shared" si="11"/>
        <v>4710000</v>
      </c>
      <c r="O34" s="23">
        <f t="shared" si="11"/>
        <v>4710000</v>
      </c>
      <c r="P34" s="23">
        <f>SUM(F34:O34)</f>
        <v>47350000</v>
      </c>
    </row>
    <row r="35" spans="1:24" ht="13.5" thickTop="1">
      <c r="A35" s="16"/>
      <c r="B35" s="2" t="s">
        <v>3</v>
      </c>
      <c r="C35" s="1" t="s">
        <v>217</v>
      </c>
      <c r="E35" s="10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/>
      <c r="Q35" s="61"/>
      <c r="R35" s="61"/>
      <c r="W35" s="48"/>
      <c r="X35" s="48"/>
    </row>
    <row r="36" spans="1:24" ht="13.5" thickBot="1">
      <c r="A36" s="16"/>
      <c r="B36" s="2" t="s">
        <v>4</v>
      </c>
      <c r="C36" s="1" t="s">
        <v>218</v>
      </c>
      <c r="E36" s="10"/>
      <c r="F36" s="61">
        <f>F34</f>
        <v>5030000</v>
      </c>
      <c r="G36" s="61">
        <f t="shared" si="12" ref="G36:O36">G34</f>
        <v>4680000</v>
      </c>
      <c r="H36" s="61">
        <f t="shared" si="12"/>
        <v>4690000</v>
      </c>
      <c r="I36" s="61">
        <f t="shared" si="12"/>
        <v>4700000</v>
      </c>
      <c r="J36" s="61">
        <f t="shared" si="12"/>
        <v>4700000</v>
      </c>
      <c r="K36" s="61">
        <f t="shared" si="12"/>
        <v>4710000</v>
      </c>
      <c r="L36" s="61">
        <f t="shared" si="12"/>
        <v>4710000</v>
      </c>
      <c r="M36" s="61">
        <f t="shared" si="12"/>
        <v>4710000</v>
      </c>
      <c r="N36" s="61">
        <f t="shared" si="12"/>
        <v>4710000</v>
      </c>
      <c r="O36" s="61">
        <f t="shared" si="12"/>
        <v>4710000</v>
      </c>
      <c r="P36" s="61"/>
      <c r="Q36" s="61"/>
      <c r="R36" s="23">
        <f>SUM(F36:O36)</f>
        <v>47350000</v>
      </c>
      <c r="W36" s="48"/>
      <c r="X36" s="48"/>
    </row>
    <row r="37" spans="1:14" ht="13.5" thickTop="1">
      <c r="A37" s="8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3" t="s">
        <v>22</v>
      </c>
      <c r="B38" s="14" t="s">
        <v>70</v>
      </c>
      <c r="E38" s="32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24" s="14" customFormat="1" ht="13">
      <c r="A39" s="53"/>
      <c r="B39" s="196" t="s">
        <v>3</v>
      </c>
      <c r="C39" s="14" t="s">
        <v>210</v>
      </c>
      <c r="E39" s="32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/>
      <c r="Q39" s="54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/>
      <c r="Q40" s="54"/>
      <c r="W40" s="52"/>
      <c r="X40" s="52"/>
    </row>
    <row r="41" spans="1:14" ht="13">
      <c r="A41" s="80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79" t="s">
        <v>23</v>
      </c>
      <c r="B42" s="1" t="s">
        <v>24</v>
      </c>
      <c r="E42" s="24"/>
    </row>
    <row r="43" spans="1:18" ht="13.5" thickBot="1">
      <c r="A43" s="205"/>
      <c r="B43" s="1" t="s">
        <v>3</v>
      </c>
      <c r="C43" s="1" t="s">
        <v>219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80"/>
      <c r="Q43" s="180"/>
      <c r="R43" s="23">
        <f>SUM(F43:O43)</f>
        <v>0</v>
      </c>
    </row>
    <row r="44" spans="1:18" ht="14" thickTop="1" thickBot="1">
      <c r="A44" s="205"/>
      <c r="B44" s="1" t="s">
        <v>4</v>
      </c>
      <c r="C44" s="1" t="s">
        <v>221</v>
      </c>
      <c r="E44" s="24"/>
      <c r="F44" s="65">
        <f>F36*F40</f>
        <v>5030000</v>
      </c>
      <c r="G44" s="65">
        <f t="shared" si="13" ref="G44:O44">G36*G40</f>
        <v>4680000</v>
      </c>
      <c r="H44" s="65">
        <f t="shared" si="13"/>
        <v>4690000</v>
      </c>
      <c r="I44" s="65">
        <f t="shared" si="13"/>
        <v>4700000</v>
      </c>
      <c r="J44" s="65">
        <f t="shared" si="13"/>
        <v>4700000</v>
      </c>
      <c r="K44" s="65">
        <f t="shared" si="13"/>
        <v>4710000</v>
      </c>
      <c r="L44" s="65">
        <f t="shared" si="13"/>
        <v>4710000</v>
      </c>
      <c r="M44" s="65">
        <f t="shared" si="13"/>
        <v>4710000</v>
      </c>
      <c r="N44" s="65">
        <f t="shared" si="13"/>
        <v>4710000</v>
      </c>
      <c r="O44" s="65">
        <f t="shared" si="13"/>
        <v>4710000</v>
      </c>
      <c r="P44" s="180"/>
      <c r="Q44" s="180"/>
      <c r="R44" s="23">
        <f>SUM(F44:O44)</f>
        <v>47350000</v>
      </c>
    </row>
    <row r="45" spans="1:16" ht="14" thickTop="1" thickBot="1">
      <c r="A45" s="205"/>
      <c r="E45" s="24"/>
      <c r="F45" s="23">
        <f t="shared" si="14" ref="F45:O45">+F34*F40</f>
        <v>5030000</v>
      </c>
      <c r="G45" s="23">
        <f t="shared" si="14"/>
        <v>4680000</v>
      </c>
      <c r="H45" s="23">
        <f t="shared" si="14"/>
        <v>4690000</v>
      </c>
      <c r="I45" s="23">
        <f t="shared" si="14"/>
        <v>4700000</v>
      </c>
      <c r="J45" s="23">
        <f t="shared" si="14"/>
        <v>4700000</v>
      </c>
      <c r="K45" s="23">
        <f t="shared" si="14"/>
        <v>4710000</v>
      </c>
      <c r="L45" s="23">
        <f t="shared" si="14"/>
        <v>4710000</v>
      </c>
      <c r="M45" s="23">
        <f t="shared" si="14"/>
        <v>4710000</v>
      </c>
      <c r="N45" s="23">
        <f t="shared" si="14"/>
        <v>4710000</v>
      </c>
      <c r="O45" s="23">
        <f t="shared" si="14"/>
        <v>4710000</v>
      </c>
      <c r="P45" s="23">
        <f>SUM(F45:O45)</f>
        <v>47350000</v>
      </c>
    </row>
    <row r="46" spans="1:14" ht="13.5" thickTop="1">
      <c r="A46" s="59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9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9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9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7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46">
        <f>'Rev Req - Distribution'!F61</f>
        <v>0.014</v>
      </c>
      <c r="G61" s="57">
        <f>'Rev Req - Distribution'!G61</f>
        <v>0.014</v>
      </c>
      <c r="H61" s="57">
        <f>'Rev Req - Distribution'!H61</f>
        <v>0.014</v>
      </c>
      <c r="I61" s="57">
        <f>'Rev Req - Distribution'!I61</f>
        <v>0.014</v>
      </c>
      <c r="J61" s="57">
        <f>'Rev Req - Distribution'!J61</f>
        <v>0.014</v>
      </c>
      <c r="K61" s="57">
        <f>'Rev Req - Distribution'!K61</f>
        <v>0.014</v>
      </c>
      <c r="L61" s="57">
        <f>'Rev Req - Distribution'!L61</f>
        <v>0.014</v>
      </c>
      <c r="M61" s="57">
        <f>'Rev Req - Distribution'!M61</f>
        <v>0.014</v>
      </c>
      <c r="N61" s="57">
        <f>'Rev Req - Distribution'!N61</f>
        <v>0.014</v>
      </c>
      <c r="O61" s="57">
        <f>'Rev Req - Distribution'!O61</f>
        <v>0.014</v>
      </c>
    </row>
    <row r="62" spans="3:15" s="33" customFormat="1" ht="16" customHeight="1">
      <c r="C62" s="33" t="s">
        <v>25</v>
      </c>
      <c r="E62" s="37"/>
      <c r="F62" s="46">
        <f>'Rev Req - Distribution'!F62</f>
        <v>0.012034558276621409</v>
      </c>
      <c r="G62" s="46">
        <f>'Rev Req - Distribution'!G62</f>
        <v>0.012034558276621409</v>
      </c>
      <c r="H62" s="46">
        <f>'Rev Req - Distribution'!H62</f>
        <v>0.012034558276621409</v>
      </c>
      <c r="I62" s="46">
        <f>'Rev Req - Distribution'!I62</f>
        <v>0.012034558276621409</v>
      </c>
      <c r="J62" s="46">
        <f>'Rev Req - Distribution'!J62</f>
        <v>0.012034558276621409</v>
      </c>
      <c r="K62" s="46">
        <f>'Rev Req - Distribution'!K62</f>
        <v>0.012034558276621409</v>
      </c>
      <c r="L62" s="46">
        <f>'Rev Req - Distribution'!L62</f>
        <v>0.012034558276621409</v>
      </c>
      <c r="M62" s="46">
        <f>'Rev Req - Distribution'!M62</f>
        <v>0.012034558276621409</v>
      </c>
      <c r="N62" s="46">
        <f>'Rev Req - Distribution'!N62</f>
        <v>0.012034558276621409</v>
      </c>
      <c r="O62" s="46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Distribution'!F63</f>
        <v>0.044422826019061654</v>
      </c>
      <c r="G63" s="47">
        <f>'Rev Req - Distribution'!G63</f>
        <v>0.044422826019061654</v>
      </c>
      <c r="H63" s="47">
        <f>'Rev Req - Distribution'!H63</f>
        <v>0.044422826019061654</v>
      </c>
      <c r="I63" s="47">
        <f>'Rev Req - Distribution'!I63</f>
        <v>0.044422826019061654</v>
      </c>
      <c r="J63" s="47">
        <f>'Rev Req - Distribution'!J63</f>
        <v>0.044422826019061654</v>
      </c>
      <c r="K63" s="47">
        <f>'Rev Req - Distribution'!K63</f>
        <v>0.044422826019061654</v>
      </c>
      <c r="L63" s="47">
        <f>'Rev Req - Distribution'!L63</f>
        <v>0.044422826019061654</v>
      </c>
      <c r="M63" s="47">
        <f>'Rev Req - Distribution'!M63</f>
        <v>0.044422826019061654</v>
      </c>
      <c r="N63" s="47">
        <f>'Rev Req - Distribution'!N63</f>
        <v>0.044422826019061654</v>
      </c>
      <c r="O63" s="47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71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71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221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249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99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55</v>
      </c>
      <c r="E12" s="50"/>
      <c r="F12" s="66">
        <f>'PD Exec Summary High Lev'!C12*1000000</f>
        <v>3150000</v>
      </c>
      <c r="G12" s="66">
        <f>'PD Exec Summary High Lev'!D12*1000000</f>
        <v>3150000</v>
      </c>
      <c r="H12" s="66">
        <f>'PD Exec Summary High Lev'!E12*1000000</f>
        <v>3150000</v>
      </c>
      <c r="I12" s="66">
        <f>'PD Exec Summary High Lev'!F12*1000000</f>
        <v>3150000</v>
      </c>
      <c r="J12" s="66">
        <f>'PD Exec Summary High Lev'!G12*1000000</f>
        <v>3150000</v>
      </c>
      <c r="K12" s="66">
        <f>'PD Exec Summary High Lev'!H12*1000000</f>
        <v>3150000</v>
      </c>
      <c r="L12" s="66">
        <f>'PD Exec Summary High Lev'!I12*1000000</f>
        <v>3150000</v>
      </c>
      <c r="M12" s="66">
        <f>'PD Exec Summary High Lev'!J12*1000000</f>
        <v>3150000</v>
      </c>
      <c r="N12" s="66">
        <f>'PD Exec Summary High Lev'!K12*1000000</f>
        <v>3150000</v>
      </c>
      <c r="O12" s="66">
        <f>'PD Exec Summary High Lev'!L12*1000000</f>
        <v>3150000</v>
      </c>
      <c r="P12" s="52">
        <f>SUM(F12:O12)</f>
        <v>31500000</v>
      </c>
    </row>
    <row r="13" spans="2:18" ht="15.5">
      <c r="B13" s="8" t="s">
        <v>4</v>
      </c>
      <c r="C13" s="1" t="s">
        <v>56</v>
      </c>
      <c r="E13" s="50"/>
      <c r="F13" s="12">
        <f>+(F12/2)+E17</f>
        <v>1575000</v>
      </c>
      <c r="G13" s="51">
        <f>+G12/2+F12/2</f>
        <v>3150000</v>
      </c>
      <c r="H13" s="51">
        <f>+H12/2+G12/2</f>
        <v>3150000</v>
      </c>
      <c r="I13" s="51">
        <f t="shared" si="1" ref="I13:O13">+I12/2+H12/2</f>
        <v>3150000</v>
      </c>
      <c r="J13" s="51">
        <f t="shared" si="1"/>
        <v>3150000</v>
      </c>
      <c r="K13" s="51">
        <f t="shared" si="1"/>
        <v>3150000</v>
      </c>
      <c r="L13" s="51">
        <f t="shared" si="1"/>
        <v>3150000</v>
      </c>
      <c r="M13" s="51">
        <f t="shared" si="1"/>
        <v>3150000</v>
      </c>
      <c r="N13" s="51">
        <f t="shared" si="1"/>
        <v>3150000</v>
      </c>
      <c r="O13" s="51">
        <f t="shared" si="1"/>
        <v>3150000</v>
      </c>
      <c r="P13" s="52">
        <f>SUM(F13:O13)</f>
        <v>29925000</v>
      </c>
      <c r="Q13" s="48"/>
      <c r="R13" s="56"/>
    </row>
    <row r="14" spans="1:16" ht="13">
      <c r="A14" s="80"/>
      <c r="B14" s="14"/>
      <c r="C14" s="14"/>
      <c r="E14" s="5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</row>
    <row r="15" spans="1:16" ht="15.5">
      <c r="A15" s="16" t="s">
        <v>13</v>
      </c>
      <c r="B15" s="8" t="s">
        <v>57</v>
      </c>
      <c r="C15" s="14"/>
      <c r="E15" s="67">
        <v>0</v>
      </c>
      <c r="F15" s="66">
        <f t="shared" si="2" ref="F15:O15">E15+F13</f>
        <v>1575000</v>
      </c>
      <c r="G15" s="66">
        <f t="shared" si="2"/>
        <v>4725000</v>
      </c>
      <c r="H15" s="66">
        <f t="shared" si="2"/>
        <v>7875000</v>
      </c>
      <c r="I15" s="66">
        <f t="shared" si="2"/>
        <v>11025000</v>
      </c>
      <c r="J15" s="66">
        <f t="shared" si="2"/>
        <v>14175000</v>
      </c>
      <c r="K15" s="66">
        <f t="shared" si="2"/>
        <v>17325000</v>
      </c>
      <c r="L15" s="66">
        <f t="shared" si="2"/>
        <v>20475000</v>
      </c>
      <c r="M15" s="66">
        <f t="shared" si="2"/>
        <v>23625000</v>
      </c>
      <c r="N15" s="66">
        <f t="shared" si="2"/>
        <v>26775000</v>
      </c>
      <c r="O15" s="66">
        <f t="shared" si="2"/>
        <v>29925000</v>
      </c>
      <c r="P15" s="14"/>
    </row>
    <row r="16" spans="1:16" ht="15.5">
      <c r="A16" s="16" t="s">
        <v>14</v>
      </c>
      <c r="B16" s="8" t="s">
        <v>58</v>
      </c>
      <c r="C16" s="14"/>
      <c r="E16" s="67">
        <v>0</v>
      </c>
      <c r="F16" s="66">
        <f>E16+F28</f>
        <v>50400</v>
      </c>
      <c r="G16" s="66">
        <f t="shared" si="3" ref="G16:O16">F16+G28</f>
        <v>201600</v>
      </c>
      <c r="H16" s="66">
        <f t="shared" si="3"/>
        <v>453600</v>
      </c>
      <c r="I16" s="66">
        <f t="shared" si="3"/>
        <v>806400</v>
      </c>
      <c r="J16" s="66">
        <f t="shared" si="3"/>
        <v>1260000</v>
      </c>
      <c r="K16" s="66">
        <f t="shared" si="3"/>
        <v>1814400</v>
      </c>
      <c r="L16" s="66">
        <f t="shared" si="3"/>
        <v>2469600</v>
      </c>
      <c r="M16" s="66">
        <f t="shared" si="3"/>
        <v>3225600</v>
      </c>
      <c r="N16" s="66">
        <f t="shared" si="3"/>
        <v>4082400</v>
      </c>
      <c r="O16" s="66">
        <f t="shared" si="3"/>
        <v>5040000</v>
      </c>
      <c r="P16" s="14"/>
    </row>
    <row r="17" spans="1:16" ht="13">
      <c r="A17" s="16" t="s">
        <v>15</v>
      </c>
      <c r="B17" s="8" t="s">
        <v>7</v>
      </c>
      <c r="E17" s="68">
        <v>0</v>
      </c>
      <c r="F17" s="68">
        <f t="shared" si="4" ref="F17:O17">E17+F12-F13</f>
        <v>1575000</v>
      </c>
      <c r="G17" s="68">
        <f t="shared" si="4"/>
        <v>1575000</v>
      </c>
      <c r="H17" s="68">
        <f t="shared" si="4"/>
        <v>1575000</v>
      </c>
      <c r="I17" s="68">
        <f t="shared" si="4"/>
        <v>1575000</v>
      </c>
      <c r="J17" s="68">
        <f t="shared" si="4"/>
        <v>1575000</v>
      </c>
      <c r="K17" s="68">
        <f t="shared" si="4"/>
        <v>1575000</v>
      </c>
      <c r="L17" s="68">
        <f t="shared" si="4"/>
        <v>1575000</v>
      </c>
      <c r="M17" s="68">
        <f t="shared" si="4"/>
        <v>1575000</v>
      </c>
      <c r="N17" s="68">
        <f t="shared" si="4"/>
        <v>1575000</v>
      </c>
      <c r="O17" s="68">
        <f t="shared" si="4"/>
        <v>1575000</v>
      </c>
      <c r="P17" s="14"/>
    </row>
    <row r="18" spans="1:16" ht="13">
      <c r="A18" s="80"/>
      <c r="E18" s="69"/>
      <c r="F18" s="20"/>
      <c r="G18" s="20"/>
      <c r="H18" s="20"/>
      <c r="I18" s="20"/>
      <c r="J18" s="20"/>
      <c r="K18" s="20"/>
      <c r="L18" s="20"/>
      <c r="M18" s="20"/>
      <c r="N18" s="20"/>
      <c r="O18" s="69"/>
      <c r="P18" s="14"/>
    </row>
    <row r="19" spans="1:16" ht="13.5" thickBot="1">
      <c r="A19" s="16" t="s">
        <v>16</v>
      </c>
      <c r="B19" s="8" t="s">
        <v>8</v>
      </c>
      <c r="E19" s="70">
        <f t="shared" si="5" ref="E19:O19">E15-E16+E17</f>
        <v>0</v>
      </c>
      <c r="F19" s="70">
        <f t="shared" si="5"/>
        <v>3099600</v>
      </c>
      <c r="G19" s="70">
        <f t="shared" si="5"/>
        <v>6098400</v>
      </c>
      <c r="H19" s="70">
        <f t="shared" si="5"/>
        <v>8996400</v>
      </c>
      <c r="I19" s="70">
        <f t="shared" si="5"/>
        <v>11793600</v>
      </c>
      <c r="J19" s="70">
        <f t="shared" si="5"/>
        <v>14490000</v>
      </c>
      <c r="K19" s="70">
        <f t="shared" si="5"/>
        <v>17085600</v>
      </c>
      <c r="L19" s="70">
        <f t="shared" si="5"/>
        <v>19580400</v>
      </c>
      <c r="M19" s="70">
        <f t="shared" si="5"/>
        <v>21974400</v>
      </c>
      <c r="N19" s="70">
        <f t="shared" si="5"/>
        <v>24267600</v>
      </c>
      <c r="O19" s="70">
        <f t="shared" si="5"/>
        <v>26460000</v>
      </c>
      <c r="P19" s="52"/>
    </row>
    <row r="20" spans="1:16" ht="13.5" thickTop="1">
      <c r="A20" s="80"/>
      <c r="E20" s="50"/>
      <c r="F20" s="15"/>
      <c r="G20" s="15"/>
      <c r="H20" s="15"/>
      <c r="I20" s="15"/>
      <c r="J20" s="15"/>
      <c r="K20" s="15"/>
      <c r="L20" s="15"/>
      <c r="M20" s="15"/>
      <c r="N20" s="15"/>
      <c r="O20" s="50"/>
      <c r="P20" s="14"/>
    </row>
    <row r="21" spans="1:23" ht="13">
      <c r="A21" s="16" t="s">
        <v>17</v>
      </c>
      <c r="B21" s="8" t="s">
        <v>9</v>
      </c>
      <c r="E21" s="50"/>
      <c r="F21" s="66">
        <f t="shared" si="6" ref="F21:O21">(E19+F19)/2</f>
        <v>1549800</v>
      </c>
      <c r="G21" s="66">
        <f t="shared" si="6"/>
        <v>4599000</v>
      </c>
      <c r="H21" s="66">
        <f t="shared" si="6"/>
        <v>7547400</v>
      </c>
      <c r="I21" s="66">
        <f t="shared" si="6"/>
        <v>10395000</v>
      </c>
      <c r="J21" s="66">
        <f t="shared" si="6"/>
        <v>13141800</v>
      </c>
      <c r="K21" s="66">
        <f t="shared" si="6"/>
        <v>15787800</v>
      </c>
      <c r="L21" s="66">
        <f t="shared" si="6"/>
        <v>18333000</v>
      </c>
      <c r="M21" s="66">
        <f t="shared" si="6"/>
        <v>20777400</v>
      </c>
      <c r="N21" s="66">
        <f t="shared" si="6"/>
        <v>23121000</v>
      </c>
      <c r="O21" s="66">
        <f t="shared" si="6"/>
        <v>25363800</v>
      </c>
      <c r="P21" s="14"/>
      <c r="W21" s="22"/>
    </row>
    <row r="22" spans="1:16" ht="13">
      <c r="A22" s="80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4"/>
    </row>
    <row r="23" spans="1:16" ht="13">
      <c r="A23" s="16" t="s">
        <v>18</v>
      </c>
      <c r="B23" s="8" t="s">
        <v>10</v>
      </c>
      <c r="E23" s="50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4"/>
    </row>
    <row r="24" spans="1:17" ht="15.5">
      <c r="A24" s="80"/>
      <c r="B24" s="8" t="s">
        <v>3</v>
      </c>
      <c r="C24" s="1" t="s">
        <v>59</v>
      </c>
      <c r="E24" s="50"/>
      <c r="F24" s="11">
        <f>(F21*ROUND((F63),7))/F66</f>
        <v>91213.719567694905</v>
      </c>
      <c r="G24" s="11">
        <f t="shared" si="7" ref="G24:O24">(G21*ROUND((G63),7))/G66</f>
        <v>270674.85887974512</v>
      </c>
      <c r="H24" s="11">
        <f t="shared" si="7"/>
        <v>449101.38734177209</v>
      </c>
      <c r="I24" s="11">
        <f t="shared" si="7"/>
        <v>618545.31645569613</v>
      </c>
      <c r="J24" s="11">
        <f t="shared" si="7"/>
        <v>781991.23037974688</v>
      </c>
      <c r="K24" s="11">
        <f t="shared" si="7"/>
        <v>939439.12911392387</v>
      </c>
      <c r="L24" s="11">
        <f t="shared" si="7"/>
        <v>1090889.0126582277</v>
      </c>
      <c r="M24" s="11">
        <f t="shared" si="7"/>
        <v>1236340.8810126581</v>
      </c>
      <c r="N24" s="11">
        <f t="shared" si="7"/>
        <v>1375794.734177215</v>
      </c>
      <c r="O24" s="11">
        <f t="shared" si="7"/>
        <v>1509250.5721518986</v>
      </c>
      <c r="P24" s="52">
        <f>SUM(F24:O24)</f>
        <v>8363240.841738577</v>
      </c>
      <c r="Q24" s="11"/>
    </row>
    <row r="25" spans="1:16" ht="15.5">
      <c r="A25" s="4" t="s">
        <v>0</v>
      </c>
      <c r="B25" s="8" t="s">
        <v>4</v>
      </c>
      <c r="C25" s="1" t="s">
        <v>79</v>
      </c>
      <c r="E25" s="50"/>
      <c r="F25" s="11">
        <f>F21*ROUND((F62),7)</f>
        <v>18651.22308</v>
      </c>
      <c r="G25" s="11">
        <f t="shared" si="8" ref="G25:O25">G21*ROUND((G62),7)</f>
        <v>55347.125399999997</v>
      </c>
      <c r="H25" s="11">
        <f t="shared" si="8"/>
        <v>90829.940040000001</v>
      </c>
      <c r="I25" s="11">
        <f t="shared" si="8"/>
        <v>125099.667</v>
      </c>
      <c r="J25" s="11">
        <f t="shared" si="8"/>
        <v>158156.30627999999</v>
      </c>
      <c r="K25" s="11">
        <f t="shared" si="8"/>
        <v>189999.85788</v>
      </c>
      <c r="L25" s="11">
        <f t="shared" si="8"/>
        <v>220630.32179999998</v>
      </c>
      <c r="M25" s="11">
        <f t="shared" si="8"/>
        <v>250047.69803999999</v>
      </c>
      <c r="N25" s="11">
        <f t="shared" si="8"/>
        <v>278251.9866</v>
      </c>
      <c r="O25" s="11">
        <f t="shared" si="8"/>
        <v>305243.18747999996</v>
      </c>
      <c r="P25" s="52">
        <f>SUM(F25:O25)</f>
        <v>1692257.3136</v>
      </c>
    </row>
    <row r="26" spans="1:16" ht="13">
      <c r="A26" s="4"/>
      <c r="B26" s="8"/>
      <c r="C26" s="8"/>
      <c r="E26" s="5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14"/>
    </row>
    <row r="27" spans="1:16" ht="13">
      <c r="A27" s="16" t="s">
        <v>19</v>
      </c>
      <c r="B27" s="8" t="s">
        <v>1</v>
      </c>
      <c r="C27" s="8"/>
      <c r="E27" s="5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4"/>
    </row>
    <row r="28" spans="1:16" ht="15.5">
      <c r="A28" s="4"/>
      <c r="B28" s="8" t="s">
        <v>3</v>
      </c>
      <c r="C28" s="1" t="s">
        <v>60</v>
      </c>
      <c r="E28" s="50"/>
      <c r="F28" s="66">
        <f>+F15*F60</f>
        <v>50400</v>
      </c>
      <c r="G28" s="66">
        <f>+G15*G60</f>
        <v>151200</v>
      </c>
      <c r="H28" s="66">
        <f>+H15*H60</f>
        <v>252000</v>
      </c>
      <c r="I28" s="66">
        <f t="shared" si="9" ref="I28:O28">+I15*I60</f>
        <v>352800</v>
      </c>
      <c r="J28" s="66">
        <f t="shared" si="9"/>
        <v>453600</v>
      </c>
      <c r="K28" s="66">
        <f t="shared" si="9"/>
        <v>554400</v>
      </c>
      <c r="L28" s="66">
        <f t="shared" si="9"/>
        <v>655200</v>
      </c>
      <c r="M28" s="66">
        <f t="shared" si="9"/>
        <v>756000</v>
      </c>
      <c r="N28" s="66">
        <f t="shared" si="9"/>
        <v>856800</v>
      </c>
      <c r="O28" s="66">
        <f t="shared" si="9"/>
        <v>957600</v>
      </c>
      <c r="P28" s="52">
        <f>SUM(F28:O28)</f>
        <v>5040000</v>
      </c>
    </row>
    <row r="29" spans="1:16" ht="15.5">
      <c r="A29" s="4"/>
      <c r="B29" s="1" t="s">
        <v>4</v>
      </c>
      <c r="C29" s="1" t="s">
        <v>61</v>
      </c>
      <c r="E29" s="50"/>
      <c r="F29" s="66">
        <f>+(F15-F16)*F61</f>
        <v>21344.40</v>
      </c>
      <c r="G29" s="66">
        <f t="shared" si="10" ref="G29:O29">+(G15-G16)*G61</f>
        <v>63327.60</v>
      </c>
      <c r="H29" s="66">
        <f t="shared" si="10"/>
        <v>103899.60</v>
      </c>
      <c r="I29" s="66">
        <f t="shared" si="10"/>
        <v>143060.40</v>
      </c>
      <c r="J29" s="66">
        <f t="shared" si="10"/>
        <v>180810</v>
      </c>
      <c r="K29" s="66">
        <f t="shared" si="10"/>
        <v>217148.40</v>
      </c>
      <c r="L29" s="66">
        <f t="shared" si="10"/>
        <v>252075.60</v>
      </c>
      <c r="M29" s="66">
        <f t="shared" si="10"/>
        <v>285591.60000000003</v>
      </c>
      <c r="N29" s="66">
        <f t="shared" si="10"/>
        <v>317696.40000000002</v>
      </c>
      <c r="O29" s="66">
        <f t="shared" si="10"/>
        <v>348390</v>
      </c>
      <c r="P29" s="52">
        <f>SUM(F29:O29)</f>
        <v>1933344</v>
      </c>
    </row>
    <row r="30" spans="1:16" ht="13">
      <c r="A30" s="4"/>
      <c r="B30" s="8" t="s">
        <v>5</v>
      </c>
      <c r="C30" s="1" t="s">
        <v>6</v>
      </c>
      <c r="E30" s="50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52">
        <f>SUM(F30:O30)</f>
        <v>0</v>
      </c>
    </row>
    <row r="31" spans="1:16" ht="13">
      <c r="A31" s="4"/>
      <c r="B31" s="8"/>
      <c r="C31" s="8"/>
      <c r="E31" s="50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4"/>
    </row>
    <row r="32" spans="1:16" ht="13">
      <c r="A32" s="16" t="s">
        <v>20</v>
      </c>
      <c r="B32" s="8" t="s">
        <v>31</v>
      </c>
      <c r="C32" s="8"/>
      <c r="E32" s="50"/>
      <c r="F32" s="66">
        <f>'PD Exec Summary High Lev'!C11*1000000</f>
        <v>350000</v>
      </c>
      <c r="G32" s="66">
        <f>'PD Exec Summary High Lev'!D11*1000000</f>
        <v>350000</v>
      </c>
      <c r="H32" s="66">
        <f>'PD Exec Summary High Lev'!E11*1000000</f>
        <v>350000</v>
      </c>
      <c r="I32" s="66">
        <f>'PD Exec Summary High Lev'!F11*1000000</f>
        <v>350000</v>
      </c>
      <c r="J32" s="66">
        <f>'PD Exec Summary High Lev'!G11*1000000</f>
        <v>350000</v>
      </c>
      <c r="K32" s="66">
        <f>'PD Exec Summary High Lev'!H11*1000000</f>
        <v>350000</v>
      </c>
      <c r="L32" s="66">
        <f>'PD Exec Summary High Lev'!I11*1000000</f>
        <v>350000</v>
      </c>
      <c r="M32" s="66">
        <f>'PD Exec Summary High Lev'!J11*1000000</f>
        <v>350000</v>
      </c>
      <c r="N32" s="66">
        <f>'PD Exec Summary High Lev'!K11*1000000</f>
        <v>350000</v>
      </c>
      <c r="O32" s="66">
        <f>'PD Exec Summary High Lev'!L11*1000000</f>
        <v>350000</v>
      </c>
      <c r="P32" s="52">
        <f>SUM(F32:O32)</f>
        <v>3500000</v>
      </c>
    </row>
    <row r="33" spans="1:16" ht="13">
      <c r="A33" s="80"/>
      <c r="E33" s="50"/>
      <c r="F33" s="20"/>
      <c r="G33" s="20"/>
      <c r="H33" s="20"/>
      <c r="I33" s="20"/>
      <c r="J33" s="20"/>
      <c r="K33" s="20"/>
      <c r="L33" s="20"/>
      <c r="M33" s="20"/>
      <c r="N33" s="20"/>
      <c r="O33" s="69"/>
      <c r="P33" s="14"/>
    </row>
    <row r="34" spans="1:16" ht="13.5" thickBot="1">
      <c r="A34" s="16" t="s">
        <v>21</v>
      </c>
      <c r="B34" s="8" t="s">
        <v>33</v>
      </c>
      <c r="E34" s="50"/>
      <c r="F34" s="23">
        <f>F24+F25+F28+F29+F30+F32</f>
        <v>531609.34264769487</v>
      </c>
      <c r="G34" s="23">
        <f t="shared" si="11" ref="G34:O34">G24+G25+G28+G29+G30+G32</f>
        <v>890549.58427974512</v>
      </c>
      <c r="H34" s="23">
        <f t="shared" si="11"/>
        <v>1245830.9273817721</v>
      </c>
      <c r="I34" s="23">
        <f t="shared" si="11"/>
        <v>1589505.3834556961</v>
      </c>
      <c r="J34" s="23">
        <f t="shared" si="11"/>
        <v>1924557.5366597469</v>
      </c>
      <c r="K34" s="23">
        <f t="shared" si="11"/>
        <v>2250987.3869939237</v>
      </c>
      <c r="L34" s="23">
        <f t="shared" si="11"/>
        <v>2568794.9344582278</v>
      </c>
      <c r="M34" s="23">
        <f t="shared" si="11"/>
        <v>2877980.1790526579</v>
      </c>
      <c r="N34" s="23">
        <f t="shared" si="11"/>
        <v>3178543.1207772149</v>
      </c>
      <c r="O34" s="23">
        <f t="shared" si="11"/>
        <v>3470483.7596318987</v>
      </c>
      <c r="P34" s="23">
        <f>SUM(F34:O34)</f>
        <v>20528842.155338578</v>
      </c>
    </row>
    <row r="35" spans="1:18" ht="14" thickTop="1" thickBot="1">
      <c r="A35" s="205"/>
      <c r="B35" s="2" t="s">
        <v>3</v>
      </c>
      <c r="C35" s="1" t="s">
        <v>217</v>
      </c>
      <c r="E35" s="24"/>
      <c r="F35" s="65">
        <f>F34/13</f>
        <v>40893.026357514987</v>
      </c>
      <c r="G35" s="65">
        <f t="shared" si="12" ref="G35:O35">G34/13</f>
        <v>68503.814175365012</v>
      </c>
      <c r="H35" s="65">
        <f t="shared" si="12"/>
        <v>95833.14826013631</v>
      </c>
      <c r="I35" s="65">
        <f t="shared" si="12"/>
        <v>122269.64488120739</v>
      </c>
      <c r="J35" s="65">
        <f t="shared" si="12"/>
        <v>148042.88743536515</v>
      </c>
      <c r="K35" s="65">
        <f t="shared" si="12"/>
        <v>173152.87592260953</v>
      </c>
      <c r="L35" s="65">
        <f t="shared" si="12"/>
        <v>197599.61034294061</v>
      </c>
      <c r="M35" s="65">
        <f t="shared" si="12"/>
        <v>221383.0906963583</v>
      </c>
      <c r="N35" s="65">
        <f t="shared" si="12"/>
        <v>244503.31698286269</v>
      </c>
      <c r="O35" s="65">
        <f t="shared" si="12"/>
        <v>266960.28920245374</v>
      </c>
      <c r="P35" s="180"/>
      <c r="Q35" s="180"/>
      <c r="R35" s="23">
        <f>SUM(F35:O35)</f>
        <v>1579141.7042568137</v>
      </c>
    </row>
    <row r="36" spans="1:18" ht="14" thickTop="1" thickBot="1">
      <c r="A36" s="205"/>
      <c r="B36" s="2" t="s">
        <v>4</v>
      </c>
      <c r="C36" s="1" t="s">
        <v>218</v>
      </c>
      <c r="E36" s="24"/>
      <c r="F36" s="65">
        <f>F34-F35</f>
        <v>490716.31629017985</v>
      </c>
      <c r="G36" s="65">
        <f t="shared" si="13" ref="G36:O36">G34-G35</f>
        <v>822045.77010438009</v>
      </c>
      <c r="H36" s="65">
        <f t="shared" si="13"/>
        <v>1149997.7791216357</v>
      </c>
      <c r="I36" s="65">
        <f t="shared" si="13"/>
        <v>1467235.7385744886</v>
      </c>
      <c r="J36" s="65">
        <f t="shared" si="13"/>
        <v>1776514.6492243817</v>
      </c>
      <c r="K36" s="65">
        <f t="shared" si="13"/>
        <v>2077834.5110713141</v>
      </c>
      <c r="L36" s="65">
        <f t="shared" si="13"/>
        <v>2371195.324115287</v>
      </c>
      <c r="M36" s="65">
        <f t="shared" si="13"/>
        <v>2656597.0883562998</v>
      </c>
      <c r="N36" s="65">
        <f t="shared" si="13"/>
        <v>2934039.8037943523</v>
      </c>
      <c r="O36" s="65">
        <f t="shared" si="13"/>
        <v>3203523.4704294452</v>
      </c>
      <c r="P36" s="180"/>
      <c r="Q36" s="180"/>
      <c r="R36" s="23">
        <f>SUM(F36:O36)</f>
        <v>18949700.451081764</v>
      </c>
    </row>
    <row r="37" spans="1:18" ht="13.5" thickTop="1">
      <c r="A37" s="80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R37" s="48">
        <f>SUM(R35:R36)</f>
        <v>20528842.155338578</v>
      </c>
    </row>
    <row r="38" spans="1:15" s="14" customFormat="1" ht="15.5">
      <c r="A38" s="53" t="s">
        <v>22</v>
      </c>
      <c r="B38" s="14" t="s">
        <v>70</v>
      </c>
      <c r="E38" s="32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24" s="14" customFormat="1" ht="13">
      <c r="A39" s="53"/>
      <c r="B39" s="196" t="s">
        <v>3</v>
      </c>
      <c r="C39" s="14" t="s">
        <v>210</v>
      </c>
      <c r="E39" s="32"/>
      <c r="F39" s="60">
        <f>'Rev Req - Transmission'!F39</f>
        <v>0.97399544999999998</v>
      </c>
      <c r="G39" s="60">
        <f>'Rev Req - Transmission'!G39</f>
        <v>0.97399544999999998</v>
      </c>
      <c r="H39" s="60">
        <f>'Rev Req - Transmission'!H39</f>
        <v>0.97399544999999998</v>
      </c>
      <c r="I39" s="60">
        <f>'Rev Req - Transmission'!I39</f>
        <v>0.97399544999999998</v>
      </c>
      <c r="J39" s="60">
        <f>'Rev Req - Transmission'!J39</f>
        <v>0.97399544999999998</v>
      </c>
      <c r="K39" s="60">
        <f>'Rev Req - Transmission'!K39</f>
        <v>0.97399544999999998</v>
      </c>
      <c r="L39" s="60">
        <f>'Rev Req - Transmission'!L39</f>
        <v>0.97399544999999998</v>
      </c>
      <c r="M39" s="60">
        <f>'Rev Req - Transmission'!M39</f>
        <v>0.97399544999999998</v>
      </c>
      <c r="N39" s="60">
        <f>'Rev Req - Transmission'!N39</f>
        <v>0.97399544999999998</v>
      </c>
      <c r="O39" s="60">
        <f>'Rev Req - Transmission'!O39</f>
        <v>0.97399544999999998</v>
      </c>
      <c r="P39" s="60"/>
      <c r="Q39" s="60"/>
      <c r="R39" s="60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60">
        <f>'Rev Req - Transmission'!F40</f>
        <v>0.9723427</v>
      </c>
      <c r="G40" s="60">
        <f>'Rev Req - Transmission'!G40</f>
        <v>0.9723427</v>
      </c>
      <c r="H40" s="60">
        <f>'Rev Req - Transmission'!H40</f>
        <v>0.9723427</v>
      </c>
      <c r="I40" s="60">
        <f>'Rev Req - Transmission'!I40</f>
        <v>0.9723427</v>
      </c>
      <c r="J40" s="60">
        <f>'Rev Req - Transmission'!J40</f>
        <v>0.9723427</v>
      </c>
      <c r="K40" s="60">
        <f>'Rev Req - Transmission'!K40</f>
        <v>0.9723427</v>
      </c>
      <c r="L40" s="60">
        <f>'Rev Req - Transmission'!L40</f>
        <v>0.9723427</v>
      </c>
      <c r="M40" s="60">
        <f>'Rev Req - Transmission'!M40</f>
        <v>0.9723427</v>
      </c>
      <c r="N40" s="60">
        <f>'Rev Req - Transmission'!N40</f>
        <v>0.9723427</v>
      </c>
      <c r="O40" s="60">
        <f>'Rev Req - Transmission'!O40</f>
        <v>0.9723427</v>
      </c>
      <c r="P40" s="60"/>
      <c r="Q40" s="60"/>
      <c r="R40" s="60"/>
      <c r="W40" s="52"/>
      <c r="X40" s="52"/>
    </row>
    <row r="41" spans="1:16" ht="13">
      <c r="A41" s="80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</row>
    <row r="42" spans="1:5" ht="13">
      <c r="A42" s="79" t="s">
        <v>23</v>
      </c>
      <c r="B42" s="1" t="s">
        <v>24</v>
      </c>
      <c r="E42" s="24"/>
    </row>
    <row r="43" spans="1:18" ht="13.5" thickBot="1">
      <c r="A43" s="205"/>
      <c r="B43" s="196" t="s">
        <v>3</v>
      </c>
      <c r="C43" s="1" t="s">
        <v>219</v>
      </c>
      <c r="E43" s="24"/>
      <c r="F43" s="65">
        <f>F35*F39</f>
        <v>39829.621608949674</v>
      </c>
      <c r="G43" s="65">
        <f t="shared" si="14" ref="G43:O44">G35*G39</f>
        <v>66722.403314451018</v>
      </c>
      <c r="H43" s="65">
        <f t="shared" si="14"/>
        <v>93341.05036454818</v>
      </c>
      <c r="I43" s="65">
        <f t="shared" si="14"/>
        <v>119090.07778741179</v>
      </c>
      <c r="J43" s="65">
        <f t="shared" si="14"/>
        <v>144193.09876690782</v>
      </c>
      <c r="K43" s="65">
        <f t="shared" si="14"/>
        <v>168650.11330303623</v>
      </c>
      <c r="L43" s="65">
        <f t="shared" si="14"/>
        <v>192461.12139579709</v>
      </c>
      <c r="M43" s="65">
        <f t="shared" si="14"/>
        <v>215626.1230451903</v>
      </c>
      <c r="N43" s="65">
        <f t="shared" si="14"/>
        <v>238145.11825121599</v>
      </c>
      <c r="O43" s="65">
        <f t="shared" si="14"/>
        <v>260018.10701387408</v>
      </c>
      <c r="P43" s="180"/>
      <c r="Q43" s="180"/>
      <c r="R43" s="23">
        <f>SUM(F43:O43)</f>
        <v>1538076.8348513821</v>
      </c>
    </row>
    <row r="44" spans="1:18" ht="14" thickTop="1" thickBot="1">
      <c r="A44" s="205"/>
      <c r="B44" s="196" t="s">
        <v>4</v>
      </c>
      <c r="C44" s="1" t="s">
        <v>221</v>
      </c>
      <c r="E44" s="24"/>
      <c r="F44" s="65">
        <f>F36*F40</f>
        <v>477144.42791564745</v>
      </c>
      <c r="G44" s="65">
        <f t="shared" si="14"/>
        <v>799310.20362687227</v>
      </c>
      <c r="H44" s="65">
        <f t="shared" si="14"/>
        <v>1118191.9455451348</v>
      </c>
      <c r="I44" s="65">
        <f t="shared" si="14"/>
        <v>1426655.9595820124</v>
      </c>
      <c r="J44" s="65">
        <f t="shared" si="14"/>
        <v>1727381.0506163882</v>
      </c>
      <c r="K44" s="65">
        <f t="shared" si="14"/>
        <v>2020367.2186482614</v>
      </c>
      <c r="L44" s="65">
        <f t="shared" si="14"/>
        <v>2305614.4636776336</v>
      </c>
      <c r="M44" s="65">
        <f t="shared" si="14"/>
        <v>2583122.7857045033</v>
      </c>
      <c r="N44" s="65">
        <f t="shared" si="14"/>
        <v>2852892.1847288706</v>
      </c>
      <c r="O44" s="65">
        <f t="shared" si="14"/>
        <v>3114922.6607507369</v>
      </c>
      <c r="P44" s="73"/>
      <c r="Q44" s="73"/>
      <c r="R44" s="23">
        <f>SUM(F44:O44)</f>
        <v>18425602.90079606</v>
      </c>
    </row>
    <row r="45" spans="1:18" ht="14" thickTop="1" thickBot="1">
      <c r="A45" s="205"/>
      <c r="B45" s="1" t="s">
        <v>214</v>
      </c>
      <c r="C45" s="1" t="s">
        <v>38</v>
      </c>
      <c r="E45" s="24"/>
      <c r="F45" s="23">
        <f t="shared" si="15" ref="F45:O45">+F43+F44</f>
        <v>516974.04952459713</v>
      </c>
      <c r="G45" s="23">
        <f t="shared" si="15"/>
        <v>866032.60694132326</v>
      </c>
      <c r="H45" s="23">
        <f t="shared" si="15"/>
        <v>1211532.9959096829</v>
      </c>
      <c r="I45" s="23">
        <f t="shared" si="15"/>
        <v>1545746.0373694242</v>
      </c>
      <c r="J45" s="23">
        <f t="shared" si="15"/>
        <v>1871574.149383296</v>
      </c>
      <c r="K45" s="23">
        <f t="shared" si="15"/>
        <v>2189017.3319512978</v>
      </c>
      <c r="L45" s="23">
        <f t="shared" si="15"/>
        <v>2498075.5850734306</v>
      </c>
      <c r="M45" s="23">
        <f t="shared" si="15"/>
        <v>2798748.9087496935</v>
      </c>
      <c r="N45" s="23">
        <f t="shared" si="15"/>
        <v>3091037.3029800868</v>
      </c>
      <c r="O45" s="23">
        <f t="shared" si="15"/>
        <v>3374940.7677646112</v>
      </c>
      <c r="P45" s="180"/>
      <c r="Q45" s="180"/>
      <c r="R45" s="23">
        <f>SUM(F45:O45)</f>
        <v>19963679.735647447</v>
      </c>
    </row>
    <row r="46" spans="1:14" ht="13.5" thickTop="1">
      <c r="A46" s="58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8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8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8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65</v>
      </c>
      <c r="C51" s="29" t="s">
        <v>49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66</v>
      </c>
      <c r="C52" s="29" t="s">
        <v>50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67</v>
      </c>
      <c r="C53" s="1" t="s">
        <v>53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69</v>
      </c>
      <c r="C55" s="14" t="s">
        <v>54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72" customFormat="1" ht="16" customHeight="1">
      <c r="C60" s="72" t="s">
        <v>43</v>
      </c>
      <c r="E60" s="74"/>
      <c r="F60" s="75">
        <f>'Rev Req - Transmission'!F60</f>
        <v>0.032000000000000001</v>
      </c>
      <c r="G60" s="75">
        <f>'Rev Req - Transmission'!G60</f>
        <v>0.032000000000000001</v>
      </c>
      <c r="H60" s="75">
        <f>'Rev Req - Transmission'!H60</f>
        <v>0.032000000000000001</v>
      </c>
      <c r="I60" s="75">
        <f>'Rev Req - Transmission'!I60</f>
        <v>0.032000000000000001</v>
      </c>
      <c r="J60" s="75">
        <f>'Rev Req - Transmission'!J60</f>
        <v>0.032000000000000001</v>
      </c>
      <c r="K60" s="75">
        <f>'Rev Req - Transmission'!K60</f>
        <v>0.032000000000000001</v>
      </c>
      <c r="L60" s="75">
        <f>'Rev Req - Transmission'!L60</f>
        <v>0.032000000000000001</v>
      </c>
      <c r="M60" s="75">
        <f>'Rev Req - Transmission'!M60</f>
        <v>0.032000000000000001</v>
      </c>
      <c r="N60" s="75">
        <f>'Rev Req - Transmission'!N60</f>
        <v>0.032000000000000001</v>
      </c>
      <c r="O60" s="75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7">
        <f>'Rev Req - Transmission'!F61</f>
        <v>0.014</v>
      </c>
      <c r="G61" s="57">
        <f>'Rev Req - Transmission'!G61</f>
        <v>0.014</v>
      </c>
      <c r="H61" s="57">
        <f>'Rev Req - Transmission'!H61</f>
        <v>0.014</v>
      </c>
      <c r="I61" s="57">
        <f>'Rev Req - Transmission'!I61</f>
        <v>0.014</v>
      </c>
      <c r="J61" s="57">
        <f>'Rev Req - Transmission'!J61</f>
        <v>0.014</v>
      </c>
      <c r="K61" s="57">
        <f>'Rev Req - Transmission'!K61</f>
        <v>0.014</v>
      </c>
      <c r="L61" s="57">
        <f>'Rev Req - Transmission'!L61</f>
        <v>0.014</v>
      </c>
      <c r="M61" s="57">
        <f>'Rev Req - Transmission'!M61</f>
        <v>0.014</v>
      </c>
      <c r="N61" s="57">
        <f>'Rev Req - Transmission'!N61</f>
        <v>0.014</v>
      </c>
      <c r="O61" s="57">
        <f>'Rev Req - Transmission'!O61</f>
        <v>0.014</v>
      </c>
    </row>
    <row r="62" spans="3:15" s="33" customFormat="1" ht="16" customHeight="1">
      <c r="C62" s="33" t="s">
        <v>25</v>
      </c>
      <c r="E62" s="37"/>
      <c r="F62" s="46">
        <f>'Rev Req - Transmission'!F62</f>
        <v>0.012034558276621409</v>
      </c>
      <c r="G62" s="46">
        <f>'Rev Req - Transmission'!G62</f>
        <v>0.012034558276621409</v>
      </c>
      <c r="H62" s="46">
        <f>'Rev Req - Transmission'!H62</f>
        <v>0.012034558276621409</v>
      </c>
      <c r="I62" s="46">
        <f>'Rev Req - Transmission'!I62</f>
        <v>0.012034558276621409</v>
      </c>
      <c r="J62" s="46">
        <f>'Rev Req - Transmission'!J62</f>
        <v>0.012034558276621409</v>
      </c>
      <c r="K62" s="46">
        <f>'Rev Req - Transmission'!K62</f>
        <v>0.012034558276621409</v>
      </c>
      <c r="L62" s="46">
        <f>'Rev Req - Transmission'!L62</f>
        <v>0.012034558276621409</v>
      </c>
      <c r="M62" s="46">
        <f>'Rev Req - Transmission'!M62</f>
        <v>0.012034558276621409</v>
      </c>
      <c r="N62" s="46">
        <f>'Rev Req - Transmission'!N62</f>
        <v>0.012034558276621409</v>
      </c>
      <c r="O62" s="46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Transmission'!F63</f>
        <v>0.044422826019061654</v>
      </c>
      <c r="G63" s="47">
        <f>'Rev Req - Transmission'!G63</f>
        <v>0.044422826019061654</v>
      </c>
      <c r="H63" s="47">
        <f>'Rev Req - Transmission'!H63</f>
        <v>0.044422826019061654</v>
      </c>
      <c r="I63" s="47">
        <f>'Rev Req - Transmission'!I63</f>
        <v>0.044422826019061654</v>
      </c>
      <c r="J63" s="47">
        <f>'Rev Req - Transmission'!J63</f>
        <v>0.044422826019061654</v>
      </c>
      <c r="K63" s="47">
        <f>'Rev Req - Transmission'!K63</f>
        <v>0.044422826019061654</v>
      </c>
      <c r="L63" s="47">
        <f>'Rev Req - Transmission'!L63</f>
        <v>0.044422826019061654</v>
      </c>
      <c r="M63" s="47">
        <f>'Rev Req - Transmission'!M63</f>
        <v>0.044422826019061654</v>
      </c>
      <c r="N63" s="47">
        <f>'Rev Req - Transmission'!N63</f>
        <v>0.044422826019061654</v>
      </c>
      <c r="O63" s="47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.3636363636364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248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100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55</v>
      </c>
      <c r="E12" s="50"/>
      <c r="F12" s="66">
        <f>'PD Exec Summary High Lev'!C24*1000000</f>
        <v>5220000</v>
      </c>
      <c r="G12" s="66">
        <f>'PD Exec Summary High Lev'!D24*1000000</f>
        <v>45100000</v>
      </c>
      <c r="H12" s="66">
        <f>'PD Exec Summary High Lev'!E24*1000000</f>
        <v>54900000</v>
      </c>
      <c r="I12" s="66">
        <f>'PD Exec Summary High Lev'!F24*1000000</f>
        <v>54900000</v>
      </c>
      <c r="J12" s="66">
        <f>'PD Exec Summary High Lev'!G24*1000000</f>
        <v>53900000</v>
      </c>
      <c r="K12" s="66">
        <f>'PD Exec Summary High Lev'!H24*1000000</f>
        <v>53900000</v>
      </c>
      <c r="L12" s="66">
        <f>'PD Exec Summary High Lev'!I24*1000000</f>
        <v>53900000</v>
      </c>
      <c r="M12" s="66">
        <f>'PD Exec Summary High Lev'!J24*1000000</f>
        <v>53900000</v>
      </c>
      <c r="N12" s="66">
        <f>'PD Exec Summary High Lev'!K24*1000000</f>
        <v>53900000</v>
      </c>
      <c r="O12" s="66">
        <f>'PD Exec Summary High Lev'!L24*1000000</f>
        <v>53900000</v>
      </c>
      <c r="P12" s="52">
        <f>SUM(F12:O12)</f>
        <v>483520000</v>
      </c>
      <c r="Q12" s="14"/>
    </row>
    <row r="13" spans="2:18" ht="15.5">
      <c r="B13" s="8" t="s">
        <v>4</v>
      </c>
      <c r="C13" s="1" t="s">
        <v>56</v>
      </c>
      <c r="E13" s="50"/>
      <c r="F13" s="12">
        <f>+(F12/2)+E17</f>
        <v>7071845.7400000002</v>
      </c>
      <c r="G13" s="51">
        <f>+G12/2+F12/2</f>
        <v>25160000</v>
      </c>
      <c r="H13" s="51">
        <f>+H12/2+G12/2</f>
        <v>50000000</v>
      </c>
      <c r="I13" s="51">
        <f t="shared" si="1" ref="I13:O13">+I12/2+H12/2</f>
        <v>54900000</v>
      </c>
      <c r="J13" s="51">
        <f t="shared" si="1"/>
        <v>54400000</v>
      </c>
      <c r="K13" s="51">
        <f t="shared" si="1"/>
        <v>53900000</v>
      </c>
      <c r="L13" s="51">
        <f t="shared" si="1"/>
        <v>53900000</v>
      </c>
      <c r="M13" s="51">
        <f t="shared" si="1"/>
        <v>53900000</v>
      </c>
      <c r="N13" s="51">
        <f t="shared" si="1"/>
        <v>53900000</v>
      </c>
      <c r="O13" s="51">
        <f t="shared" si="1"/>
        <v>53900000</v>
      </c>
      <c r="P13" s="52">
        <f>SUM(F13:O13)</f>
        <v>461031845.74000001</v>
      </c>
      <c r="Q13" s="52"/>
      <c r="R13" s="56"/>
    </row>
    <row r="14" spans="1:17" ht="13">
      <c r="A14" s="80"/>
      <c r="B14" s="14"/>
      <c r="C14" s="14"/>
      <c r="E14" s="5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57</v>
      </c>
      <c r="C15" s="14"/>
      <c r="E15" s="67">
        <v>0</v>
      </c>
      <c r="F15" s="66">
        <f t="shared" si="2" ref="F15:O15">E15+F13</f>
        <v>7071845.7400000002</v>
      </c>
      <c r="G15" s="66">
        <f t="shared" si="2"/>
        <v>32231845.740000002</v>
      </c>
      <c r="H15" s="66">
        <f t="shared" si="2"/>
        <v>82231845.74000001</v>
      </c>
      <c r="I15" s="66">
        <f t="shared" si="2"/>
        <v>137131845.74000001</v>
      </c>
      <c r="J15" s="66">
        <f t="shared" si="2"/>
        <v>191531845.74000001</v>
      </c>
      <c r="K15" s="66">
        <f t="shared" si="2"/>
        <v>245431845.74000001</v>
      </c>
      <c r="L15" s="66">
        <f t="shared" si="2"/>
        <v>299331845.74000001</v>
      </c>
      <c r="M15" s="66">
        <f t="shared" si="2"/>
        <v>353231845.74000001</v>
      </c>
      <c r="N15" s="66">
        <f t="shared" si="2"/>
        <v>407131845.74000001</v>
      </c>
      <c r="O15" s="66">
        <f t="shared" si="2"/>
        <v>461031845.74000001</v>
      </c>
      <c r="P15" s="14"/>
      <c r="Q15" s="14"/>
    </row>
    <row r="16" spans="1:17" ht="15.5">
      <c r="A16" s="16" t="s">
        <v>14</v>
      </c>
      <c r="B16" s="8" t="s">
        <v>58</v>
      </c>
      <c r="C16" s="14"/>
      <c r="E16" s="67">
        <v>0</v>
      </c>
      <c r="F16" s="66">
        <f>E16+F28</f>
        <v>226299.06368000002</v>
      </c>
      <c r="G16" s="66">
        <f t="shared" si="3" ref="G16:O16">F16+G28</f>
        <v>1257718.1273600003</v>
      </c>
      <c r="H16" s="66">
        <f t="shared" si="3"/>
        <v>3889137.1910400004</v>
      </c>
      <c r="I16" s="66">
        <f t="shared" si="3"/>
        <v>8277356.2547200006</v>
      </c>
      <c r="J16" s="66">
        <f t="shared" si="3"/>
        <v>14406375.318400001</v>
      </c>
      <c r="K16" s="66">
        <f t="shared" si="3"/>
        <v>22260194.382080004</v>
      </c>
      <c r="L16" s="66">
        <f t="shared" si="3"/>
        <v>31838813.445760004</v>
      </c>
      <c r="M16" s="66">
        <f t="shared" si="3"/>
        <v>43142232.509440005</v>
      </c>
      <c r="N16" s="66">
        <f t="shared" si="3"/>
        <v>56170451.573120005</v>
      </c>
      <c r="O16" s="66">
        <f t="shared" si="3"/>
        <v>70923470.636800006</v>
      </c>
      <c r="P16" s="14"/>
      <c r="Q16" s="14"/>
    </row>
    <row r="17" spans="1:17" ht="13">
      <c r="A17" s="16" t="s">
        <v>15</v>
      </c>
      <c r="B17" s="8" t="s">
        <v>7</v>
      </c>
      <c r="E17" s="68">
        <f>'PD Summary (2019 CWIP)'!C11</f>
        <v>4461845.74</v>
      </c>
      <c r="F17" s="68">
        <f t="shared" si="4" ref="F17:O17">E17+F12-F13</f>
        <v>2610000</v>
      </c>
      <c r="G17" s="68">
        <f t="shared" si="4"/>
        <v>22550000</v>
      </c>
      <c r="H17" s="68">
        <f t="shared" si="4"/>
        <v>27450000</v>
      </c>
      <c r="I17" s="68">
        <f t="shared" si="4"/>
        <v>27450000</v>
      </c>
      <c r="J17" s="68">
        <f t="shared" si="4"/>
        <v>26950000</v>
      </c>
      <c r="K17" s="68">
        <f t="shared" si="4"/>
        <v>26950000</v>
      </c>
      <c r="L17" s="68">
        <f t="shared" si="4"/>
        <v>26950000</v>
      </c>
      <c r="M17" s="68">
        <f t="shared" si="4"/>
        <v>26950000</v>
      </c>
      <c r="N17" s="68">
        <f t="shared" si="4"/>
        <v>26950000</v>
      </c>
      <c r="O17" s="68">
        <f t="shared" si="4"/>
        <v>26950000</v>
      </c>
      <c r="P17" s="14"/>
      <c r="Q17" s="14"/>
    </row>
    <row r="18" spans="1:17" ht="13">
      <c r="A18" s="80"/>
      <c r="E18" s="69"/>
      <c r="F18" s="20"/>
      <c r="G18" s="20"/>
      <c r="H18" s="20"/>
      <c r="I18" s="20"/>
      <c r="J18" s="20"/>
      <c r="K18" s="20"/>
      <c r="L18" s="20"/>
      <c r="M18" s="20"/>
      <c r="N18" s="20"/>
      <c r="O18" s="69"/>
      <c r="P18" s="14"/>
      <c r="Q18" s="14"/>
    </row>
    <row r="19" spans="1:17" ht="13.5" thickBot="1">
      <c r="A19" s="16" t="s">
        <v>16</v>
      </c>
      <c r="B19" s="8" t="s">
        <v>8</v>
      </c>
      <c r="E19" s="70">
        <f t="shared" si="5" ref="E19:O19">E15-E16+E17</f>
        <v>4461845.74</v>
      </c>
      <c r="F19" s="70">
        <f t="shared" si="5"/>
        <v>9455546.6763200015</v>
      </c>
      <c r="G19" s="70">
        <f t="shared" si="5"/>
        <v>53524127.612640001</v>
      </c>
      <c r="H19" s="70">
        <f t="shared" si="5"/>
        <v>105792708.54896002</v>
      </c>
      <c r="I19" s="70">
        <f t="shared" si="5"/>
        <v>156304489.48528001</v>
      </c>
      <c r="J19" s="70">
        <f t="shared" si="5"/>
        <v>204075470.42160001</v>
      </c>
      <c r="K19" s="70">
        <f t="shared" si="5"/>
        <v>250121651.35791999</v>
      </c>
      <c r="L19" s="70">
        <f t="shared" si="5"/>
        <v>294443032.29424</v>
      </c>
      <c r="M19" s="70">
        <f t="shared" si="5"/>
        <v>337039613.23056</v>
      </c>
      <c r="N19" s="70">
        <f t="shared" si="5"/>
        <v>377911394.16688001</v>
      </c>
      <c r="O19" s="70">
        <f t="shared" si="5"/>
        <v>417058375.10320002</v>
      </c>
      <c r="P19" s="52"/>
      <c r="Q19" s="14"/>
    </row>
    <row r="20" spans="1:17" ht="13.5" thickTop="1">
      <c r="A20" s="80"/>
      <c r="E20" s="50"/>
      <c r="F20" s="15"/>
      <c r="G20" s="15"/>
      <c r="H20" s="15"/>
      <c r="I20" s="15"/>
      <c r="J20" s="15"/>
      <c r="K20" s="15"/>
      <c r="L20" s="15"/>
      <c r="M20" s="15"/>
      <c r="N20" s="15"/>
      <c r="O20" s="50"/>
      <c r="P20" s="14"/>
      <c r="Q20" s="14"/>
    </row>
    <row r="21" spans="1:23" ht="13">
      <c r="A21" s="16" t="s">
        <v>17</v>
      </c>
      <c r="B21" s="8" t="s">
        <v>9</v>
      </c>
      <c r="E21" s="50"/>
      <c r="F21" s="66">
        <f t="shared" si="6" ref="F21:O21">(E19+F19)/2</f>
        <v>6958696.2081600009</v>
      </c>
      <c r="G21" s="66">
        <f t="shared" si="6"/>
        <v>31489837.144480001</v>
      </c>
      <c r="H21" s="66">
        <f t="shared" si="6"/>
        <v>79658418.080800012</v>
      </c>
      <c r="I21" s="66">
        <f t="shared" si="6"/>
        <v>131048599.01712</v>
      </c>
      <c r="J21" s="66">
        <f t="shared" si="6"/>
        <v>180189979.95344001</v>
      </c>
      <c r="K21" s="66">
        <f t="shared" si="6"/>
        <v>227098560.88976002</v>
      </c>
      <c r="L21" s="66">
        <f t="shared" si="6"/>
        <v>272282341.82607996</v>
      </c>
      <c r="M21" s="66">
        <f t="shared" si="6"/>
        <v>315741322.76240003</v>
      </c>
      <c r="N21" s="66">
        <f t="shared" si="6"/>
        <v>357475503.69871998</v>
      </c>
      <c r="O21" s="66">
        <f t="shared" si="6"/>
        <v>397484884.63504004</v>
      </c>
      <c r="P21" s="14"/>
      <c r="Q21" s="14"/>
      <c r="W21" s="22"/>
    </row>
    <row r="22" spans="1:17" ht="13">
      <c r="A22" s="80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4"/>
      <c r="Q22" s="14"/>
    </row>
    <row r="23" spans="1:17" ht="13">
      <c r="A23" s="16" t="s">
        <v>18</v>
      </c>
      <c r="B23" s="8" t="s">
        <v>10</v>
      </c>
      <c r="E23" s="50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4"/>
      <c r="Q23" s="14"/>
    </row>
    <row r="24" spans="1:17" ht="15.5">
      <c r="A24" s="80"/>
      <c r="B24" s="8" t="s">
        <v>3</v>
      </c>
      <c r="C24" s="1" t="s">
        <v>59</v>
      </c>
      <c r="E24" s="50"/>
      <c r="F24" s="66">
        <f>(F21*ROUND((F63),7))/F66</f>
        <v>409555.1454948305</v>
      </c>
      <c r="G24" s="66">
        <f t="shared" si="7" ref="G24:O24">(G21*ROUND((G63),7))/G66</f>
        <v>1853339.2531481364</v>
      </c>
      <c r="H24" s="66">
        <f t="shared" si="7"/>
        <v>4740003.9846222792</v>
      </c>
      <c r="I24" s="66">
        <f t="shared" si="7"/>
        <v>7797931.4237729795</v>
      </c>
      <c r="J24" s="66">
        <f t="shared" si="7"/>
        <v>10722046.000235314</v>
      </c>
      <c r="K24" s="66">
        <f t="shared" si="7"/>
        <v>13513299.779912438</v>
      </c>
      <c r="L24" s="66">
        <f t="shared" si="7"/>
        <v>16201920.855229501</v>
      </c>
      <c r="M24" s="66">
        <f t="shared" si="7"/>
        <v>18787909.226186514</v>
      </c>
      <c r="N24" s="66">
        <f t="shared" si="7"/>
        <v>21271264.892783467</v>
      </c>
      <c r="O24" s="66">
        <f t="shared" si="7"/>
        <v>23651987.855020367</v>
      </c>
      <c r="P24" s="52">
        <f>SUM(F24:O24)</f>
        <v>118949258.41640583</v>
      </c>
      <c r="Q24" s="66"/>
    </row>
    <row r="25" spans="1:17" ht="15.5">
      <c r="A25" s="4" t="s">
        <v>0</v>
      </c>
      <c r="B25" s="8" t="s">
        <v>4</v>
      </c>
      <c r="C25" s="1" t="s">
        <v>79</v>
      </c>
      <c r="E25" s="50"/>
      <c r="F25" s="66">
        <f>F21*ROUND((F62),7)</f>
        <v>83745.125386722342</v>
      </c>
      <c r="G25" s="66">
        <f t="shared" si="8" ref="G25:O25">G21*ROUND((G62),7)</f>
        <v>378967.594098959</v>
      </c>
      <c r="H25" s="66">
        <f t="shared" si="8"/>
        <v>958657.19823519583</v>
      </c>
      <c r="I25" s="66">
        <f t="shared" si="8"/>
        <v>1577117.4697314324</v>
      </c>
      <c r="J25" s="66">
        <f t="shared" si="8"/>
        <v>2168514.332747669</v>
      </c>
      <c r="K25" s="66">
        <f t="shared" si="8"/>
        <v>2733040.340883906</v>
      </c>
      <c r="L25" s="66">
        <f t="shared" si="8"/>
        <v>3276809.0709401416</v>
      </c>
      <c r="M25" s="66">
        <f t="shared" si="8"/>
        <v>3799820.5229163794</v>
      </c>
      <c r="N25" s="66">
        <f t="shared" si="8"/>
        <v>4302074.6968126148</v>
      </c>
      <c r="O25" s="66">
        <f t="shared" si="8"/>
        <v>4783571.5926288525</v>
      </c>
      <c r="P25" s="52">
        <f>SUM(F25:O25)</f>
        <v>24062317.94438187</v>
      </c>
      <c r="Q25" s="14"/>
    </row>
    <row r="26" spans="1:17" ht="13">
      <c r="A26" s="4"/>
      <c r="B26" s="8"/>
      <c r="C26" s="8"/>
      <c r="E26" s="5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14"/>
      <c r="Q26" s="14"/>
    </row>
    <row r="27" spans="1:17" ht="13">
      <c r="A27" s="16" t="s">
        <v>19</v>
      </c>
      <c r="B27" s="8" t="s">
        <v>1</v>
      </c>
      <c r="C27" s="8"/>
      <c r="E27" s="5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4"/>
      <c r="Q27" s="14"/>
    </row>
    <row r="28" spans="1:17" ht="15.5">
      <c r="A28" s="4"/>
      <c r="B28" s="8" t="s">
        <v>3</v>
      </c>
      <c r="C28" s="1" t="s">
        <v>60</v>
      </c>
      <c r="E28" s="50"/>
      <c r="F28" s="66">
        <f>+F15*F60</f>
        <v>226299.06368000002</v>
      </c>
      <c r="G28" s="66">
        <f>+G15*G60</f>
        <v>1031419.0636800001</v>
      </c>
      <c r="H28" s="66">
        <f>+H15*H60</f>
        <v>2631419.0636800001</v>
      </c>
      <c r="I28" s="66">
        <f t="shared" si="9" ref="I28:O28">+I15*I60</f>
        <v>4388219.0636800006</v>
      </c>
      <c r="J28" s="66">
        <f t="shared" si="9"/>
        <v>6129019.0636800006</v>
      </c>
      <c r="K28" s="66">
        <f t="shared" si="9"/>
        <v>7853819.0636800006</v>
      </c>
      <c r="L28" s="66">
        <f t="shared" si="9"/>
        <v>9578619.0636800006</v>
      </c>
      <c r="M28" s="66">
        <f t="shared" si="9"/>
        <v>11303419.063680001</v>
      </c>
      <c r="N28" s="66">
        <f t="shared" si="9"/>
        <v>13028219.063680001</v>
      </c>
      <c r="O28" s="66">
        <f t="shared" si="9"/>
        <v>14753019.063680001</v>
      </c>
      <c r="P28" s="52">
        <f>SUM(F28:O28)</f>
        <v>70923470.636800006</v>
      </c>
      <c r="Q28" s="14"/>
    </row>
    <row r="29" spans="1:17" ht="15.5">
      <c r="A29" s="4"/>
      <c r="B29" s="1" t="s">
        <v>4</v>
      </c>
      <c r="C29" s="1" t="s">
        <v>61</v>
      </c>
      <c r="E29" s="50"/>
      <c r="F29" s="66">
        <f>+(F15-F16)*F61</f>
        <v>95837.653468480014</v>
      </c>
      <c r="G29" s="66">
        <f t="shared" si="10" ref="G29:O29">+(G15-G16)*G61</f>
        <v>433637.78657696</v>
      </c>
      <c r="H29" s="66">
        <f t="shared" si="10"/>
        <v>1096797.9196854401</v>
      </c>
      <c r="I29" s="66">
        <f t="shared" si="10"/>
        <v>1803962.8527939201</v>
      </c>
      <c r="J29" s="66">
        <f t="shared" si="10"/>
        <v>2479756.5859024003</v>
      </c>
      <c r="K29" s="66">
        <f t="shared" si="10"/>
        <v>3124403.1190108801</v>
      </c>
      <c r="L29" s="66">
        <f t="shared" si="10"/>
        <v>3744902.4521193602</v>
      </c>
      <c r="M29" s="66">
        <f t="shared" si="10"/>
        <v>4341254.5852278406</v>
      </c>
      <c r="N29" s="66">
        <f t="shared" si="10"/>
        <v>4913459.5183363203</v>
      </c>
      <c r="O29" s="66">
        <f t="shared" si="10"/>
        <v>5461517.2514448008</v>
      </c>
      <c r="P29" s="52">
        <f>SUM(F29:O29)</f>
        <v>27495529.7245664</v>
      </c>
      <c r="Q29" s="14"/>
    </row>
    <row r="30" spans="1:17" ht="13">
      <c r="A30" s="4"/>
      <c r="B30" s="8" t="s">
        <v>5</v>
      </c>
      <c r="C30" s="1" t="s">
        <v>6</v>
      </c>
      <c r="E30" s="50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52">
        <f>SUM(F30:O30)</f>
        <v>0</v>
      </c>
      <c r="Q30" s="14"/>
    </row>
    <row r="31" spans="1:17" ht="13">
      <c r="A31" s="4"/>
      <c r="B31" s="8"/>
      <c r="C31" s="8"/>
      <c r="E31" s="50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4"/>
      <c r="Q31" s="14"/>
    </row>
    <row r="32" spans="1:17" ht="13">
      <c r="A32" s="16" t="s">
        <v>20</v>
      </c>
      <c r="B32" s="8" t="s">
        <v>31</v>
      </c>
      <c r="C32" s="8"/>
      <c r="E32" s="50"/>
      <c r="F32" s="66">
        <f>'PD Exec Summary High Lev'!C23*1000000</f>
        <v>70000</v>
      </c>
      <c r="G32" s="66">
        <f>'PD Exec Summary High Lev'!D23*1000000</f>
        <v>400000</v>
      </c>
      <c r="H32" s="66">
        <f>'PD Exec Summary High Lev'!E23*1000000</f>
        <v>600000</v>
      </c>
      <c r="I32" s="66">
        <f>'PD Exec Summary High Lev'!F23*1000000</f>
        <v>600000</v>
      </c>
      <c r="J32" s="66">
        <f>'PD Exec Summary High Lev'!G23*1000000</f>
        <v>600000</v>
      </c>
      <c r="K32" s="66">
        <f>'PD Exec Summary High Lev'!H23*1000000</f>
        <v>600000</v>
      </c>
      <c r="L32" s="66">
        <f>'PD Exec Summary High Lev'!I23*1000000</f>
        <v>600000</v>
      </c>
      <c r="M32" s="66">
        <f>'PD Exec Summary High Lev'!J23*1000000</f>
        <v>600000</v>
      </c>
      <c r="N32" s="66">
        <f>'PD Exec Summary High Lev'!K23*1000000</f>
        <v>600000</v>
      </c>
      <c r="O32" s="66">
        <f>'PD Exec Summary High Lev'!L23*1000000</f>
        <v>600000</v>
      </c>
      <c r="P32" s="52">
        <f>SUM(F32:O32)</f>
        <v>5270000</v>
      </c>
      <c r="Q32" s="14"/>
    </row>
    <row r="33" spans="1:17" ht="13">
      <c r="A33" s="80"/>
      <c r="E33" s="50"/>
      <c r="F33" s="20"/>
      <c r="G33" s="20"/>
      <c r="H33" s="20"/>
      <c r="I33" s="20"/>
      <c r="J33" s="20"/>
      <c r="K33" s="20"/>
      <c r="L33" s="20"/>
      <c r="M33" s="20"/>
      <c r="N33" s="20"/>
      <c r="O33" s="69"/>
      <c r="P33" s="14"/>
      <c r="Q33" s="14"/>
    </row>
    <row r="34" spans="1:17" ht="13.5" thickBot="1">
      <c r="A34" s="16" t="s">
        <v>21</v>
      </c>
      <c r="B34" s="8" t="s">
        <v>33</v>
      </c>
      <c r="E34" s="50"/>
      <c r="F34" s="23">
        <f>F24+F25+F28+F29+F30+F32</f>
        <v>885436.98803003284</v>
      </c>
      <c r="G34" s="23">
        <f t="shared" si="11" ref="G34:O34">G24+G25+G28+G29+G30+G32</f>
        <v>4097363.6975040557</v>
      </c>
      <c r="H34" s="23">
        <f t="shared" si="11"/>
        <v>10026878.166222915</v>
      </c>
      <c r="I34" s="23">
        <f t="shared" si="11"/>
        <v>16167230.809978332</v>
      </c>
      <c r="J34" s="23">
        <f t="shared" si="11"/>
        <v>22099335.982565384</v>
      </c>
      <c r="K34" s="23">
        <f t="shared" si="11"/>
        <v>27824562.303487226</v>
      </c>
      <c r="L34" s="23">
        <f t="shared" si="11"/>
        <v>33402251.441969004</v>
      </c>
      <c r="M34" s="23">
        <f t="shared" si="11"/>
        <v>38832403.398010738</v>
      </c>
      <c r="N34" s="23">
        <f t="shared" si="11"/>
        <v>44115018.171612404</v>
      </c>
      <c r="O34" s="23">
        <f t="shared" si="11"/>
        <v>49250095.76277402</v>
      </c>
      <c r="P34" s="23">
        <f>SUM(F34:O34)</f>
        <v>246700576.72215411</v>
      </c>
      <c r="Q34" s="14"/>
    </row>
    <row r="35" spans="1:18" ht="14" thickTop="1" thickBot="1">
      <c r="A35" s="205"/>
      <c r="B35" s="2" t="s">
        <v>3</v>
      </c>
      <c r="C35" s="1" t="s">
        <v>217</v>
      </c>
      <c r="E35" s="24"/>
      <c r="F35" s="65">
        <f>F34/13</f>
        <v>68110.537540771751</v>
      </c>
      <c r="G35" s="65">
        <f t="shared" si="12" ref="G35:O35">G34/13</f>
        <v>315181.82288492739</v>
      </c>
      <c r="H35" s="65">
        <f t="shared" si="12"/>
        <v>771298.32047868578</v>
      </c>
      <c r="I35" s="65">
        <f t="shared" si="12"/>
        <v>1243633.1392291025</v>
      </c>
      <c r="J35" s="65">
        <f t="shared" si="12"/>
        <v>1699948.9217357987</v>
      </c>
      <c r="K35" s="65">
        <f t="shared" si="12"/>
        <v>2140350.9464220945</v>
      </c>
      <c r="L35" s="65">
        <f t="shared" si="12"/>
        <v>2569403.9570745388</v>
      </c>
      <c r="M35" s="65">
        <f t="shared" si="12"/>
        <v>2987107.9536931338</v>
      </c>
      <c r="N35" s="65">
        <f t="shared" si="12"/>
        <v>3393462.9362778771</v>
      </c>
      <c r="O35" s="65">
        <f t="shared" si="12"/>
        <v>3788468.904828771</v>
      </c>
      <c r="P35" s="180"/>
      <c r="Q35" s="180"/>
      <c r="R35" s="23">
        <f>SUM(F35:O35)</f>
        <v>18976967.440165702</v>
      </c>
    </row>
    <row r="36" spans="1:18" ht="14" thickTop="1" thickBot="1">
      <c r="A36" s="205"/>
      <c r="B36" s="2" t="s">
        <v>4</v>
      </c>
      <c r="C36" s="1" t="s">
        <v>218</v>
      </c>
      <c r="E36" s="24"/>
      <c r="F36" s="65">
        <f>F34-F35</f>
        <v>817326.45048926107</v>
      </c>
      <c r="G36" s="65">
        <f t="shared" si="13" ref="G36:O36">G34-G35</f>
        <v>3782181.8746191282</v>
      </c>
      <c r="H36" s="65">
        <f t="shared" si="13"/>
        <v>9255579.8457442299</v>
      </c>
      <c r="I36" s="65">
        <f t="shared" si="13"/>
        <v>14923597.67074923</v>
      </c>
      <c r="J36" s="65">
        <f t="shared" si="13"/>
        <v>20399387.060829587</v>
      </c>
      <c r="K36" s="65">
        <f t="shared" si="13"/>
        <v>25684211.357065134</v>
      </c>
      <c r="L36" s="65">
        <f t="shared" si="13"/>
        <v>30832847.484894466</v>
      </c>
      <c r="M36" s="65">
        <f t="shared" si="13"/>
        <v>35845295.444317602</v>
      </c>
      <c r="N36" s="65">
        <f t="shared" si="13"/>
        <v>40721555.23533453</v>
      </c>
      <c r="O36" s="65">
        <f t="shared" si="13"/>
        <v>45461626.857945248</v>
      </c>
      <c r="P36" s="180"/>
      <c r="Q36" s="180"/>
      <c r="R36" s="23">
        <f>SUM(F36:O36)</f>
        <v>227723609.28198844</v>
      </c>
    </row>
    <row r="37" spans="1:18" ht="13.5" thickTop="1">
      <c r="A37" s="80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14"/>
      <c r="R37" s="48">
        <f>SUM(R35:R36)</f>
        <v>246700576.72215414</v>
      </c>
    </row>
    <row r="38" spans="1:15" s="14" customFormat="1" ht="15.5">
      <c r="A38" s="53" t="s">
        <v>22</v>
      </c>
      <c r="B38" s="14" t="s">
        <v>70</v>
      </c>
      <c r="E38" s="32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24" s="14" customFormat="1" ht="13">
      <c r="A39" s="53"/>
      <c r="B39" s="196" t="s">
        <v>3</v>
      </c>
      <c r="C39" s="14" t="s">
        <v>210</v>
      </c>
      <c r="E39" s="32"/>
      <c r="F39" s="60">
        <f>'Rev Req - Transmission'!F39</f>
        <v>0.97399544999999998</v>
      </c>
      <c r="G39" s="60">
        <f>'Rev Req - Transmission'!G39</f>
        <v>0.97399544999999998</v>
      </c>
      <c r="H39" s="60">
        <f>'Rev Req - Transmission'!H39</f>
        <v>0.97399544999999998</v>
      </c>
      <c r="I39" s="60">
        <f>'Rev Req - Transmission'!I39</f>
        <v>0.97399544999999998</v>
      </c>
      <c r="J39" s="60">
        <f>'Rev Req - Transmission'!J39</f>
        <v>0.97399544999999998</v>
      </c>
      <c r="K39" s="60">
        <f>'Rev Req - Transmission'!K39</f>
        <v>0.97399544999999998</v>
      </c>
      <c r="L39" s="60">
        <f>'Rev Req - Transmission'!L39</f>
        <v>0.97399544999999998</v>
      </c>
      <c r="M39" s="60">
        <f>'Rev Req - Transmission'!M39</f>
        <v>0.97399544999999998</v>
      </c>
      <c r="N39" s="60">
        <f>'Rev Req - Transmission'!N39</f>
        <v>0.97399544999999998</v>
      </c>
      <c r="O39" s="60">
        <f>'Rev Req - Transmission'!O39</f>
        <v>0.97399544999999998</v>
      </c>
      <c r="P39" s="60"/>
      <c r="Q39" s="60"/>
      <c r="R39" s="60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60">
        <f>'Rev Req - Transmission'!F40</f>
        <v>0.9723427</v>
      </c>
      <c r="G40" s="60">
        <f>'Rev Req - Transmission'!G40</f>
        <v>0.9723427</v>
      </c>
      <c r="H40" s="60">
        <f>'Rev Req - Transmission'!H40</f>
        <v>0.9723427</v>
      </c>
      <c r="I40" s="60">
        <f>'Rev Req - Transmission'!I40</f>
        <v>0.9723427</v>
      </c>
      <c r="J40" s="60">
        <f>'Rev Req - Transmission'!J40</f>
        <v>0.9723427</v>
      </c>
      <c r="K40" s="60">
        <f>'Rev Req - Transmission'!K40</f>
        <v>0.9723427</v>
      </c>
      <c r="L40" s="60">
        <f>'Rev Req - Transmission'!L40</f>
        <v>0.9723427</v>
      </c>
      <c r="M40" s="60">
        <f>'Rev Req - Transmission'!M40</f>
        <v>0.9723427</v>
      </c>
      <c r="N40" s="60">
        <f>'Rev Req - Transmission'!N40</f>
        <v>0.9723427</v>
      </c>
      <c r="O40" s="60">
        <f>'Rev Req - Transmission'!O40</f>
        <v>0.9723427</v>
      </c>
      <c r="P40" s="60"/>
      <c r="Q40" s="60"/>
      <c r="R40" s="60"/>
      <c r="W40" s="52"/>
      <c r="X40" s="52"/>
    </row>
    <row r="41" spans="1:17" ht="13">
      <c r="A41" s="80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  <c r="Q41" s="14"/>
    </row>
    <row r="42" spans="1:17" ht="13">
      <c r="A42" s="79" t="s">
        <v>23</v>
      </c>
      <c r="B42" s="1" t="s">
        <v>24</v>
      </c>
      <c r="E42" s="32"/>
      <c r="Q42" s="14"/>
    </row>
    <row r="43" spans="1:18" ht="13.5" thickBot="1">
      <c r="A43" s="205"/>
      <c r="B43" s="196" t="s">
        <v>3</v>
      </c>
      <c r="C43" s="1" t="s">
        <v>219</v>
      </c>
      <c r="E43" s="24"/>
      <c r="F43" s="65">
        <f>F35*F39</f>
        <v>66339.353661765868</v>
      </c>
      <c r="G43" s="65">
        <f t="shared" si="14" ref="G43:O44">G35*G39</f>
        <v>306985.66141262517</v>
      </c>
      <c r="H43" s="65">
        <f t="shared" si="14"/>
        <v>751241.05473888176</v>
      </c>
      <c r="I43" s="65">
        <f t="shared" si="14"/>
        <v>1211293.0190783623</v>
      </c>
      <c r="J43" s="65">
        <f t="shared" si="14"/>
        <v>1655742.515003074</v>
      </c>
      <c r="K43" s="65">
        <f t="shared" si="14"/>
        <v>2084692.0832183138</v>
      </c>
      <c r="L43" s="65">
        <f t="shared" si="14"/>
        <v>2502587.7634025961</v>
      </c>
      <c r="M43" s="65">
        <f t="shared" si="14"/>
        <v>2909429.5555559229</v>
      </c>
      <c r="N43" s="65">
        <f t="shared" si="14"/>
        <v>3305217.4596782923</v>
      </c>
      <c r="O43" s="65">
        <f t="shared" si="14"/>
        <v>3689951.4757697061</v>
      </c>
      <c r="P43" s="180"/>
      <c r="Q43" s="180"/>
      <c r="R43" s="23">
        <f>SUM(F43:O43)</f>
        <v>18483479.94151954</v>
      </c>
    </row>
    <row r="44" spans="1:18" ht="14" thickTop="1" thickBot="1">
      <c r="A44" s="205"/>
      <c r="B44" s="196" t="s">
        <v>4</v>
      </c>
      <c r="C44" s="1" t="s">
        <v>221</v>
      </c>
      <c r="E44" s="24"/>
      <c r="F44" s="65">
        <f>F36*F40</f>
        <v>794721.40765014442</v>
      </c>
      <c r="G44" s="65">
        <f t="shared" si="14"/>
        <v>3677576.9358582245</v>
      </c>
      <c r="H44" s="65">
        <f t="shared" si="14"/>
        <v>8999595.4972765278</v>
      </c>
      <c r="I44" s="65">
        <f t="shared" si="14"/>
        <v>14510851.252890017</v>
      </c>
      <c r="J44" s="65">
        <f t="shared" si="14"/>
        <v>19835195.093072105</v>
      </c>
      <c r="K44" s="65">
        <f t="shared" si="14"/>
        <v>24973855.418299377</v>
      </c>
      <c r="L44" s="65">
        <f t="shared" si="14"/>
        <v>29980094.172150493</v>
      </c>
      <c r="M44" s="65">
        <f t="shared" si="14"/>
        <v>34853911.354625478</v>
      </c>
      <c r="N44" s="65">
        <f t="shared" si="14"/>
        <v>39595306.965724312</v>
      </c>
      <c r="O44" s="65">
        <f t="shared" si="14"/>
        <v>44204281.005447</v>
      </c>
      <c r="P44" s="73"/>
      <c r="Q44" s="73"/>
      <c r="R44" s="23">
        <f>SUM(F44:O44)</f>
        <v>221425389.10299367</v>
      </c>
    </row>
    <row r="45" spans="1:18" ht="14" thickTop="1" thickBot="1">
      <c r="A45" s="205"/>
      <c r="B45" s="1" t="s">
        <v>214</v>
      </c>
      <c r="C45" s="1" t="s">
        <v>38</v>
      </c>
      <c r="E45" s="24"/>
      <c r="F45" s="23">
        <f t="shared" si="15" ref="F45:O45">+F43+F44</f>
        <v>861060.76131191035</v>
      </c>
      <c r="G45" s="23">
        <f t="shared" si="15"/>
        <v>3984562.5972708496</v>
      </c>
      <c r="H45" s="23">
        <f t="shared" si="15"/>
        <v>9750836.5520154089</v>
      </c>
      <c r="I45" s="23">
        <f t="shared" si="15"/>
        <v>15722144.27196838</v>
      </c>
      <c r="J45" s="23">
        <f t="shared" si="15"/>
        <v>21490937.608075179</v>
      </c>
      <c r="K45" s="23">
        <f t="shared" si="15"/>
        <v>27058547.501517691</v>
      </c>
      <c r="L45" s="23">
        <f t="shared" si="15"/>
        <v>32482681.935553089</v>
      </c>
      <c r="M45" s="23">
        <f t="shared" si="15"/>
        <v>37763340.910181403</v>
      </c>
      <c r="N45" s="23">
        <f t="shared" si="15"/>
        <v>42900524.425402604</v>
      </c>
      <c r="O45" s="23">
        <f t="shared" si="15"/>
        <v>47894232.481216706</v>
      </c>
      <c r="P45" s="180"/>
      <c r="Q45" s="180"/>
      <c r="R45" s="23">
        <f>SUM(F45:O45)</f>
        <v>239908869.04451323</v>
      </c>
    </row>
    <row r="46" spans="1:14" ht="13.5" thickTop="1">
      <c r="A46" s="76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76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76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76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65</v>
      </c>
      <c r="C51" s="29" t="s">
        <v>49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66</v>
      </c>
      <c r="C52" s="29" t="s">
        <v>50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67</v>
      </c>
      <c r="C53" s="1" t="s">
        <v>53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69</v>
      </c>
      <c r="C55" s="14" t="s">
        <v>54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72" customFormat="1" ht="16" customHeight="1">
      <c r="C60" s="72" t="s">
        <v>43</v>
      </c>
      <c r="E60" s="74"/>
      <c r="F60" s="75">
        <f>'Rev Req - Transmission'!F60</f>
        <v>0.032000000000000001</v>
      </c>
      <c r="G60" s="75">
        <f>'Rev Req - Transmission'!G60</f>
        <v>0.032000000000000001</v>
      </c>
      <c r="H60" s="75">
        <f>'Rev Req - Transmission'!H60</f>
        <v>0.032000000000000001</v>
      </c>
      <c r="I60" s="75">
        <f>'Rev Req - Transmission'!I60</f>
        <v>0.032000000000000001</v>
      </c>
      <c r="J60" s="75">
        <f>'Rev Req - Transmission'!J60</f>
        <v>0.032000000000000001</v>
      </c>
      <c r="K60" s="75">
        <f>'Rev Req - Transmission'!K60</f>
        <v>0.032000000000000001</v>
      </c>
      <c r="L60" s="75">
        <f>'Rev Req - Transmission'!L60</f>
        <v>0.032000000000000001</v>
      </c>
      <c r="M60" s="75">
        <f>'Rev Req - Transmission'!M60</f>
        <v>0.032000000000000001</v>
      </c>
      <c r="N60" s="75">
        <f>'Rev Req - Transmission'!N60</f>
        <v>0.032000000000000001</v>
      </c>
      <c r="O60" s="75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7">
        <f>'Rev Req - Transmission'!F61</f>
        <v>0.014</v>
      </c>
      <c r="G61" s="57">
        <f>'Rev Req - Transmission'!G61</f>
        <v>0.014</v>
      </c>
      <c r="H61" s="57">
        <f>'Rev Req - Transmission'!H61</f>
        <v>0.014</v>
      </c>
      <c r="I61" s="57">
        <f>'Rev Req - Transmission'!I61</f>
        <v>0.014</v>
      </c>
      <c r="J61" s="57">
        <f>'Rev Req - Transmission'!J61</f>
        <v>0.014</v>
      </c>
      <c r="K61" s="57">
        <f>'Rev Req - Transmission'!K61</f>
        <v>0.014</v>
      </c>
      <c r="L61" s="57">
        <f>'Rev Req - Transmission'!L61</f>
        <v>0.014</v>
      </c>
      <c r="M61" s="57">
        <f>'Rev Req - Transmission'!M61</f>
        <v>0.014</v>
      </c>
      <c r="N61" s="57">
        <f>'Rev Req - Transmission'!N61</f>
        <v>0.014</v>
      </c>
      <c r="O61" s="57">
        <f>'Rev Req - Transmission'!O61</f>
        <v>0.014</v>
      </c>
    </row>
    <row r="62" spans="3:15" s="33" customFormat="1" ht="16" customHeight="1">
      <c r="C62" s="33" t="s">
        <v>25</v>
      </c>
      <c r="E62" s="37"/>
      <c r="F62" s="46">
        <f>'Rev Req - Transmission'!F62</f>
        <v>0.012034558276621409</v>
      </c>
      <c r="G62" s="46">
        <f>'Rev Req - Transmission'!G62</f>
        <v>0.012034558276621409</v>
      </c>
      <c r="H62" s="46">
        <f>'Rev Req - Transmission'!H62</f>
        <v>0.012034558276621409</v>
      </c>
      <c r="I62" s="46">
        <f>'Rev Req - Transmission'!I62</f>
        <v>0.012034558276621409</v>
      </c>
      <c r="J62" s="46">
        <f>'Rev Req - Transmission'!J62</f>
        <v>0.012034558276621409</v>
      </c>
      <c r="K62" s="46">
        <f>'Rev Req - Transmission'!K62</f>
        <v>0.012034558276621409</v>
      </c>
      <c r="L62" s="46">
        <f>'Rev Req - Transmission'!L62</f>
        <v>0.012034558276621409</v>
      </c>
      <c r="M62" s="46">
        <f>'Rev Req - Transmission'!M62</f>
        <v>0.012034558276621409</v>
      </c>
      <c r="N62" s="46">
        <f>'Rev Req - Transmission'!N62</f>
        <v>0.012034558276621409</v>
      </c>
      <c r="O62" s="46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Transmission'!F63</f>
        <v>0.044422826019061654</v>
      </c>
      <c r="G63" s="47">
        <f>'Rev Req - Transmission'!G63</f>
        <v>0.044422826019061654</v>
      </c>
      <c r="H63" s="47">
        <f>'Rev Req - Transmission'!H63</f>
        <v>0.044422826019061654</v>
      </c>
      <c r="I63" s="47">
        <f>'Rev Req - Transmission'!I63</f>
        <v>0.044422826019061654</v>
      </c>
      <c r="J63" s="47">
        <f>'Rev Req - Transmission'!J63</f>
        <v>0.044422826019061654</v>
      </c>
      <c r="K63" s="47">
        <f>'Rev Req - Transmission'!K63</f>
        <v>0.044422826019061654</v>
      </c>
      <c r="L63" s="47">
        <f>'Rev Req - Transmission'!L63</f>
        <v>0.044422826019061654</v>
      </c>
      <c r="M63" s="47">
        <f>'Rev Req - Transmission'!M63</f>
        <v>0.044422826019061654</v>
      </c>
      <c r="N63" s="47">
        <f>'Rev Req - Transmission'!N63</f>
        <v>0.044422826019061654</v>
      </c>
      <c r="O63" s="47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302" t="s">
        <v>247</v>
      </c>
    </row>
    <row r="2" ht="11.5" customHeight="1">
      <c r="A2" s="302" t="s">
        <v>239</v>
      </c>
    </row>
    <row r="3" spans="1:15" ht="13">
      <c r="A3" s="284" t="s">
        <v>45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3">
      <c r="A4" s="284" t="s">
        <v>40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13">
      <c r="A5" s="284" t="s">
        <v>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1.5" customHeight="1">
      <c r="A6" s="285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1.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5" ht="13">
      <c r="A8" s="2"/>
      <c r="C8" s="3"/>
      <c r="E8" s="4" t="s">
        <v>76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77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78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5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55</v>
      </c>
      <c r="E12" s="50"/>
      <c r="F12" s="66">
        <f>'PD Exec Summary High Lev'!C32*1000000</f>
        <v>0</v>
      </c>
      <c r="G12" s="66">
        <f>'PD Exec Summary High Lev'!D32*1000000</f>
        <v>0</v>
      </c>
      <c r="H12" s="66">
        <f>'PD Exec Summary High Lev'!E32*1000000</f>
        <v>0</v>
      </c>
      <c r="I12" s="66">
        <f>'PD Exec Summary High Lev'!F32*1000000</f>
        <v>0</v>
      </c>
      <c r="J12" s="66">
        <f>'PD Exec Summary High Lev'!G32*1000000</f>
        <v>0</v>
      </c>
      <c r="K12" s="66">
        <f>'PD Exec Summary High Lev'!H32*1000000</f>
        <v>0</v>
      </c>
      <c r="L12" s="66">
        <f>'PD Exec Summary High Lev'!I32*1000000</f>
        <v>0</v>
      </c>
      <c r="M12" s="66">
        <f>'PD Exec Summary High Lev'!J32*1000000</f>
        <v>0</v>
      </c>
      <c r="N12" s="66">
        <f>'PD Exec Summary High Lev'!K32*1000000</f>
        <v>0</v>
      </c>
      <c r="O12" s="66">
        <f>'PD Exec Summary High Lev'!L32*1000000</f>
        <v>0</v>
      </c>
      <c r="P12" s="52">
        <f>SUM(F12:O12)</f>
        <v>0</v>
      </c>
      <c r="Q12" s="14"/>
    </row>
    <row r="13" spans="2:18" ht="15.5">
      <c r="B13" s="8" t="s">
        <v>4</v>
      </c>
      <c r="C13" s="1" t="s">
        <v>56</v>
      </c>
      <c r="E13" s="50"/>
      <c r="F13" s="12">
        <f>+(F12/2)+E17</f>
        <v>0</v>
      </c>
      <c r="G13" s="51">
        <f>+G12/2+F12/2</f>
        <v>0</v>
      </c>
      <c r="H13" s="51">
        <f>+H12/2+G12/2</f>
        <v>0</v>
      </c>
      <c r="I13" s="51">
        <f t="shared" si="1" ref="I13:O13">+I12/2+H12/2</f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1">
        <f t="shared" si="1"/>
        <v>0</v>
      </c>
      <c r="O13" s="51">
        <f t="shared" si="1"/>
        <v>0</v>
      </c>
      <c r="P13" s="52">
        <f>SUM(F13:O13)</f>
        <v>0</v>
      </c>
      <c r="Q13" s="52"/>
      <c r="R13" s="56"/>
    </row>
    <row r="14" spans="1:17" ht="13">
      <c r="A14" s="80"/>
      <c r="B14" s="14"/>
      <c r="C14" s="14"/>
      <c r="E14" s="5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57</v>
      </c>
      <c r="C15" s="14"/>
      <c r="E15" s="67">
        <v>0</v>
      </c>
      <c r="F15" s="66">
        <f t="shared" si="2" ref="F15:O15">E15+F13</f>
        <v>0</v>
      </c>
      <c r="G15" s="66">
        <f t="shared" si="2"/>
        <v>0</v>
      </c>
      <c r="H15" s="66">
        <f t="shared" si="2"/>
        <v>0</v>
      </c>
      <c r="I15" s="66">
        <f t="shared" si="2"/>
        <v>0</v>
      </c>
      <c r="J15" s="66">
        <f t="shared" si="2"/>
        <v>0</v>
      </c>
      <c r="K15" s="66">
        <f t="shared" si="2"/>
        <v>0</v>
      </c>
      <c r="L15" s="66">
        <f t="shared" si="2"/>
        <v>0</v>
      </c>
      <c r="M15" s="66">
        <f t="shared" si="2"/>
        <v>0</v>
      </c>
      <c r="N15" s="66">
        <f t="shared" si="2"/>
        <v>0</v>
      </c>
      <c r="O15" s="66">
        <f t="shared" si="2"/>
        <v>0</v>
      </c>
      <c r="P15" s="14"/>
      <c r="Q15" s="14"/>
    </row>
    <row r="16" spans="1:17" ht="15.5">
      <c r="A16" s="16" t="s">
        <v>14</v>
      </c>
      <c r="B16" s="8" t="s">
        <v>58</v>
      </c>
      <c r="C16" s="14"/>
      <c r="E16" s="67">
        <v>0</v>
      </c>
      <c r="F16" s="66">
        <f>E16+F28</f>
        <v>0</v>
      </c>
      <c r="G16" s="66">
        <f t="shared" si="3" ref="G16:O16">F16+G28</f>
        <v>0</v>
      </c>
      <c r="H16" s="66">
        <f t="shared" si="3"/>
        <v>0</v>
      </c>
      <c r="I16" s="66">
        <f t="shared" si="3"/>
        <v>0</v>
      </c>
      <c r="J16" s="66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14"/>
      <c r="Q16" s="14"/>
    </row>
    <row r="17" spans="1:17" ht="13">
      <c r="A17" s="16" t="s">
        <v>15</v>
      </c>
      <c r="B17" s="8" t="s">
        <v>7</v>
      </c>
      <c r="E17" s="68">
        <v>0</v>
      </c>
      <c r="F17" s="68">
        <f t="shared" si="4" ref="F17:O17">E17+F12-F13</f>
        <v>0</v>
      </c>
      <c r="G17" s="68">
        <f t="shared" si="4"/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8">
        <f t="shared" si="4"/>
        <v>0</v>
      </c>
      <c r="L17" s="68">
        <f t="shared" si="4"/>
        <v>0</v>
      </c>
      <c r="M17" s="68">
        <f t="shared" si="4"/>
        <v>0</v>
      </c>
      <c r="N17" s="68">
        <f t="shared" si="4"/>
        <v>0</v>
      </c>
      <c r="O17" s="68">
        <f t="shared" si="4"/>
        <v>0</v>
      </c>
      <c r="P17" s="14"/>
      <c r="Q17" s="14"/>
    </row>
    <row r="18" spans="1:17" ht="13">
      <c r="A18" s="80"/>
      <c r="E18" s="69"/>
      <c r="F18" s="20"/>
      <c r="G18" s="20"/>
      <c r="H18" s="20"/>
      <c r="I18" s="20"/>
      <c r="J18" s="20"/>
      <c r="K18" s="20"/>
      <c r="L18" s="20"/>
      <c r="M18" s="20"/>
      <c r="N18" s="20"/>
      <c r="O18" s="69"/>
      <c r="P18" s="14"/>
      <c r="Q18" s="14"/>
    </row>
    <row r="19" spans="1:17" ht="13.5" thickBot="1">
      <c r="A19" s="16" t="s">
        <v>16</v>
      </c>
      <c r="B19" s="8" t="s">
        <v>8</v>
      </c>
      <c r="E19" s="70">
        <f t="shared" si="5" ref="E19:O19">E15-E16+E17</f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52"/>
      <c r="Q19" s="14"/>
    </row>
    <row r="20" spans="1:17" ht="13.5" thickTop="1">
      <c r="A20" s="80"/>
      <c r="E20" s="50"/>
      <c r="F20" s="15"/>
      <c r="G20" s="15"/>
      <c r="H20" s="15"/>
      <c r="I20" s="15"/>
      <c r="J20" s="15"/>
      <c r="K20" s="15"/>
      <c r="L20" s="15"/>
      <c r="M20" s="15"/>
      <c r="N20" s="15"/>
      <c r="O20" s="50"/>
      <c r="P20" s="14"/>
      <c r="Q20" s="14"/>
    </row>
    <row r="21" spans="1:23" ht="13">
      <c r="A21" s="16" t="s">
        <v>17</v>
      </c>
      <c r="B21" s="8" t="s">
        <v>9</v>
      </c>
      <c r="E21" s="50"/>
      <c r="F21" s="66">
        <f t="shared" si="6" ref="F21:O21">(E19+F19)/2</f>
        <v>0</v>
      </c>
      <c r="G21" s="66">
        <f t="shared" si="6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66">
        <f t="shared" si="6"/>
        <v>0</v>
      </c>
      <c r="M21" s="66">
        <f t="shared" si="6"/>
        <v>0</v>
      </c>
      <c r="N21" s="66">
        <f t="shared" si="6"/>
        <v>0</v>
      </c>
      <c r="O21" s="66">
        <f t="shared" si="6"/>
        <v>0</v>
      </c>
      <c r="P21" s="14"/>
      <c r="Q21" s="14"/>
      <c r="W21" s="22"/>
    </row>
    <row r="22" spans="1:17" ht="13">
      <c r="A22" s="80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4"/>
      <c r="Q22" s="14"/>
    </row>
    <row r="23" spans="1:17" ht="13">
      <c r="A23" s="16" t="s">
        <v>18</v>
      </c>
      <c r="B23" s="8" t="s">
        <v>10</v>
      </c>
      <c r="E23" s="50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4"/>
      <c r="Q23" s="14"/>
    </row>
    <row r="24" spans="1:17" ht="15.5">
      <c r="A24" s="80"/>
      <c r="B24" s="8" t="s">
        <v>3</v>
      </c>
      <c r="C24" s="1" t="s">
        <v>59</v>
      </c>
      <c r="E24" s="50"/>
      <c r="F24" s="66">
        <f>(F21*ROUND((F63),7))/F66</f>
        <v>0</v>
      </c>
      <c r="G24" s="66">
        <f t="shared" si="7" ref="G24:O24">(G21*ROUND((G63),7))/G66</f>
        <v>0</v>
      </c>
      <c r="H24" s="66">
        <f t="shared" si="7"/>
        <v>0</v>
      </c>
      <c r="I24" s="66">
        <f t="shared" si="7"/>
        <v>0</v>
      </c>
      <c r="J24" s="66">
        <f t="shared" si="7"/>
        <v>0</v>
      </c>
      <c r="K24" s="66">
        <f t="shared" si="7"/>
        <v>0</v>
      </c>
      <c r="L24" s="66">
        <f t="shared" si="7"/>
        <v>0</v>
      </c>
      <c r="M24" s="66">
        <f t="shared" si="7"/>
        <v>0</v>
      </c>
      <c r="N24" s="66">
        <f t="shared" si="7"/>
        <v>0</v>
      </c>
      <c r="O24" s="66">
        <f t="shared" si="7"/>
        <v>0</v>
      </c>
      <c r="P24" s="52">
        <f>SUM(F24:O24)</f>
        <v>0</v>
      </c>
      <c r="Q24" s="66"/>
    </row>
    <row r="25" spans="1:17" ht="15.5">
      <c r="A25" s="4" t="s">
        <v>0</v>
      </c>
      <c r="B25" s="8" t="s">
        <v>4</v>
      </c>
      <c r="C25" s="1" t="s">
        <v>79</v>
      </c>
      <c r="E25" s="50"/>
      <c r="F25" s="66">
        <f>F21*ROUND((F62),7)</f>
        <v>0</v>
      </c>
      <c r="G25" s="66">
        <f t="shared" si="8" ref="G25:O25">G21*ROUND((G62),7)</f>
        <v>0</v>
      </c>
      <c r="H25" s="66">
        <f t="shared" si="8"/>
        <v>0</v>
      </c>
      <c r="I25" s="66">
        <f t="shared" si="8"/>
        <v>0</v>
      </c>
      <c r="J25" s="66">
        <f t="shared" si="8"/>
        <v>0</v>
      </c>
      <c r="K25" s="66">
        <f t="shared" si="8"/>
        <v>0</v>
      </c>
      <c r="L25" s="66">
        <f t="shared" si="8"/>
        <v>0</v>
      </c>
      <c r="M25" s="66">
        <f t="shared" si="8"/>
        <v>0</v>
      </c>
      <c r="N25" s="66">
        <f t="shared" si="8"/>
        <v>0</v>
      </c>
      <c r="O25" s="66">
        <f t="shared" si="8"/>
        <v>0</v>
      </c>
      <c r="P25" s="52">
        <f>SUM(F25:O25)</f>
        <v>0</v>
      </c>
      <c r="Q25" s="14"/>
    </row>
    <row r="26" spans="1:17" ht="13">
      <c r="A26" s="4"/>
      <c r="B26" s="8"/>
      <c r="C26" s="8"/>
      <c r="E26" s="5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14"/>
      <c r="Q26" s="14"/>
    </row>
    <row r="27" spans="1:17" ht="13">
      <c r="A27" s="16" t="s">
        <v>19</v>
      </c>
      <c r="B27" s="8" t="s">
        <v>1</v>
      </c>
      <c r="C27" s="8"/>
      <c r="E27" s="5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4"/>
      <c r="Q27" s="14"/>
    </row>
    <row r="28" spans="1:17" ht="15.5">
      <c r="A28" s="4"/>
      <c r="B28" s="8" t="s">
        <v>3</v>
      </c>
      <c r="C28" s="1" t="s">
        <v>60</v>
      </c>
      <c r="E28" s="50"/>
      <c r="F28" s="66">
        <f>+F15*F60</f>
        <v>0</v>
      </c>
      <c r="G28" s="66">
        <f>+G15*G60</f>
        <v>0</v>
      </c>
      <c r="H28" s="66">
        <f>+H15*H60</f>
        <v>0</v>
      </c>
      <c r="I28" s="66">
        <f t="shared" si="9" ref="I28:O28">+I15*I60</f>
        <v>0</v>
      </c>
      <c r="J28" s="66">
        <f t="shared" si="9"/>
        <v>0</v>
      </c>
      <c r="K28" s="66">
        <f t="shared" si="9"/>
        <v>0</v>
      </c>
      <c r="L28" s="66">
        <f t="shared" si="9"/>
        <v>0</v>
      </c>
      <c r="M28" s="66">
        <f t="shared" si="9"/>
        <v>0</v>
      </c>
      <c r="N28" s="66">
        <f t="shared" si="9"/>
        <v>0</v>
      </c>
      <c r="O28" s="66">
        <f t="shared" si="9"/>
        <v>0</v>
      </c>
      <c r="P28" s="52">
        <f>SUM(F28:O28)</f>
        <v>0</v>
      </c>
      <c r="Q28" s="14"/>
    </row>
    <row r="29" spans="1:17" ht="15.5">
      <c r="A29" s="4"/>
      <c r="B29" s="1" t="s">
        <v>4</v>
      </c>
      <c r="C29" s="1" t="s">
        <v>61</v>
      </c>
      <c r="E29" s="50"/>
      <c r="F29" s="66">
        <f>+(F15-F16)*F61</f>
        <v>0</v>
      </c>
      <c r="G29" s="66">
        <f t="shared" si="10" ref="G29:O29">+(G15-G16)*G61</f>
        <v>0</v>
      </c>
      <c r="H29" s="66">
        <f t="shared" si="10"/>
        <v>0</v>
      </c>
      <c r="I29" s="66">
        <f t="shared" si="10"/>
        <v>0</v>
      </c>
      <c r="J29" s="66">
        <f t="shared" si="10"/>
        <v>0</v>
      </c>
      <c r="K29" s="66">
        <f t="shared" si="10"/>
        <v>0</v>
      </c>
      <c r="L29" s="66">
        <f t="shared" si="10"/>
        <v>0</v>
      </c>
      <c r="M29" s="66">
        <f t="shared" si="10"/>
        <v>0</v>
      </c>
      <c r="N29" s="66">
        <f t="shared" si="10"/>
        <v>0</v>
      </c>
      <c r="O29" s="66">
        <f t="shared" si="10"/>
        <v>0</v>
      </c>
      <c r="P29" s="52">
        <f>SUM(F29:O29)</f>
        <v>0</v>
      </c>
      <c r="Q29" s="14"/>
    </row>
    <row r="30" spans="1:17" ht="13">
      <c r="A30" s="4"/>
      <c r="B30" s="8" t="s">
        <v>5</v>
      </c>
      <c r="C30" s="1" t="s">
        <v>6</v>
      </c>
      <c r="E30" s="50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52">
        <f>SUM(F30:O30)</f>
        <v>0</v>
      </c>
      <c r="Q30" s="14"/>
    </row>
    <row r="31" spans="1:17" ht="13">
      <c r="A31" s="4"/>
      <c r="B31" s="8"/>
      <c r="C31" s="8"/>
      <c r="E31" s="50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4"/>
      <c r="Q31" s="14"/>
    </row>
    <row r="32" spans="1:17" ht="13">
      <c r="A32" s="16" t="s">
        <v>20</v>
      </c>
      <c r="B32" s="8" t="s">
        <v>31</v>
      </c>
      <c r="C32" s="8"/>
      <c r="E32" s="50"/>
      <c r="F32" s="66">
        <f>'PD Exec Summary High Lev'!C31*1000000</f>
        <v>2500000</v>
      </c>
      <c r="G32" s="66">
        <f>'PD Exec Summary High Lev'!D31*1000000</f>
        <v>2870000</v>
      </c>
      <c r="H32" s="66">
        <f>'PD Exec Summary High Lev'!E31*1000000</f>
        <v>2870000</v>
      </c>
      <c r="I32" s="66">
        <f>'PD Exec Summary High Lev'!F31*1000000</f>
        <v>2870000</v>
      </c>
      <c r="J32" s="66">
        <f>'PD Exec Summary High Lev'!G31*1000000</f>
        <v>2870000</v>
      </c>
      <c r="K32" s="66">
        <f>'PD Exec Summary High Lev'!H31*1000000</f>
        <v>2870000</v>
      </c>
      <c r="L32" s="66">
        <f>'PD Exec Summary High Lev'!I31*1000000</f>
        <v>2870000</v>
      </c>
      <c r="M32" s="66">
        <f>'PD Exec Summary High Lev'!J31*1000000</f>
        <v>2870000</v>
      </c>
      <c r="N32" s="66">
        <f>'PD Exec Summary High Lev'!K31*1000000</f>
        <v>2870000</v>
      </c>
      <c r="O32" s="66">
        <f>'PD Exec Summary High Lev'!L31*1000000</f>
        <v>2870000</v>
      </c>
      <c r="P32" s="52">
        <f>SUM(F32:O32)</f>
        <v>28330000</v>
      </c>
      <c r="Q32" s="14"/>
    </row>
    <row r="33" spans="1:17" ht="13">
      <c r="A33" s="80"/>
      <c r="E33" s="50"/>
      <c r="F33" s="20"/>
      <c r="G33" s="20"/>
      <c r="H33" s="20"/>
      <c r="I33" s="20"/>
      <c r="J33" s="20"/>
      <c r="K33" s="20"/>
      <c r="L33" s="20"/>
      <c r="M33" s="20"/>
      <c r="N33" s="20"/>
      <c r="O33" s="69"/>
      <c r="P33" s="14"/>
      <c r="Q33" s="14"/>
    </row>
    <row r="34" spans="1:17" ht="13.5" thickBot="1">
      <c r="A34" s="16" t="s">
        <v>21</v>
      </c>
      <c r="B34" s="8" t="s">
        <v>33</v>
      </c>
      <c r="E34" s="50"/>
      <c r="F34" s="23">
        <f>F24+F25+F28+F29+F30+F32</f>
        <v>2500000</v>
      </c>
      <c r="G34" s="23">
        <f t="shared" si="11" ref="G34:O34">G24+G25+G28+G29+G30+G32</f>
        <v>2870000</v>
      </c>
      <c r="H34" s="23">
        <f t="shared" si="11"/>
        <v>2870000</v>
      </c>
      <c r="I34" s="23">
        <f t="shared" si="11"/>
        <v>2870000</v>
      </c>
      <c r="J34" s="23">
        <f t="shared" si="11"/>
        <v>2870000</v>
      </c>
      <c r="K34" s="23">
        <f t="shared" si="11"/>
        <v>2870000</v>
      </c>
      <c r="L34" s="23">
        <f t="shared" si="11"/>
        <v>2870000</v>
      </c>
      <c r="M34" s="23">
        <f t="shared" si="11"/>
        <v>2870000</v>
      </c>
      <c r="N34" s="23">
        <f t="shared" si="11"/>
        <v>2870000</v>
      </c>
      <c r="O34" s="23">
        <f t="shared" si="11"/>
        <v>2870000</v>
      </c>
      <c r="P34" s="23">
        <f>SUM(F34:O34)</f>
        <v>28330000</v>
      </c>
      <c r="Q34" s="14"/>
    </row>
    <row r="35" spans="1:18" ht="14" thickTop="1" thickBot="1">
      <c r="A35" s="205"/>
      <c r="B35" s="2" t="s">
        <v>3</v>
      </c>
      <c r="C35" s="1" t="s">
        <v>217</v>
      </c>
      <c r="E35" s="24"/>
      <c r="F35" s="65">
        <f>F34/13</f>
        <v>192307.69230769231</v>
      </c>
      <c r="G35" s="65">
        <f t="shared" si="12" ref="G35:O35">G34/13</f>
        <v>220769.23076923078</v>
      </c>
      <c r="H35" s="65">
        <f t="shared" si="12"/>
        <v>220769.23076923078</v>
      </c>
      <c r="I35" s="65">
        <f t="shared" si="12"/>
        <v>220769.23076923078</v>
      </c>
      <c r="J35" s="65">
        <f t="shared" si="12"/>
        <v>220769.23076923078</v>
      </c>
      <c r="K35" s="65">
        <f t="shared" si="12"/>
        <v>220769.23076923078</v>
      </c>
      <c r="L35" s="65">
        <f t="shared" si="12"/>
        <v>220769.23076923078</v>
      </c>
      <c r="M35" s="65">
        <f t="shared" si="12"/>
        <v>220769.23076923078</v>
      </c>
      <c r="N35" s="65">
        <f t="shared" si="12"/>
        <v>220769.23076923078</v>
      </c>
      <c r="O35" s="65">
        <f t="shared" si="12"/>
        <v>220769.23076923078</v>
      </c>
      <c r="P35" s="180"/>
      <c r="Q35" s="180"/>
      <c r="R35" s="23">
        <f>SUM(F35:O35)</f>
        <v>2179230.7692307695</v>
      </c>
    </row>
    <row r="36" spans="1:18" ht="14" thickTop="1" thickBot="1">
      <c r="A36" s="205"/>
      <c r="B36" s="2" t="s">
        <v>4</v>
      </c>
      <c r="C36" s="1" t="s">
        <v>218</v>
      </c>
      <c r="E36" s="24"/>
      <c r="F36" s="65">
        <f>F34-F35</f>
        <v>2307692.3076923075</v>
      </c>
      <c r="G36" s="65">
        <f t="shared" si="13" ref="G36:O36">G34-G35</f>
        <v>2649230.769230769</v>
      </c>
      <c r="H36" s="65">
        <f t="shared" si="13"/>
        <v>2649230.769230769</v>
      </c>
      <c r="I36" s="65">
        <f t="shared" si="13"/>
        <v>2649230.769230769</v>
      </c>
      <c r="J36" s="65">
        <f t="shared" si="13"/>
        <v>2649230.769230769</v>
      </c>
      <c r="K36" s="65">
        <f t="shared" si="13"/>
        <v>2649230.769230769</v>
      </c>
      <c r="L36" s="65">
        <f t="shared" si="13"/>
        <v>2649230.769230769</v>
      </c>
      <c r="M36" s="65">
        <f t="shared" si="13"/>
        <v>2649230.769230769</v>
      </c>
      <c r="N36" s="65">
        <f t="shared" si="13"/>
        <v>2649230.769230769</v>
      </c>
      <c r="O36" s="65">
        <f t="shared" si="13"/>
        <v>2649230.769230769</v>
      </c>
      <c r="P36" s="180"/>
      <c r="Q36" s="180"/>
      <c r="R36" s="23">
        <f>SUM(F36:O36)</f>
        <v>26150769.230769224</v>
      </c>
    </row>
    <row r="37" spans="1:17" ht="13.5" thickTop="1">
      <c r="A37" s="80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14"/>
    </row>
    <row r="38" spans="1:15" s="14" customFormat="1" ht="15.5">
      <c r="A38" s="53" t="s">
        <v>22</v>
      </c>
      <c r="B38" s="14" t="s">
        <v>70</v>
      </c>
      <c r="E38" s="32"/>
      <c r="F38" s="60">
        <f>'Rev Req - Transmission'!F40</f>
        <v>0.9723427</v>
      </c>
      <c r="G38" s="60">
        <f>'Rev Req - Transmission'!G40</f>
        <v>0.9723427</v>
      </c>
      <c r="H38" s="60">
        <f>'Rev Req - Transmission'!H40</f>
        <v>0.9723427</v>
      </c>
      <c r="I38" s="60">
        <f>'Rev Req - Transmission'!I40</f>
        <v>0.9723427</v>
      </c>
      <c r="J38" s="60">
        <f>'Rev Req - Transmission'!J40</f>
        <v>0.9723427</v>
      </c>
      <c r="K38" s="60">
        <f>'Rev Req - Transmission'!K40</f>
        <v>0.9723427</v>
      </c>
      <c r="L38" s="60">
        <f>'Rev Req - Transmission'!L40</f>
        <v>0.9723427</v>
      </c>
      <c r="M38" s="60">
        <f>'Rev Req - Transmission'!M40</f>
        <v>0.9723427</v>
      </c>
      <c r="N38" s="60">
        <f>'Rev Req - Transmission'!N40</f>
        <v>0.9723427</v>
      </c>
      <c r="O38" s="60">
        <f>'Rev Req - Transmission'!O40</f>
        <v>0.9723427</v>
      </c>
    </row>
    <row r="39" spans="1:24" s="14" customFormat="1" ht="13">
      <c r="A39" s="53"/>
      <c r="B39" s="196" t="s">
        <v>3</v>
      </c>
      <c r="C39" s="14" t="s">
        <v>210</v>
      </c>
      <c r="E39" s="32"/>
      <c r="F39" s="60">
        <f>'Rev Req - Transmission'!F39</f>
        <v>0.97399544999999998</v>
      </c>
      <c r="G39" s="60">
        <f>'Rev Req - Transmission'!G39</f>
        <v>0.97399544999999998</v>
      </c>
      <c r="H39" s="60">
        <f>'Rev Req - Transmission'!H39</f>
        <v>0.97399544999999998</v>
      </c>
      <c r="I39" s="60">
        <f>'Rev Req - Transmission'!I39</f>
        <v>0.97399544999999998</v>
      </c>
      <c r="J39" s="60">
        <f>'Rev Req - Transmission'!J39</f>
        <v>0.97399544999999998</v>
      </c>
      <c r="K39" s="60">
        <f>'Rev Req - Transmission'!K39</f>
        <v>0.97399544999999998</v>
      </c>
      <c r="L39" s="60">
        <f>'Rev Req - Transmission'!L39</f>
        <v>0.97399544999999998</v>
      </c>
      <c r="M39" s="60">
        <f>'Rev Req - Transmission'!M39</f>
        <v>0.97399544999999998</v>
      </c>
      <c r="N39" s="60">
        <f>'Rev Req - Transmission'!N39</f>
        <v>0.97399544999999998</v>
      </c>
      <c r="O39" s="60">
        <f>'Rev Req - Transmission'!O39</f>
        <v>0.97399544999999998</v>
      </c>
      <c r="P39" s="60"/>
      <c r="Q39" s="60"/>
      <c r="R39" s="60"/>
      <c r="W39" s="52"/>
      <c r="X39" s="52"/>
    </row>
    <row r="40" spans="1:24" s="14" customFormat="1" ht="13">
      <c r="A40" s="53"/>
      <c r="B40" s="196" t="s">
        <v>4</v>
      </c>
      <c r="C40" s="14" t="s">
        <v>211</v>
      </c>
      <c r="E40" s="32"/>
      <c r="F40" s="60">
        <f>'Rev Req - Transmission'!F40</f>
        <v>0.9723427</v>
      </c>
      <c r="G40" s="60">
        <f>'Rev Req - Transmission'!G40</f>
        <v>0.9723427</v>
      </c>
      <c r="H40" s="60">
        <f>'Rev Req - Transmission'!H40</f>
        <v>0.9723427</v>
      </c>
      <c r="I40" s="60">
        <f>'Rev Req - Transmission'!I40</f>
        <v>0.9723427</v>
      </c>
      <c r="J40" s="60">
        <f>'Rev Req - Transmission'!J40</f>
        <v>0.9723427</v>
      </c>
      <c r="K40" s="60">
        <f>'Rev Req - Transmission'!K40</f>
        <v>0.9723427</v>
      </c>
      <c r="L40" s="60">
        <f>'Rev Req - Transmission'!L40</f>
        <v>0.9723427</v>
      </c>
      <c r="M40" s="60">
        <f>'Rev Req - Transmission'!M40</f>
        <v>0.9723427</v>
      </c>
      <c r="N40" s="60">
        <f>'Rev Req - Transmission'!N40</f>
        <v>0.9723427</v>
      </c>
      <c r="O40" s="60">
        <f>'Rev Req - Transmission'!O40</f>
        <v>0.9723427</v>
      </c>
      <c r="P40" s="60"/>
      <c r="Q40" s="60"/>
      <c r="R40" s="60"/>
      <c r="W40" s="52"/>
      <c r="X40" s="52"/>
    </row>
    <row r="41" spans="1:17" ht="13">
      <c r="A41" s="80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  <c r="Q41" s="14"/>
    </row>
    <row r="42" spans="1:17" ht="13">
      <c r="A42" s="79" t="s">
        <v>23</v>
      </c>
      <c r="B42" s="1" t="s">
        <v>24</v>
      </c>
      <c r="E42" s="32"/>
      <c r="Q42" s="14"/>
    </row>
    <row r="43" spans="1:18" ht="13.5" thickBot="1">
      <c r="A43" s="205"/>
      <c r="B43" s="196" t="s">
        <v>3</v>
      </c>
      <c r="C43" s="1" t="s">
        <v>219</v>
      </c>
      <c r="E43" s="24"/>
      <c r="F43" s="65">
        <f>F35*F39</f>
        <v>187306.81730769231</v>
      </c>
      <c r="G43" s="65">
        <f t="shared" si="14" ref="G43:O44">G35*G39</f>
        <v>215028.22626923077</v>
      </c>
      <c r="H43" s="65">
        <f t="shared" si="14"/>
        <v>215028.22626923077</v>
      </c>
      <c r="I43" s="65">
        <f t="shared" si="14"/>
        <v>215028.22626923077</v>
      </c>
      <c r="J43" s="65">
        <f t="shared" si="14"/>
        <v>215028.22626923077</v>
      </c>
      <c r="K43" s="65">
        <f t="shared" si="14"/>
        <v>215028.22626923077</v>
      </c>
      <c r="L43" s="65">
        <f t="shared" si="14"/>
        <v>215028.22626923077</v>
      </c>
      <c r="M43" s="65">
        <f t="shared" si="14"/>
        <v>215028.22626923077</v>
      </c>
      <c r="N43" s="65">
        <f t="shared" si="14"/>
        <v>215028.22626923077</v>
      </c>
      <c r="O43" s="65">
        <f t="shared" si="14"/>
        <v>215028.22626923077</v>
      </c>
      <c r="P43" s="180"/>
      <c r="Q43" s="180"/>
      <c r="R43" s="23">
        <f>SUM(F43:O43)</f>
        <v>2122560.8537307689</v>
      </c>
    </row>
    <row r="44" spans="1:18" ht="14" thickTop="1" thickBot="1">
      <c r="A44" s="205"/>
      <c r="B44" s="196" t="s">
        <v>4</v>
      </c>
      <c r="C44" s="1" t="s">
        <v>221</v>
      </c>
      <c r="E44" s="24"/>
      <c r="F44" s="65">
        <f>F36*F40</f>
        <v>2243867.769230769</v>
      </c>
      <c r="G44" s="65">
        <f t="shared" si="14"/>
        <v>2575960.1990769231</v>
      </c>
      <c r="H44" s="65">
        <f t="shared" si="14"/>
        <v>2575960.1990769231</v>
      </c>
      <c r="I44" s="65">
        <f t="shared" si="14"/>
        <v>2575960.1990769231</v>
      </c>
      <c r="J44" s="65">
        <f t="shared" si="14"/>
        <v>2575960.1990769231</v>
      </c>
      <c r="K44" s="65">
        <f t="shared" si="14"/>
        <v>2575960.1990769231</v>
      </c>
      <c r="L44" s="65">
        <f t="shared" si="14"/>
        <v>2575960.1990769231</v>
      </c>
      <c r="M44" s="65">
        <f t="shared" si="14"/>
        <v>2575960.1990769231</v>
      </c>
      <c r="N44" s="65">
        <f t="shared" si="14"/>
        <v>2575960.1990769231</v>
      </c>
      <c r="O44" s="65">
        <f t="shared" si="14"/>
        <v>2575960.1990769231</v>
      </c>
      <c r="P44" s="73"/>
      <c r="Q44" s="73"/>
      <c r="R44" s="23">
        <f>SUM(F44:O44)</f>
        <v>25427509.560923081</v>
      </c>
    </row>
    <row r="45" spans="1:18" ht="14" thickTop="1" thickBot="1">
      <c r="A45" s="205"/>
      <c r="B45" s="1" t="s">
        <v>214</v>
      </c>
      <c r="C45" s="1" t="s">
        <v>38</v>
      </c>
      <c r="E45" s="24"/>
      <c r="F45" s="23">
        <f t="shared" si="15" ref="F45:O45">+F43+F44</f>
        <v>2431174.5865384615</v>
      </c>
      <c r="G45" s="23">
        <f t="shared" si="15"/>
        <v>2790988.4253461538</v>
      </c>
      <c r="H45" s="23">
        <f t="shared" si="15"/>
        <v>2790988.4253461538</v>
      </c>
      <c r="I45" s="23">
        <f t="shared" si="15"/>
        <v>2790988.4253461538</v>
      </c>
      <c r="J45" s="23">
        <f t="shared" si="15"/>
        <v>2790988.4253461538</v>
      </c>
      <c r="K45" s="23">
        <f t="shared" si="15"/>
        <v>2790988.4253461538</v>
      </c>
      <c r="L45" s="23">
        <f t="shared" si="15"/>
        <v>2790988.4253461538</v>
      </c>
      <c r="M45" s="23">
        <f t="shared" si="15"/>
        <v>2790988.4253461538</v>
      </c>
      <c r="N45" s="23">
        <f t="shared" si="15"/>
        <v>2790988.4253461538</v>
      </c>
      <c r="O45" s="23">
        <f t="shared" si="15"/>
        <v>2790988.4253461538</v>
      </c>
      <c r="P45" s="180"/>
      <c r="Q45" s="180"/>
      <c r="R45" s="23">
        <f>SUM(F45:O45)</f>
        <v>27550070.414653849</v>
      </c>
    </row>
    <row r="46" spans="1:5" ht="13.5" thickTop="1">
      <c r="A46" s="59"/>
      <c r="E46" s="24"/>
    </row>
    <row r="47" spans="1:15" ht="13">
      <c r="A47" s="26" t="s">
        <v>75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9"/>
      <c r="B48" s="8" t="s">
        <v>62</v>
      </c>
      <c r="C48" s="29" t="s">
        <v>72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9"/>
      <c r="B49" s="8" t="s">
        <v>63</v>
      </c>
      <c r="C49" s="1" t="s">
        <v>47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9"/>
      <c r="B50" s="8" t="s">
        <v>64</v>
      </c>
      <c r="C50" s="8" t="s">
        <v>73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65</v>
      </c>
      <c r="C51" s="29" t="s">
        <v>49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66</v>
      </c>
      <c r="C52" s="29" t="s">
        <v>50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67</v>
      </c>
      <c r="C53" s="1" t="s">
        <v>53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68</v>
      </c>
      <c r="C54" s="1" t="s">
        <v>48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69</v>
      </c>
      <c r="C55" s="14" t="s">
        <v>54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72" customFormat="1" ht="16" customHeight="1">
      <c r="C60" s="72" t="s">
        <v>43</v>
      </c>
      <c r="E60" s="74"/>
      <c r="F60" s="75">
        <f>'Rev Req - Transmission'!F60</f>
        <v>0.032000000000000001</v>
      </c>
      <c r="G60" s="75">
        <f>'Rev Req - Transmission'!G60</f>
        <v>0.032000000000000001</v>
      </c>
      <c r="H60" s="75">
        <f>'Rev Req - Transmission'!H60</f>
        <v>0.032000000000000001</v>
      </c>
      <c r="I60" s="75">
        <f>'Rev Req - Transmission'!I60</f>
        <v>0.032000000000000001</v>
      </c>
      <c r="J60" s="75">
        <f>'Rev Req - Transmission'!J60</f>
        <v>0.032000000000000001</v>
      </c>
      <c r="K60" s="75">
        <f>'Rev Req - Transmission'!K60</f>
        <v>0.032000000000000001</v>
      </c>
      <c r="L60" s="75">
        <f>'Rev Req - Transmission'!L60</f>
        <v>0.032000000000000001</v>
      </c>
      <c r="M60" s="75">
        <f>'Rev Req - Transmission'!M60</f>
        <v>0.032000000000000001</v>
      </c>
      <c r="N60" s="75">
        <f>'Rev Req - Transmission'!N60</f>
        <v>0.032000000000000001</v>
      </c>
      <c r="O60" s="75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7">
        <f>'Rev Req - Transmission'!F61</f>
        <v>0.014</v>
      </c>
      <c r="G61" s="57">
        <f>'Rev Req - Transmission'!G61</f>
        <v>0.014</v>
      </c>
      <c r="H61" s="57">
        <f>'Rev Req - Transmission'!H61</f>
        <v>0.014</v>
      </c>
      <c r="I61" s="57">
        <f>'Rev Req - Transmission'!I61</f>
        <v>0.014</v>
      </c>
      <c r="J61" s="57">
        <f>'Rev Req - Transmission'!J61</f>
        <v>0.014</v>
      </c>
      <c r="K61" s="57">
        <f>'Rev Req - Transmission'!K61</f>
        <v>0.014</v>
      </c>
      <c r="L61" s="57">
        <f>'Rev Req - Transmission'!L61</f>
        <v>0.014</v>
      </c>
      <c r="M61" s="57">
        <f>'Rev Req - Transmission'!M61</f>
        <v>0.014</v>
      </c>
      <c r="N61" s="57">
        <f>'Rev Req - Transmission'!N61</f>
        <v>0.014</v>
      </c>
      <c r="O61" s="57">
        <f>'Rev Req - Transmission'!O61</f>
        <v>0.014</v>
      </c>
    </row>
    <row r="62" spans="3:15" s="33" customFormat="1" ht="16" customHeight="1">
      <c r="C62" s="33" t="s">
        <v>25</v>
      </c>
      <c r="E62" s="37"/>
      <c r="F62" s="46">
        <f>'Rev Req - Transmission'!F62</f>
        <v>0.012034558276621409</v>
      </c>
      <c r="G62" s="46">
        <f>'Rev Req - Transmission'!G62</f>
        <v>0.012034558276621409</v>
      </c>
      <c r="H62" s="46">
        <f>'Rev Req - Transmission'!H62</f>
        <v>0.012034558276621409</v>
      </c>
      <c r="I62" s="46">
        <f>'Rev Req - Transmission'!I62</f>
        <v>0.012034558276621409</v>
      </c>
      <c r="J62" s="46">
        <f>'Rev Req - Transmission'!J62</f>
        <v>0.012034558276621409</v>
      </c>
      <c r="K62" s="46">
        <f>'Rev Req - Transmission'!K62</f>
        <v>0.012034558276621409</v>
      </c>
      <c r="L62" s="46">
        <f>'Rev Req - Transmission'!L62</f>
        <v>0.012034558276621409</v>
      </c>
      <c r="M62" s="46">
        <f>'Rev Req - Transmission'!M62</f>
        <v>0.012034558276621409</v>
      </c>
      <c r="N62" s="46">
        <f>'Rev Req - Transmission'!N62</f>
        <v>0.012034558276621409</v>
      </c>
      <c r="O62" s="46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Transmission'!F63</f>
        <v>0.044422826019061654</v>
      </c>
      <c r="G63" s="47">
        <f>'Rev Req - Transmission'!G63</f>
        <v>0.044422826019061654</v>
      </c>
      <c r="H63" s="47">
        <f>'Rev Req - Transmission'!H63</f>
        <v>0.044422826019061654</v>
      </c>
      <c r="I63" s="47">
        <f>'Rev Req - Transmission'!I63</f>
        <v>0.044422826019061654</v>
      </c>
      <c r="J63" s="47">
        <f>'Rev Req - Transmission'!J63</f>
        <v>0.044422826019061654</v>
      </c>
      <c r="K63" s="47">
        <f>'Rev Req - Transmission'!K63</f>
        <v>0.044422826019061654</v>
      </c>
      <c r="L63" s="47">
        <f>'Rev Req - Transmission'!L63</f>
        <v>0.044422826019061654</v>
      </c>
      <c r="M63" s="47">
        <f>'Rev Req - Transmission'!M63</f>
        <v>0.044422826019061654</v>
      </c>
      <c r="N63" s="47">
        <f>'Rev Req - Transmission'!N63</f>
        <v>0.044422826019061654</v>
      </c>
      <c r="O63" s="47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90" zoomScaleNormal="90" workbookViewId="0" topLeftCell="A1">
      <pane ySplit="5" topLeftCell="A6" activePane="bottomLeft" state="frozen"/>
      <selection pane="topLeft" activeCell="A1" sqref="A1"/>
      <selection pane="bottomLeft" activeCell="A1" sqref="A1:A2"/>
    </sheetView>
  </sheetViews>
  <sheetFormatPr defaultColWidth="9.1796875" defaultRowHeight="14.5"/>
  <cols>
    <col min="1" max="1" width="3.72727272727273" style="82" customWidth="1"/>
    <col min="2" max="2" width="39.8181818181818" style="82" customWidth="1"/>
    <col min="3" max="12" width="10.7272727272727" style="84" customWidth="1"/>
    <col min="13" max="13" width="13.5454545454545" style="84" bestFit="1" customWidth="1"/>
    <col min="14" max="14" width="10.8181818181818" style="84" bestFit="1" customWidth="1"/>
    <col min="15" max="16384" width="9.18181818181818" style="82"/>
  </cols>
  <sheetData>
    <row r="1" ht="14.5">
      <c r="A1" s="302" t="s">
        <v>246</v>
      </c>
    </row>
    <row r="2" ht="14.5">
      <c r="A2" s="302" t="s">
        <v>239</v>
      </c>
    </row>
    <row r="3" spans="2:6" ht="30" customHeight="1">
      <c r="B3" s="83" t="s">
        <v>80</v>
      </c>
      <c r="F3" s="209"/>
    </row>
    <row r="4" spans="2:14" ht="15.75" customHeight="1" thickBot="1">
      <c r="B4" s="85"/>
      <c r="C4" s="86" t="s">
        <v>81</v>
      </c>
      <c r="D4" s="87"/>
      <c r="E4" s="87"/>
      <c r="F4" s="88"/>
      <c r="G4" s="88"/>
      <c r="H4" s="88"/>
      <c r="I4" s="88"/>
      <c r="J4" s="88"/>
      <c r="K4" s="88"/>
      <c r="L4" s="88"/>
      <c r="M4" s="88"/>
      <c r="N4" s="88"/>
    </row>
    <row r="5" spans="1:14" s="93" customFormat="1" ht="56.25" customHeight="1" thickBot="1">
      <c r="A5" s="89"/>
      <c r="B5" s="90" t="s">
        <v>82</v>
      </c>
      <c r="C5" s="91">
        <v>2020</v>
      </c>
      <c r="D5" s="91">
        <v>2021</v>
      </c>
      <c r="E5" s="91">
        <v>2022</v>
      </c>
      <c r="F5" s="91">
        <v>2023</v>
      </c>
      <c r="G5" s="91">
        <v>2024</v>
      </c>
      <c r="H5" s="91">
        <v>2025</v>
      </c>
      <c r="I5" s="91">
        <v>2026</v>
      </c>
      <c r="J5" s="91">
        <v>2027</v>
      </c>
      <c r="K5" s="91">
        <v>2028</v>
      </c>
      <c r="L5" s="91">
        <v>2029</v>
      </c>
      <c r="M5" s="92" t="s">
        <v>83</v>
      </c>
      <c r="N5" s="92" t="s">
        <v>84</v>
      </c>
    </row>
    <row r="6" spans="1:14" s="93" customFormat="1" ht="21" customHeight="1">
      <c r="A6" s="89"/>
      <c r="B6" s="213" t="s">
        <v>229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s="93" customFormat="1" ht="15.75" customHeight="1">
      <c r="A7" s="89"/>
      <c r="B7" s="214" t="s">
        <v>86</v>
      </c>
      <c r="C7" s="210">
        <v>0.93</v>
      </c>
      <c r="D7" s="210">
        <v>0.98</v>
      </c>
      <c r="E7" s="210">
        <v>0.98</v>
      </c>
      <c r="F7" s="210">
        <v>0.98</v>
      </c>
      <c r="G7" s="210">
        <v>0.98</v>
      </c>
      <c r="H7" s="210">
        <v>0.98</v>
      </c>
      <c r="I7" s="210">
        <v>0.98</v>
      </c>
      <c r="J7" s="210">
        <v>0.98</v>
      </c>
      <c r="K7" s="210">
        <v>0.98</v>
      </c>
      <c r="L7" s="210">
        <v>0.98</v>
      </c>
      <c r="M7" s="97">
        <f>SUM(C7,D7,E7,F7,G7,H7,I7,J7,K7,L7)</f>
        <v>9.7500000000000018</v>
      </c>
      <c r="N7" s="98">
        <f>AVERAGE(C7:L7)</f>
        <v>0.9750000000000002</v>
      </c>
    </row>
    <row r="8" spans="2:14" ht="15.5">
      <c r="B8" s="215" t="s">
        <v>87</v>
      </c>
      <c r="C8" s="211">
        <v>2.50</v>
      </c>
      <c r="D8" s="211">
        <v>2.80</v>
      </c>
      <c r="E8" s="211">
        <v>2.80</v>
      </c>
      <c r="F8" s="211">
        <v>2.80</v>
      </c>
      <c r="G8" s="211">
        <v>2.80</v>
      </c>
      <c r="H8" s="211">
        <v>2.80</v>
      </c>
      <c r="I8" s="211">
        <v>2.80</v>
      </c>
      <c r="J8" s="211">
        <v>2.80</v>
      </c>
      <c r="K8" s="211">
        <v>2.80</v>
      </c>
      <c r="L8" s="211">
        <v>2.80</v>
      </c>
      <c r="M8" s="100">
        <f>SUM(C8,D8,E8,F8,G8,H8,I8,J8,K8,L8)</f>
        <v>27.700000000000003</v>
      </c>
      <c r="N8" s="101">
        <f>AVERAGE(C8:L8)</f>
        <v>2.7700000000000005</v>
      </c>
    </row>
    <row r="9" spans="1:14" ht="20.15" customHeight="1">
      <c r="A9" s="89"/>
      <c r="B9" s="216" t="s">
        <v>88</v>
      </c>
      <c r="C9" s="102">
        <f t="shared" si="0" ref="C9:N9">SUM(C7,C8)</f>
        <v>3.43</v>
      </c>
      <c r="D9" s="102">
        <f t="shared" si="0"/>
        <v>3.78</v>
      </c>
      <c r="E9" s="102">
        <f t="shared" si="0"/>
        <v>3.78</v>
      </c>
      <c r="F9" s="102">
        <f t="shared" si="0"/>
        <v>3.78</v>
      </c>
      <c r="G9" s="102">
        <f t="shared" si="0"/>
        <v>3.78</v>
      </c>
      <c r="H9" s="102">
        <f t="shared" si="0"/>
        <v>3.78</v>
      </c>
      <c r="I9" s="102">
        <f t="shared" si="0"/>
        <v>3.78</v>
      </c>
      <c r="J9" s="102">
        <f t="shared" si="0"/>
        <v>3.78</v>
      </c>
      <c r="K9" s="102">
        <f t="shared" si="0"/>
        <v>3.78</v>
      </c>
      <c r="L9" s="102">
        <f t="shared" si="0"/>
        <v>3.78</v>
      </c>
      <c r="M9" s="102">
        <f t="shared" si="0"/>
        <v>37.450000000000003</v>
      </c>
      <c r="N9" s="103">
        <f t="shared" si="0"/>
        <v>3.7450000000000006</v>
      </c>
    </row>
    <row r="10" spans="1:14" s="93" customFormat="1" ht="21" customHeight="1">
      <c r="A10" s="89"/>
      <c r="B10" s="217" t="s">
        <v>230</v>
      </c>
      <c r="M10" s="104"/>
      <c r="N10" s="105"/>
    </row>
    <row r="11" spans="1:14" s="93" customFormat="1" ht="15.75" customHeight="1">
      <c r="A11" s="89"/>
      <c r="B11" s="214" t="s">
        <v>86</v>
      </c>
      <c r="C11" s="210">
        <v>0.35</v>
      </c>
      <c r="D11" s="210">
        <v>0.35</v>
      </c>
      <c r="E11" s="210">
        <v>0.35</v>
      </c>
      <c r="F11" s="210">
        <v>0.35</v>
      </c>
      <c r="G11" s="210">
        <v>0.35</v>
      </c>
      <c r="H11" s="210">
        <v>0.35</v>
      </c>
      <c r="I11" s="210">
        <v>0.35</v>
      </c>
      <c r="J11" s="210">
        <v>0.35</v>
      </c>
      <c r="K11" s="210">
        <v>0.35</v>
      </c>
      <c r="L11" s="210">
        <v>0.35</v>
      </c>
      <c r="M11" s="97">
        <f>SUM(C11,D11,E11,F11,G11,H11,I11,J11,K11,L11)</f>
        <v>3.5000000000000004</v>
      </c>
      <c r="N11" s="98">
        <f>AVERAGE(C11:L11)</f>
        <v>0.35</v>
      </c>
    </row>
    <row r="12" spans="2:14" ht="15.5">
      <c r="B12" s="215" t="s">
        <v>87</v>
      </c>
      <c r="C12" s="211">
        <v>3.15</v>
      </c>
      <c r="D12" s="211">
        <v>3.15</v>
      </c>
      <c r="E12" s="211">
        <v>3.15</v>
      </c>
      <c r="F12" s="211">
        <v>3.15</v>
      </c>
      <c r="G12" s="211">
        <v>3.15</v>
      </c>
      <c r="H12" s="211">
        <v>3.15</v>
      </c>
      <c r="I12" s="211">
        <v>3.15</v>
      </c>
      <c r="J12" s="211">
        <v>3.15</v>
      </c>
      <c r="K12" s="211">
        <v>3.15</v>
      </c>
      <c r="L12" s="211">
        <v>3.15</v>
      </c>
      <c r="M12" s="100">
        <f>SUM(C12,D12,E12,F12,G12,H12,I12,J12,K12,L12)</f>
        <v>31.499999999999993</v>
      </c>
      <c r="N12" s="101">
        <f>AVERAGE(C12:L12)</f>
        <v>3.1499999999999995</v>
      </c>
    </row>
    <row r="13" spans="1:14" ht="20.15" customHeight="1">
      <c r="A13" s="89"/>
      <c r="B13" s="216" t="s">
        <v>88</v>
      </c>
      <c r="C13" s="102">
        <f t="shared" si="1" ref="C13:N13">SUM(C11,C12)</f>
        <v>3.50</v>
      </c>
      <c r="D13" s="102">
        <f t="shared" si="1"/>
        <v>3.50</v>
      </c>
      <c r="E13" s="102">
        <f t="shared" si="1"/>
        <v>3.50</v>
      </c>
      <c r="F13" s="102">
        <f t="shared" si="1"/>
        <v>3.50</v>
      </c>
      <c r="G13" s="102">
        <f t="shared" si="1"/>
        <v>3.50</v>
      </c>
      <c r="H13" s="102">
        <f t="shared" si="1"/>
        <v>3.50</v>
      </c>
      <c r="I13" s="102">
        <f t="shared" si="1"/>
        <v>3.50</v>
      </c>
      <c r="J13" s="102">
        <f t="shared" si="1"/>
        <v>3.50</v>
      </c>
      <c r="K13" s="102">
        <f t="shared" si="1"/>
        <v>3.50</v>
      </c>
      <c r="L13" s="102">
        <f t="shared" si="1"/>
        <v>3.50</v>
      </c>
      <c r="M13" s="102">
        <f t="shared" si="1"/>
        <v>34.999999999999993</v>
      </c>
      <c r="N13" s="103">
        <f t="shared" si="1"/>
        <v>3.4999999999999996</v>
      </c>
    </row>
    <row r="14" spans="1:14" s="93" customFormat="1" ht="21" customHeight="1">
      <c r="A14" s="89"/>
      <c r="B14" s="217" t="s">
        <v>231</v>
      </c>
      <c r="M14" s="104"/>
      <c r="N14" s="105"/>
    </row>
    <row r="15" spans="1:14" s="93" customFormat="1" ht="15.75" customHeight="1">
      <c r="A15" s="89"/>
      <c r="B15" s="214" t="s">
        <v>86</v>
      </c>
      <c r="C15" s="210">
        <v>0.78</v>
      </c>
      <c r="D15" s="210">
        <v>2.5099999999999998</v>
      </c>
      <c r="E15" s="210">
        <v>2.4299999999999997</v>
      </c>
      <c r="F15" s="210">
        <v>2.29</v>
      </c>
      <c r="G15" s="210">
        <v>2.29</v>
      </c>
      <c r="H15" s="210">
        <v>2.29</v>
      </c>
      <c r="I15" s="210">
        <v>2.29</v>
      </c>
      <c r="J15" s="210">
        <v>2.29</v>
      </c>
      <c r="K15" s="210">
        <v>2.29</v>
      </c>
      <c r="L15" s="210">
        <v>2.29</v>
      </c>
      <c r="M15" s="97">
        <f>SUM(C15,D15,E15,F15,G15,H15,I15,J15,K15,L15)</f>
        <v>21.749999999999996</v>
      </c>
      <c r="N15" s="98">
        <f>AVERAGE(C15:L15)</f>
        <v>2.1749999999999998</v>
      </c>
    </row>
    <row r="16" spans="2:14" ht="15.5">
      <c r="B16" s="215" t="s">
        <v>87</v>
      </c>
      <c r="C16" s="211">
        <v>11.50</v>
      </c>
      <c r="D16" s="211">
        <v>35.90</v>
      </c>
      <c r="E16" s="211">
        <v>34</v>
      </c>
      <c r="F16" s="211">
        <v>30.299999999999997</v>
      </c>
      <c r="G16" s="211">
        <v>30.299999999999997</v>
      </c>
      <c r="H16" s="211">
        <v>30.299999999999997</v>
      </c>
      <c r="I16" s="211">
        <v>30.299999999999997</v>
      </c>
      <c r="J16" s="211">
        <v>30.299999999999997</v>
      </c>
      <c r="K16" s="211">
        <v>30.299999999999997</v>
      </c>
      <c r="L16" s="211">
        <v>30.299999999999997</v>
      </c>
      <c r="M16" s="100">
        <f>SUM(C16,D16,E16,F16,G16,H16,I16,J16,K16,L16)</f>
        <v>293.50000000000006</v>
      </c>
      <c r="N16" s="101">
        <f>AVERAGE(C16:L16)</f>
        <v>29.350000000000005</v>
      </c>
    </row>
    <row r="17" spans="1:14" ht="20.15" customHeight="1">
      <c r="A17" s="89"/>
      <c r="B17" s="216" t="s">
        <v>88</v>
      </c>
      <c r="C17" s="102">
        <f t="shared" si="2" ref="C17:N17">SUM(C15,C16)</f>
        <v>12.28</v>
      </c>
      <c r="D17" s="102">
        <f t="shared" si="2"/>
        <v>38.409999999999997</v>
      </c>
      <c r="E17" s="102">
        <f t="shared" si="2"/>
        <v>36.43</v>
      </c>
      <c r="F17" s="102">
        <f t="shared" si="2"/>
        <v>32.589999999999996</v>
      </c>
      <c r="G17" s="102">
        <f t="shared" si="2"/>
        <v>32.589999999999996</v>
      </c>
      <c r="H17" s="102">
        <f t="shared" si="2"/>
        <v>32.589999999999996</v>
      </c>
      <c r="I17" s="102">
        <f t="shared" si="2"/>
        <v>32.589999999999996</v>
      </c>
      <c r="J17" s="102">
        <f t="shared" si="2"/>
        <v>32.589999999999996</v>
      </c>
      <c r="K17" s="102">
        <f t="shared" si="2"/>
        <v>32.589999999999996</v>
      </c>
      <c r="L17" s="102">
        <f t="shared" si="2"/>
        <v>32.589999999999996</v>
      </c>
      <c r="M17" s="102">
        <f t="shared" si="2"/>
        <v>315.25000000000006</v>
      </c>
      <c r="N17" s="103">
        <f t="shared" si="2"/>
        <v>31.525000000000006</v>
      </c>
    </row>
    <row r="18" spans="1:14" s="93" customFormat="1" ht="21" customHeight="1">
      <c r="A18" s="89"/>
      <c r="B18" s="217" t="s">
        <v>232</v>
      </c>
      <c r="M18" s="104"/>
      <c r="N18" s="105"/>
    </row>
    <row r="19" spans="1:14" s="93" customFormat="1" ht="15.75" customHeight="1">
      <c r="A19" s="89"/>
      <c r="B19" s="214" t="s">
        <v>86</v>
      </c>
      <c r="C19" s="210">
        <v>0</v>
      </c>
      <c r="D19" s="210">
        <v>0.18</v>
      </c>
      <c r="E19" s="210">
        <v>0.18</v>
      </c>
      <c r="F19" s="210">
        <v>0.18</v>
      </c>
      <c r="G19" s="210">
        <v>0.18</v>
      </c>
      <c r="H19" s="210">
        <v>0.18</v>
      </c>
      <c r="I19" s="210">
        <v>0.18</v>
      </c>
      <c r="J19" s="210">
        <v>0.18</v>
      </c>
      <c r="K19" s="210">
        <v>0.18</v>
      </c>
      <c r="L19" s="210">
        <v>0.18</v>
      </c>
      <c r="M19" s="210">
        <f>SUM(C19,D19,E19,F19,G19,H19,I19,J19,K19,L19)</f>
        <v>1.6199999999999997</v>
      </c>
      <c r="N19" s="98">
        <f>AVERAGE(C19:L19)</f>
        <v>0.16199999999999998</v>
      </c>
    </row>
    <row r="20" spans="2:14" ht="15.5">
      <c r="B20" s="215" t="s">
        <v>87</v>
      </c>
      <c r="C20" s="211">
        <v>0</v>
      </c>
      <c r="D20" s="211">
        <v>5</v>
      </c>
      <c r="E20" s="211">
        <v>5</v>
      </c>
      <c r="F20" s="211">
        <v>5</v>
      </c>
      <c r="G20" s="211">
        <v>5</v>
      </c>
      <c r="H20" s="211">
        <v>5</v>
      </c>
      <c r="I20" s="211">
        <v>5</v>
      </c>
      <c r="J20" s="211">
        <v>5</v>
      </c>
      <c r="K20" s="211">
        <v>5</v>
      </c>
      <c r="L20" s="211">
        <v>5</v>
      </c>
      <c r="M20" s="211">
        <f>SUM(C20,D20,E20,F20,G20,H20,I20,J20,K20,L20)</f>
        <v>45</v>
      </c>
      <c r="N20" s="101">
        <f>AVERAGE(C20:L20)</f>
        <v>4.50</v>
      </c>
    </row>
    <row r="21" spans="1:14" ht="20.15" customHeight="1">
      <c r="A21" s="89"/>
      <c r="B21" s="216" t="s">
        <v>88</v>
      </c>
      <c r="C21" s="102">
        <f t="shared" si="3" ref="C21:N21">SUM(C19,C20)</f>
        <v>0</v>
      </c>
      <c r="D21" s="102">
        <f t="shared" si="3"/>
        <v>5.18</v>
      </c>
      <c r="E21" s="102">
        <f t="shared" si="3"/>
        <v>5.18</v>
      </c>
      <c r="F21" s="102">
        <f t="shared" si="3"/>
        <v>5.18</v>
      </c>
      <c r="G21" s="102">
        <f t="shared" si="3"/>
        <v>5.18</v>
      </c>
      <c r="H21" s="102">
        <f t="shared" si="3"/>
        <v>5.18</v>
      </c>
      <c r="I21" s="102">
        <f t="shared" si="3"/>
        <v>5.18</v>
      </c>
      <c r="J21" s="102">
        <f t="shared" si="3"/>
        <v>5.18</v>
      </c>
      <c r="K21" s="102">
        <f t="shared" si="3"/>
        <v>5.18</v>
      </c>
      <c r="L21" s="102">
        <f t="shared" si="3"/>
        <v>5.18</v>
      </c>
      <c r="M21" s="102">
        <f t="shared" si="3"/>
        <v>46.62</v>
      </c>
      <c r="N21" s="103">
        <f t="shared" si="3"/>
        <v>4.6619999999999999</v>
      </c>
    </row>
    <row r="22" spans="1:14" s="93" customFormat="1" ht="21" customHeight="1">
      <c r="A22" s="89"/>
      <c r="B22" s="217" t="s">
        <v>233</v>
      </c>
      <c r="M22" s="104"/>
      <c r="N22" s="105"/>
    </row>
    <row r="23" spans="1:14" s="93" customFormat="1" ht="15.75" customHeight="1">
      <c r="A23" s="89"/>
      <c r="B23" s="214" t="s">
        <v>86</v>
      </c>
      <c r="C23" s="210">
        <v>0.070000000000000007</v>
      </c>
      <c r="D23" s="210">
        <v>0.40</v>
      </c>
      <c r="E23" s="210">
        <v>0.60</v>
      </c>
      <c r="F23" s="210">
        <v>0.60</v>
      </c>
      <c r="G23" s="210">
        <v>0.60</v>
      </c>
      <c r="H23" s="210">
        <v>0.60</v>
      </c>
      <c r="I23" s="210">
        <v>0.60</v>
      </c>
      <c r="J23" s="210">
        <v>0.60</v>
      </c>
      <c r="K23" s="210">
        <v>0.60</v>
      </c>
      <c r="L23" s="210">
        <v>0.60</v>
      </c>
      <c r="M23" s="210">
        <f>SUM(C23,D23,E23,F23,G23,H23,I23,J23,K23,L23)</f>
        <v>5.27</v>
      </c>
      <c r="N23" s="98">
        <f>AVERAGE(C23:L23)</f>
        <v>0.52699999999999991</v>
      </c>
    </row>
    <row r="24" spans="2:14" ht="15.5">
      <c r="B24" s="215" t="s">
        <v>87</v>
      </c>
      <c r="C24" s="211">
        <v>5.22</v>
      </c>
      <c r="D24" s="211">
        <v>45.10</v>
      </c>
      <c r="E24" s="211">
        <v>54.90</v>
      </c>
      <c r="F24" s="211">
        <v>54.90</v>
      </c>
      <c r="G24" s="211">
        <v>53.90</v>
      </c>
      <c r="H24" s="211">
        <v>53.90</v>
      </c>
      <c r="I24" s="211">
        <v>53.90</v>
      </c>
      <c r="J24" s="211">
        <v>53.90</v>
      </c>
      <c r="K24" s="211">
        <v>53.90</v>
      </c>
      <c r="L24" s="211">
        <v>53.90</v>
      </c>
      <c r="M24" s="211">
        <f>SUM(C24,D24,E24,F24,G24,H24,I24,J24,K24,L24)</f>
        <v>483.51999999999992</v>
      </c>
      <c r="N24" s="101">
        <f>AVERAGE(C24:L24)</f>
        <v>48.35199999999999</v>
      </c>
    </row>
    <row r="25" spans="1:14" ht="20.15" customHeight="1">
      <c r="A25" s="89"/>
      <c r="B25" s="216" t="s">
        <v>88</v>
      </c>
      <c r="C25" s="102">
        <f t="shared" si="4" ref="C25:N25">SUM(C23,C24)</f>
        <v>5.29</v>
      </c>
      <c r="D25" s="102">
        <f t="shared" si="4"/>
        <v>45.50</v>
      </c>
      <c r="E25" s="102">
        <f t="shared" si="4"/>
        <v>55.50</v>
      </c>
      <c r="F25" s="102">
        <f t="shared" si="4"/>
        <v>55.50</v>
      </c>
      <c r="G25" s="102">
        <f t="shared" si="4"/>
        <v>54.50</v>
      </c>
      <c r="H25" s="102">
        <f t="shared" si="4"/>
        <v>54.50</v>
      </c>
      <c r="I25" s="102">
        <f t="shared" si="4"/>
        <v>54.50</v>
      </c>
      <c r="J25" s="102">
        <f t="shared" si="4"/>
        <v>54.50</v>
      </c>
      <c r="K25" s="102">
        <f t="shared" si="4"/>
        <v>54.50</v>
      </c>
      <c r="L25" s="102">
        <f t="shared" si="4"/>
        <v>54.50</v>
      </c>
      <c r="M25" s="102">
        <f t="shared" si="4"/>
        <v>488.78999999999991</v>
      </c>
      <c r="N25" s="103">
        <f t="shared" si="4"/>
        <v>48.878999999999991</v>
      </c>
    </row>
    <row r="26" spans="1:14" s="93" customFormat="1" ht="21" customHeight="1">
      <c r="A26" s="89"/>
      <c r="B26" s="217" t="s">
        <v>234</v>
      </c>
      <c r="M26" s="104"/>
      <c r="N26" s="105"/>
    </row>
    <row r="27" spans="1:14" s="93" customFormat="1" ht="15.75" customHeight="1">
      <c r="A27" s="89"/>
      <c r="B27" s="214" t="s">
        <v>86</v>
      </c>
      <c r="C27" s="210">
        <v>5.03</v>
      </c>
      <c r="D27" s="210">
        <v>4.68</v>
      </c>
      <c r="E27" s="210">
        <v>4.6900000000000004</v>
      </c>
      <c r="F27" s="210">
        <v>4.70</v>
      </c>
      <c r="G27" s="210">
        <v>4.70</v>
      </c>
      <c r="H27" s="210">
        <v>4.71</v>
      </c>
      <c r="I27" s="210">
        <v>4.71</v>
      </c>
      <c r="J27" s="210">
        <v>4.71</v>
      </c>
      <c r="K27" s="210">
        <v>4.71</v>
      </c>
      <c r="L27" s="210">
        <v>4.71</v>
      </c>
      <c r="M27" s="210">
        <f>SUM(C27,D27,E27,F27,G27,H27,I27,J27,K27,L27)</f>
        <v>47.35</v>
      </c>
      <c r="N27" s="98">
        <f>AVERAGE(C27:L27)</f>
        <v>4.7350000000000003</v>
      </c>
    </row>
    <row r="28" spans="2:14" ht="15.5">
      <c r="B28" s="215" t="s">
        <v>87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f>SUM(C28,D28,E28,F28,G28,H28,I28,J28,K28,L28)</f>
        <v>0</v>
      </c>
      <c r="N28" s="101">
        <f>AVERAGE(C28:L28)</f>
        <v>0</v>
      </c>
    </row>
    <row r="29" spans="1:14" ht="20.15" customHeight="1">
      <c r="A29" s="89"/>
      <c r="B29" s="216" t="s">
        <v>88</v>
      </c>
      <c r="C29" s="102">
        <f t="shared" si="5" ref="C29:N29">SUM(C27,C28)</f>
        <v>5.03</v>
      </c>
      <c r="D29" s="102">
        <f t="shared" si="5"/>
        <v>4.68</v>
      </c>
      <c r="E29" s="102">
        <f t="shared" si="5"/>
        <v>4.6900000000000004</v>
      </c>
      <c r="F29" s="102">
        <f t="shared" si="5"/>
        <v>4.70</v>
      </c>
      <c r="G29" s="102">
        <f t="shared" si="5"/>
        <v>4.70</v>
      </c>
      <c r="H29" s="102">
        <f t="shared" si="5"/>
        <v>4.71</v>
      </c>
      <c r="I29" s="102">
        <f t="shared" si="5"/>
        <v>4.71</v>
      </c>
      <c r="J29" s="102">
        <f t="shared" si="5"/>
        <v>4.71</v>
      </c>
      <c r="K29" s="102">
        <f t="shared" si="5"/>
        <v>4.71</v>
      </c>
      <c r="L29" s="102">
        <f t="shared" si="5"/>
        <v>4.71</v>
      </c>
      <c r="M29" s="102">
        <f t="shared" si="5"/>
        <v>47.35</v>
      </c>
      <c r="N29" s="103">
        <f t="shared" si="5"/>
        <v>4.7350000000000003</v>
      </c>
    </row>
    <row r="30" spans="1:14" s="93" customFormat="1" ht="21" customHeight="1">
      <c r="A30" s="89"/>
      <c r="B30" s="217" t="s">
        <v>235</v>
      </c>
      <c r="M30" s="104"/>
      <c r="N30" s="105"/>
    </row>
    <row r="31" spans="1:14" s="93" customFormat="1" ht="15.75" customHeight="1">
      <c r="A31" s="89"/>
      <c r="B31" s="214" t="s">
        <v>86</v>
      </c>
      <c r="C31" s="210">
        <v>2.50</v>
      </c>
      <c r="D31" s="210">
        <v>2.87</v>
      </c>
      <c r="E31" s="210">
        <v>2.87</v>
      </c>
      <c r="F31" s="210">
        <v>2.87</v>
      </c>
      <c r="G31" s="210">
        <v>2.87</v>
      </c>
      <c r="H31" s="210">
        <v>2.87</v>
      </c>
      <c r="I31" s="210">
        <v>2.87</v>
      </c>
      <c r="J31" s="210">
        <v>2.87</v>
      </c>
      <c r="K31" s="210">
        <v>2.87</v>
      </c>
      <c r="L31" s="210">
        <v>2.87</v>
      </c>
      <c r="M31" s="210">
        <f>SUM(C31,D31,E31,F31,G31,H31,I31,J31,K31,L31)</f>
        <v>28.330000000000005</v>
      </c>
      <c r="N31" s="98">
        <f>AVERAGE(C31:L31)</f>
        <v>2.8330000000000006</v>
      </c>
    </row>
    <row r="32" spans="2:14" ht="15.5">
      <c r="B32" s="215" t="s">
        <v>87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f>SUM(C32,D32,E32,F32,G32,H32,I32,J32,K32,L32)</f>
        <v>0</v>
      </c>
      <c r="N32" s="101">
        <f>AVERAGE(C32:L32)</f>
        <v>0</v>
      </c>
    </row>
    <row r="33" spans="1:14" ht="20.15" customHeight="1">
      <c r="A33" s="89"/>
      <c r="B33" s="216" t="s">
        <v>88</v>
      </c>
      <c r="C33" s="102">
        <f t="shared" si="6" ref="C33:N33">SUM(C31,C32)</f>
        <v>2.50</v>
      </c>
      <c r="D33" s="102">
        <f t="shared" si="6"/>
        <v>2.87</v>
      </c>
      <c r="E33" s="102">
        <f t="shared" si="6"/>
        <v>2.87</v>
      </c>
      <c r="F33" s="102">
        <f t="shared" si="6"/>
        <v>2.87</v>
      </c>
      <c r="G33" s="102">
        <f t="shared" si="6"/>
        <v>2.87</v>
      </c>
      <c r="H33" s="102">
        <f t="shared" si="6"/>
        <v>2.87</v>
      </c>
      <c r="I33" s="102">
        <f t="shared" si="6"/>
        <v>2.87</v>
      </c>
      <c r="J33" s="102">
        <f t="shared" si="6"/>
        <v>2.87</v>
      </c>
      <c r="K33" s="102">
        <f t="shared" si="6"/>
        <v>2.87</v>
      </c>
      <c r="L33" s="102">
        <f t="shared" si="6"/>
        <v>2.87</v>
      </c>
      <c r="M33" s="102">
        <f t="shared" si="6"/>
        <v>28.330000000000005</v>
      </c>
      <c r="N33" s="103">
        <f t="shared" si="6"/>
        <v>2.8330000000000006</v>
      </c>
    </row>
    <row r="34" spans="1:14" s="93" customFormat="1" ht="21" customHeight="1">
      <c r="A34" s="89"/>
      <c r="B34" s="217" t="s">
        <v>95</v>
      </c>
      <c r="M34" s="104"/>
      <c r="N34" s="105"/>
    </row>
    <row r="35" spans="1:14" ht="15.75" customHeight="1">
      <c r="A35" s="89"/>
      <c r="B35" s="96" t="s">
        <v>86</v>
      </c>
      <c r="C35" s="106">
        <f>SUM(C7,C11,C15,C19,C23,C27,C31)</f>
        <v>9.66</v>
      </c>
      <c r="D35" s="106">
        <f t="shared" si="7" ref="D35:M36">SUM(D7,D11,D15,D19,D23,D27,D31)</f>
        <v>11.97</v>
      </c>
      <c r="E35" s="106">
        <f t="shared" si="7"/>
        <v>12.10</v>
      </c>
      <c r="F35" s="106">
        <f t="shared" si="7"/>
        <v>11.970000000000002</v>
      </c>
      <c r="G35" s="106">
        <f t="shared" si="7"/>
        <v>11.970000000000002</v>
      </c>
      <c r="H35" s="106">
        <f t="shared" si="7"/>
        <v>11.98</v>
      </c>
      <c r="I35" s="106">
        <f t="shared" si="7"/>
        <v>11.98</v>
      </c>
      <c r="J35" s="106">
        <f t="shared" si="7"/>
        <v>11.98</v>
      </c>
      <c r="K35" s="106">
        <f t="shared" si="7"/>
        <v>11.98</v>
      </c>
      <c r="L35" s="106">
        <f t="shared" si="7"/>
        <v>11.98</v>
      </c>
      <c r="M35" s="106">
        <f t="shared" si="7"/>
        <v>117.57000000000002</v>
      </c>
      <c r="N35" s="98">
        <f>AVERAGE(C35:L35)</f>
        <v>11.757000000000001</v>
      </c>
    </row>
    <row r="36" spans="2:14" ht="15.5">
      <c r="B36" s="99" t="s">
        <v>87</v>
      </c>
      <c r="C36" s="100">
        <f>SUM(C8,C12,C16,C20,C24,C28,C32)</f>
        <v>22.369999999999997</v>
      </c>
      <c r="D36" s="100">
        <f t="shared" si="7"/>
        <v>91.949999999999989</v>
      </c>
      <c r="E36" s="100">
        <f t="shared" si="7"/>
        <v>99.85</v>
      </c>
      <c r="F36" s="100">
        <f t="shared" si="7"/>
        <v>96.15</v>
      </c>
      <c r="G36" s="100">
        <f t="shared" si="7"/>
        <v>95.15</v>
      </c>
      <c r="H36" s="100">
        <f t="shared" si="7"/>
        <v>95.15</v>
      </c>
      <c r="I36" s="100">
        <f t="shared" si="7"/>
        <v>95.15</v>
      </c>
      <c r="J36" s="100">
        <f t="shared" si="7"/>
        <v>95.15</v>
      </c>
      <c r="K36" s="100">
        <f t="shared" si="7"/>
        <v>95.15</v>
      </c>
      <c r="L36" s="100">
        <f t="shared" si="7"/>
        <v>95.15</v>
      </c>
      <c r="M36" s="100">
        <f t="shared" si="7"/>
        <v>881.22</v>
      </c>
      <c r="N36" s="101">
        <f>AVERAGE(C36:L36)</f>
        <v>88.121999999999986</v>
      </c>
    </row>
    <row r="37" spans="1:14" ht="20.15" customHeight="1" thickBot="1">
      <c r="A37" s="89"/>
      <c r="B37" s="107" t="s">
        <v>88</v>
      </c>
      <c r="C37" s="108">
        <f t="shared" si="8" ref="C37:N37">SUM(C35,C36)</f>
        <v>32.03</v>
      </c>
      <c r="D37" s="108">
        <f t="shared" si="8"/>
        <v>103.91999999999999</v>
      </c>
      <c r="E37" s="108">
        <f t="shared" si="8"/>
        <v>111.94999999999999</v>
      </c>
      <c r="F37" s="108">
        <f t="shared" si="8"/>
        <v>108.12</v>
      </c>
      <c r="G37" s="108">
        <f t="shared" si="8"/>
        <v>107.12</v>
      </c>
      <c r="H37" s="108">
        <f t="shared" si="8"/>
        <v>107.13000000000001</v>
      </c>
      <c r="I37" s="108">
        <f t="shared" si="8"/>
        <v>107.13000000000001</v>
      </c>
      <c r="J37" s="108">
        <f t="shared" si="8"/>
        <v>107.13000000000001</v>
      </c>
      <c r="K37" s="108">
        <f t="shared" si="8"/>
        <v>107.13000000000001</v>
      </c>
      <c r="L37" s="108">
        <f t="shared" si="8"/>
        <v>107.13000000000001</v>
      </c>
      <c r="M37" s="108">
        <f t="shared" si="8"/>
        <v>998.79000000000008</v>
      </c>
      <c r="N37" s="109">
        <f t="shared" si="8"/>
        <v>99.878999999999991</v>
      </c>
    </row>
    <row r="38" spans="2:14" ht="14.5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2:14" ht="14.5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2:14" ht="15.75" customHeight="1">
      <c r="B40" s="218" t="s">
        <v>96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2:14" ht="15.75" customHeight="1">
      <c r="B41" s="218" t="s">
        <v>97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4" ht="14.5">
      <c r="B44" s="219" t="s">
        <v>41</v>
      </c>
    </row>
    <row r="45" spans="2:13" ht="14.5">
      <c r="B45" s="219" t="s">
        <v>236</v>
      </c>
      <c r="C45" s="84">
        <f>+C7+C15+C19+C27</f>
        <v>6.74</v>
      </c>
      <c r="D45" s="84">
        <f t="shared" si="9" ref="D45:L46">+D7+D15+D19+D27</f>
        <v>8.35</v>
      </c>
      <c r="E45" s="84">
        <f t="shared" si="9"/>
        <v>8.2800000000000011</v>
      </c>
      <c r="F45" s="84">
        <f t="shared" si="9"/>
        <v>8.15</v>
      </c>
      <c r="G45" s="84">
        <f t="shared" si="9"/>
        <v>8.15</v>
      </c>
      <c r="H45" s="84">
        <f t="shared" si="9"/>
        <v>8.16</v>
      </c>
      <c r="I45" s="84">
        <f t="shared" si="9"/>
        <v>8.16</v>
      </c>
      <c r="J45" s="84">
        <f t="shared" si="9"/>
        <v>8.16</v>
      </c>
      <c r="K45" s="84">
        <f t="shared" si="9"/>
        <v>8.16</v>
      </c>
      <c r="L45" s="84">
        <f t="shared" si="9"/>
        <v>8.16</v>
      </c>
      <c r="M45" s="212">
        <f>SUM(C45:L45)</f>
        <v>80.469999999999985</v>
      </c>
    </row>
    <row r="46" spans="2:13" ht="14.5">
      <c r="B46" s="219" t="s">
        <v>237</v>
      </c>
      <c r="C46" s="84">
        <f>+C8+C16+C20+C28</f>
        <v>14</v>
      </c>
      <c r="D46" s="84">
        <f t="shared" si="9"/>
        <v>43.70</v>
      </c>
      <c r="E46" s="84">
        <f t="shared" si="9"/>
        <v>41.80</v>
      </c>
      <c r="F46" s="84">
        <f t="shared" si="9"/>
        <v>38.099999999999994</v>
      </c>
      <c r="G46" s="84">
        <f t="shared" si="9"/>
        <v>38.099999999999994</v>
      </c>
      <c r="H46" s="84">
        <f t="shared" si="9"/>
        <v>38.099999999999994</v>
      </c>
      <c r="I46" s="84">
        <f t="shared" si="9"/>
        <v>38.099999999999994</v>
      </c>
      <c r="J46" s="84">
        <f t="shared" si="9"/>
        <v>38.099999999999994</v>
      </c>
      <c r="K46" s="84">
        <f t="shared" si="9"/>
        <v>38.099999999999994</v>
      </c>
      <c r="L46" s="84">
        <f t="shared" si="9"/>
        <v>38.099999999999994</v>
      </c>
      <c r="M46" s="212">
        <f>SUM(C46:L46)</f>
        <v>366.20000000000005</v>
      </c>
    </row>
    <row r="47" ht="14.5">
      <c r="B47" s="219" t="s">
        <v>42</v>
      </c>
    </row>
    <row r="48" spans="2:13" ht="14.5">
      <c r="B48" s="219" t="s">
        <v>236</v>
      </c>
      <c r="C48" s="84">
        <f>+C11+C23+C31</f>
        <v>2.92</v>
      </c>
      <c r="D48" s="84">
        <f t="shared" si="10" ref="D48:L49">+D11+D23+D31</f>
        <v>3.62</v>
      </c>
      <c r="E48" s="84">
        <f t="shared" si="10"/>
        <v>3.8200000000000003</v>
      </c>
      <c r="F48" s="84">
        <f t="shared" si="10"/>
        <v>3.8200000000000003</v>
      </c>
      <c r="G48" s="84">
        <f t="shared" si="10"/>
        <v>3.8200000000000003</v>
      </c>
      <c r="H48" s="84">
        <f t="shared" si="10"/>
        <v>3.8200000000000003</v>
      </c>
      <c r="I48" s="84">
        <f t="shared" si="10"/>
        <v>3.8200000000000003</v>
      </c>
      <c r="J48" s="84">
        <f t="shared" si="10"/>
        <v>3.8200000000000003</v>
      </c>
      <c r="K48" s="84">
        <f t="shared" si="10"/>
        <v>3.8200000000000003</v>
      </c>
      <c r="L48" s="84">
        <f t="shared" si="10"/>
        <v>3.8200000000000003</v>
      </c>
      <c r="M48" s="212">
        <f>SUM(C48:L48)</f>
        <v>37.10</v>
      </c>
    </row>
    <row r="49" spans="2:13" ht="14.5">
      <c r="B49" s="219" t="s">
        <v>237</v>
      </c>
      <c r="C49" s="84">
        <f>+C12+C24+C32</f>
        <v>8.3699999999999992</v>
      </c>
      <c r="D49" s="84">
        <f t="shared" si="10"/>
        <v>48.25</v>
      </c>
      <c r="E49" s="84">
        <f t="shared" si="10"/>
        <v>58.05</v>
      </c>
      <c r="F49" s="84">
        <f t="shared" si="10"/>
        <v>58.05</v>
      </c>
      <c r="G49" s="84">
        <f t="shared" si="10"/>
        <v>57.05</v>
      </c>
      <c r="H49" s="84">
        <f t="shared" si="10"/>
        <v>57.05</v>
      </c>
      <c r="I49" s="84">
        <f t="shared" si="10"/>
        <v>57.05</v>
      </c>
      <c r="J49" s="84">
        <f t="shared" si="10"/>
        <v>57.05</v>
      </c>
      <c r="K49" s="84">
        <f t="shared" si="10"/>
        <v>57.05</v>
      </c>
      <c r="L49" s="84">
        <f t="shared" si="10"/>
        <v>57.05</v>
      </c>
      <c r="M49" s="212">
        <f>SUM(C49:L49)</f>
        <v>515.02</v>
      </c>
    </row>
    <row r="50" ht="14.5">
      <c r="M50" s="212">
        <f>+M45+M48</f>
        <v>117.57</v>
      </c>
    </row>
    <row r="51" ht="14.5">
      <c r="M51" s="212">
        <f>+M46+M49</f>
        <v>881.22</v>
      </c>
    </row>
    <row r="52" ht="14.5">
      <c r="M52" s="212">
        <f>SUM(M50:M51)</f>
        <v>998.79</v>
      </c>
    </row>
  </sheetData>
  <printOptions horizontalCentered="1"/>
  <pageMargins left="0.5" right="0.5" top="0.5" bottom="0.5" header="0" footer="0"/>
  <pageSetup orientation="landscape" scale="1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workbookViewId="0" topLeftCell="A1">
      <selection pane="topLeft" activeCell="A1" sqref="A1"/>
    </sheetView>
  </sheetViews>
  <sheetFormatPr defaultColWidth="9.08984375" defaultRowHeight="10.5"/>
  <cols>
    <col min="1" max="1" width="27.4545454545455" style="153" customWidth="1"/>
    <col min="2" max="2" width="20.0909090909091" style="153" customWidth="1"/>
    <col min="3" max="3" width="18.9090909090909" style="153" customWidth="1"/>
    <col min="4" max="4" width="16.9090909090909" style="153" customWidth="1"/>
    <col min="5" max="5" width="19.3636363636364" style="153" bestFit="1" customWidth="1"/>
    <col min="6" max="6" width="10.5454545454545" style="153" bestFit="1" customWidth="1"/>
    <col min="7" max="7" width="24.6363636363636" style="153" customWidth="1"/>
    <col min="8" max="8" width="19" style="152" customWidth="1"/>
    <col min="9" max="11" width="11" style="152" customWidth="1"/>
    <col min="12" max="12" width="16.6363636363636" style="152" customWidth="1"/>
    <col min="13" max="13" width="11" style="152" customWidth="1"/>
    <col min="14" max="14" width="17.9090909090909" style="152" customWidth="1"/>
    <col min="15" max="15" width="14.4545454545455" style="152" customWidth="1"/>
    <col min="16" max="16" width="17.9090909090909" style="152" customWidth="1"/>
    <col min="17" max="17" width="15.5454545454545" style="152" customWidth="1"/>
    <col min="18" max="19" width="14.4545454545455" style="152" customWidth="1"/>
    <col min="20" max="255" width="11" style="152" customWidth="1"/>
    <col min="256" max="16384" width="9.09090909090909" style="152"/>
  </cols>
  <sheetData>
    <row r="1" spans="1:4" ht="13">
      <c r="A1" s="222" t="s">
        <v>206</v>
      </c>
      <c r="B1" s="223"/>
      <c r="D1" s="302" t="s">
        <v>245</v>
      </c>
    </row>
    <row r="2" spans="1:4" ht="13">
      <c r="A2" s="222"/>
      <c r="B2" s="223"/>
      <c r="D2" s="302" t="s">
        <v>239</v>
      </c>
    </row>
    <row r="3" spans="1:6" ht="14.25" customHeight="1">
      <c r="A3" s="224" t="s">
        <v>0</v>
      </c>
      <c r="F3" s="225"/>
    </row>
    <row r="4" spans="1:7" ht="12.75" customHeight="1">
      <c r="A4" s="225"/>
      <c r="D4" s="226"/>
      <c r="G4" s="225"/>
    </row>
    <row r="5" spans="1:6" ht="24.75" customHeight="1">
      <c r="A5" s="227" t="s">
        <v>165</v>
      </c>
      <c r="B5" s="287" t="s">
        <v>166</v>
      </c>
      <c r="C5" s="288"/>
      <c r="D5" s="288"/>
      <c r="E5" s="288"/>
      <c r="F5" s="288"/>
    </row>
    <row r="6" spans="2:6" ht="10.5">
      <c r="B6" s="228"/>
      <c r="C6" s="154"/>
      <c r="D6" s="154"/>
      <c r="E6" s="154"/>
      <c r="F6" s="229" t="s">
        <v>167</v>
      </c>
    </row>
    <row r="7" spans="2:6" ht="10.5">
      <c r="B7" s="230" t="s">
        <v>168</v>
      </c>
      <c r="C7" s="170"/>
      <c r="D7" s="231" t="s">
        <v>169</v>
      </c>
      <c r="E7" s="231" t="s">
        <v>170</v>
      </c>
      <c r="F7" s="232" t="s">
        <v>170</v>
      </c>
    </row>
    <row r="8" spans="2:6" ht="10.5">
      <c r="B8" s="230" t="s">
        <v>171</v>
      </c>
      <c r="C8" s="231" t="s">
        <v>172</v>
      </c>
      <c r="D8" s="233" t="s">
        <v>173</v>
      </c>
      <c r="E8" s="233" t="s">
        <v>174</v>
      </c>
      <c r="F8" s="234" t="s">
        <v>174</v>
      </c>
    </row>
    <row r="9" spans="1:6" ht="10.5">
      <c r="A9" s="154"/>
      <c r="B9" s="155"/>
      <c r="C9" s="156"/>
      <c r="D9" s="157"/>
      <c r="E9" s="156"/>
      <c r="F9" s="158"/>
    </row>
    <row r="10" spans="1:8" ht="10.5">
      <c r="A10" s="235" t="s">
        <v>175</v>
      </c>
      <c r="B10" s="159">
        <v>992754200.8341763</v>
      </c>
      <c r="C10" s="165">
        <f t="shared" si="0" ref="C10:C15">B10/$B$20</f>
        <v>0.31221840926659505</v>
      </c>
      <c r="D10" s="160">
        <v>0.032735201453611966</v>
      </c>
      <c r="E10" s="236">
        <f t="shared" si="1" ref="E10:E15">C10*D10</f>
        <v>0.010220532524868257</v>
      </c>
      <c r="F10" s="237">
        <f>+E10</f>
        <v>0.010220532524868257</v>
      </c>
      <c r="G10" s="238"/>
      <c r="H10" s="161"/>
    </row>
    <row r="11" spans="1:8" ht="10.5">
      <c r="A11" s="235" t="s">
        <v>176</v>
      </c>
      <c r="B11" s="159">
        <v>199164159.12541929</v>
      </c>
      <c r="C11" s="165">
        <f t="shared" si="0"/>
        <v>0.06263656894406236</v>
      </c>
      <c r="D11" s="160">
        <v>0.025696315815445646</v>
      </c>
      <c r="E11" s="236">
        <f t="shared" si="1"/>
        <v>0.0016095290571825612</v>
      </c>
      <c r="F11" s="237">
        <f>+E11</f>
        <v>0.0016095290571825612</v>
      </c>
      <c r="G11" s="238"/>
      <c r="H11" s="161"/>
    </row>
    <row r="12" spans="1:8" ht="10.5">
      <c r="A12" s="235" t="s">
        <v>177</v>
      </c>
      <c r="B12" s="162">
        <v>0</v>
      </c>
      <c r="C12" s="165">
        <f t="shared" si="0"/>
        <v>0</v>
      </c>
      <c r="D12" s="160">
        <v>0</v>
      </c>
      <c r="E12" s="236">
        <f t="shared" si="1"/>
        <v>0</v>
      </c>
      <c r="F12" s="237">
        <f>+E12/0.75478</f>
        <v>0</v>
      </c>
      <c r="G12" s="238"/>
      <c r="H12" s="161"/>
    </row>
    <row r="13" spans="1:8" ht="10.5">
      <c r="A13" s="235" t="s">
        <v>178</v>
      </c>
      <c r="B13" s="159">
        <v>21272466.653401848</v>
      </c>
      <c r="C13" s="165">
        <f t="shared" si="0"/>
        <v>0.0066901310456516476</v>
      </c>
      <c r="D13" s="160">
        <v>0.023167040699159619</v>
      </c>
      <c r="E13" s="236">
        <f t="shared" si="1"/>
        <v>0.00015499053821732301</v>
      </c>
      <c r="F13" s="237">
        <f>+E13</f>
        <v>0.00015499053821732301</v>
      </c>
      <c r="G13" s="238"/>
      <c r="H13" s="161"/>
    </row>
    <row r="14" spans="1:8" ht="10.5">
      <c r="A14" s="235" t="s">
        <v>179</v>
      </c>
      <c r="B14" s="159">
        <v>1371408983.4333711</v>
      </c>
      <c r="C14" s="165">
        <f t="shared" si="0"/>
        <v>0.43130427542054367</v>
      </c>
      <c r="D14" s="160">
        <v>0.10249999999999999</v>
      </c>
      <c r="E14" s="236">
        <f t="shared" si="1"/>
        <v>0.044208688230605725</v>
      </c>
      <c r="F14" s="237">
        <f>+E14/0.75478</f>
        <v>0.058571621175184455</v>
      </c>
      <c r="G14" s="238"/>
      <c r="H14" s="161"/>
    </row>
    <row r="15" spans="1:8" ht="10.5">
      <c r="A15" s="235" t="s">
        <v>180</v>
      </c>
      <c r="B15" s="159">
        <v>583627290.37066388</v>
      </c>
      <c r="C15" s="165">
        <f t="shared" si="0"/>
        <v>0.18354914444178577</v>
      </c>
      <c r="D15" s="160">
        <v>0</v>
      </c>
      <c r="E15" s="236">
        <f t="shared" si="1"/>
        <v>0</v>
      </c>
      <c r="F15" s="237">
        <f>+E15</f>
        <v>0</v>
      </c>
      <c r="G15" s="238"/>
      <c r="H15" s="161"/>
    </row>
    <row r="16" spans="1:8" ht="10.5">
      <c r="A16" s="235" t="s">
        <v>181</v>
      </c>
      <c r="B16" s="162"/>
      <c r="C16" s="165"/>
      <c r="D16" s="160"/>
      <c r="E16" s="239" t="s">
        <v>0</v>
      </c>
      <c r="F16" s="237"/>
      <c r="G16" s="238"/>
      <c r="H16" s="161"/>
    </row>
    <row r="17" spans="1:8" ht="10.5">
      <c r="A17" s="235" t="s">
        <v>182</v>
      </c>
      <c r="B17" s="162">
        <v>0</v>
      </c>
      <c r="C17" s="165">
        <f>B17/$B$20</f>
        <v>0</v>
      </c>
      <c r="D17" s="160">
        <v>0</v>
      </c>
      <c r="E17" s="236">
        <f>C17*D17</f>
        <v>0</v>
      </c>
      <c r="F17" s="237">
        <f>+E17</f>
        <v>0</v>
      </c>
      <c r="H17" s="161"/>
    </row>
    <row r="18" spans="1:8" ht="10.5">
      <c r="A18" s="235" t="s">
        <v>183</v>
      </c>
      <c r="B18" s="159">
        <v>11451519.963387879</v>
      </c>
      <c r="C18" s="165">
        <f>B18/$B$20</f>
        <v>0.0036014708813615279</v>
      </c>
      <c r="D18" s="240">
        <v>0.073204519346140515</v>
      </c>
      <c r="E18" s="236">
        <f>C18*D18</f>
        <v>0.00026364394480919169</v>
      </c>
      <c r="F18" s="241">
        <f>E27*C18+(E29/0.75478)*C18</f>
        <v>0.00033321503636588653</v>
      </c>
      <c r="G18" s="242"/>
      <c r="H18" s="161"/>
    </row>
    <row r="19" spans="2:8" ht="10.5">
      <c r="B19" s="243"/>
      <c r="C19" s="244"/>
      <c r="D19" s="165"/>
      <c r="E19" s="245"/>
      <c r="F19" s="237"/>
      <c r="H19" s="163"/>
    </row>
    <row r="20" spans="1:6" ht="10.5">
      <c r="A20" s="156" t="s">
        <v>184</v>
      </c>
      <c r="B20" s="246">
        <f>SUM(B10:B18)</f>
        <v>3179678620.3804202</v>
      </c>
      <c r="C20" s="164">
        <f>SUM(C10:C18)</f>
        <v>1</v>
      </c>
      <c r="D20" s="240"/>
      <c r="E20" s="247">
        <f>SUM(E10:E18)</f>
        <v>0.056457384295683054</v>
      </c>
      <c r="F20" s="164">
        <f>SUM(F10:F18)</f>
        <v>0.070889888331818474</v>
      </c>
    </row>
    <row r="21" spans="2:6" ht="10.5">
      <c r="B21" s="248">
        <v>0</v>
      </c>
      <c r="C21" s="249"/>
      <c r="D21" s="250"/>
      <c r="E21" s="251" t="s">
        <v>0</v>
      </c>
      <c r="F21" s="252"/>
    </row>
    <row r="22" spans="2:4" ht="10.5">
      <c r="B22" s="223"/>
      <c r="D22" s="170"/>
    </row>
    <row r="23" spans="2:6" ht="10.5">
      <c r="B23" s="289" t="s">
        <v>185</v>
      </c>
      <c r="C23" s="290"/>
      <c r="D23" s="290"/>
      <c r="E23" s="290"/>
      <c r="F23" s="291"/>
    </row>
    <row r="24" spans="1:6" ht="10.5">
      <c r="A24" s="253"/>
      <c r="B24" s="230" t="s">
        <v>168</v>
      </c>
      <c r="C24" s="170"/>
      <c r="D24" s="231" t="s">
        <v>174</v>
      </c>
      <c r="E24" s="231" t="s">
        <v>170</v>
      </c>
      <c r="F24" s="254" t="s">
        <v>186</v>
      </c>
    </row>
    <row r="25" spans="1:6" ht="10.5">
      <c r="A25" s="253"/>
      <c r="B25" s="230" t="s">
        <v>171</v>
      </c>
      <c r="C25" s="231" t="s">
        <v>172</v>
      </c>
      <c r="D25" s="231" t="s">
        <v>187</v>
      </c>
      <c r="E25" s="231" t="s">
        <v>174</v>
      </c>
      <c r="F25" s="254" t="s">
        <v>174</v>
      </c>
    </row>
    <row r="26" spans="1:6" ht="10.5">
      <c r="A26" s="253"/>
      <c r="B26" s="155"/>
      <c r="C26" s="156"/>
      <c r="D26" s="156"/>
      <c r="E26" s="255"/>
      <c r="F26" s="256"/>
    </row>
    <row r="27" spans="1:6" ht="10.5">
      <c r="A27" s="257" t="s">
        <v>188</v>
      </c>
      <c r="B27" s="258">
        <f>B10</f>
        <v>992754200.8341763</v>
      </c>
      <c r="C27" s="240">
        <f>B27/$B$31</f>
        <v>0.41991779900833964</v>
      </c>
      <c r="D27" s="165">
        <f>D10</f>
        <v>0.032735201453611966</v>
      </c>
      <c r="E27" s="165">
        <f>C27*D27</f>
        <v>0.013746093744495338</v>
      </c>
      <c r="F27" s="259">
        <f>+E27</f>
        <v>0.013746093744495338</v>
      </c>
    </row>
    <row r="28" spans="1:6" ht="10.5">
      <c r="A28" s="257" t="s">
        <v>189</v>
      </c>
      <c r="B28" s="260">
        <f>B12</f>
        <v>0</v>
      </c>
      <c r="C28" s="240">
        <f>B28/$B$31</f>
        <v>0</v>
      </c>
      <c r="D28" s="165">
        <f>D12</f>
        <v>0</v>
      </c>
      <c r="E28" s="165">
        <f>C28*D28</f>
        <v>0</v>
      </c>
      <c r="F28" s="259">
        <f>+E28/0.75478</f>
        <v>0</v>
      </c>
    </row>
    <row r="29" spans="1:6" ht="10.5">
      <c r="A29" s="257" t="s">
        <v>190</v>
      </c>
      <c r="B29" s="260">
        <f>B14</f>
        <v>1371408983.4333711</v>
      </c>
      <c r="C29" s="240">
        <f>B29/$B$31</f>
        <v>0.5800822009916603</v>
      </c>
      <c r="D29" s="165">
        <f>D14</f>
        <v>0.10249999999999999</v>
      </c>
      <c r="E29" s="165">
        <f>C29*D29</f>
        <v>0.05945842560164518</v>
      </c>
      <c r="F29" s="259">
        <f>+E29/0.75478</f>
        <v>0.078775836139862179</v>
      </c>
    </row>
    <row r="30" spans="1:6" ht="10.5">
      <c r="A30" s="253"/>
      <c r="B30" s="261"/>
      <c r="C30" s="262"/>
      <c r="D30" s="263"/>
      <c r="E30" s="262"/>
      <c r="F30" s="264"/>
    </row>
    <row r="31" spans="1:6" ht="10.5">
      <c r="A31" s="257" t="s">
        <v>184</v>
      </c>
      <c r="B31" s="258">
        <f>SUM(B27:B30)</f>
        <v>2364163184.2675476</v>
      </c>
      <c r="C31" s="240">
        <f>SUM(C27:C29)</f>
        <v>1</v>
      </c>
      <c r="D31" s="170"/>
      <c r="E31" s="265">
        <f>SUM(E27:E29)</f>
        <v>0.073204519346140515</v>
      </c>
      <c r="F31" s="166">
        <f>SUM(F27:F29)</f>
        <v>0.092521929884357521</v>
      </c>
    </row>
    <row r="32" spans="1:6" ht="10.5">
      <c r="A32" s="253" t="s">
        <v>172</v>
      </c>
      <c r="B32" s="260"/>
      <c r="C32" s="170"/>
      <c r="D32" s="170"/>
      <c r="E32" s="170"/>
      <c r="F32" s="237" t="s">
        <v>0</v>
      </c>
    </row>
    <row r="33" spans="1:6" ht="10.5">
      <c r="A33" s="167"/>
      <c r="B33" s="167"/>
      <c r="C33" s="250"/>
      <c r="D33" s="250"/>
      <c r="E33" s="250"/>
      <c r="F33" s="266" t="s">
        <v>0</v>
      </c>
    </row>
    <row r="34" spans="1:2" ht="13.5" customHeight="1">
      <c r="A34" s="267" t="s">
        <v>191</v>
      </c>
      <c r="B34" s="268"/>
    </row>
    <row r="35" spans="1:5" ht="10.5">
      <c r="A35" s="155" t="s">
        <v>188</v>
      </c>
      <c r="B35" s="269">
        <f>+E10</f>
        <v>0.010220532524868257</v>
      </c>
      <c r="E35" s="270"/>
    </row>
    <row r="36" spans="1:2" ht="10.5">
      <c r="A36" s="257" t="s">
        <v>192</v>
      </c>
      <c r="B36" s="271">
        <f>+E11</f>
        <v>0.0016095290571825612</v>
      </c>
    </row>
    <row r="37" spans="1:2" ht="10.5">
      <c r="A37" s="257" t="s">
        <v>193</v>
      </c>
      <c r="B37" s="271">
        <f>+E13</f>
        <v>0.00015499053821732301</v>
      </c>
    </row>
    <row r="38" spans="1:5" ht="10.5">
      <c r="A38" s="257" t="s">
        <v>194</v>
      </c>
      <c r="B38" s="271">
        <f>+E27*C18</f>
        <v>4.9506156353265807E-05</v>
      </c>
      <c r="D38" s="272" t="s">
        <v>0</v>
      </c>
      <c r="E38" s="273" t="s">
        <v>0</v>
      </c>
    </row>
    <row r="39" spans="1:2" ht="20.15" customHeight="1">
      <c r="A39" s="167" t="s">
        <v>195</v>
      </c>
      <c r="B39" s="168">
        <f>SUM(B35:B38)</f>
        <v>0.012034558276621409</v>
      </c>
    </row>
    <row r="40" spans="1:2" ht="14.25" customHeight="1">
      <c r="A40" s="267" t="s">
        <v>196</v>
      </c>
      <c r="B40" s="274"/>
    </row>
    <row r="41" spans="1:4" ht="10.5">
      <c r="A41" s="155" t="s">
        <v>189</v>
      </c>
      <c r="B41" s="269">
        <f>+E12</f>
        <v>0</v>
      </c>
      <c r="D41" s="275"/>
    </row>
    <row r="42" spans="1:2" ht="10.5">
      <c r="A42" s="257" t="s">
        <v>190</v>
      </c>
      <c r="B42" s="271">
        <f>+E14</f>
        <v>0.044208688230605725</v>
      </c>
    </row>
    <row r="43" spans="1:4" ht="10.5">
      <c r="A43" s="257" t="s">
        <v>194</v>
      </c>
      <c r="B43" s="271">
        <f>+E28*C18+E29*C18</f>
        <v>0.00021413778845592592</v>
      </c>
      <c r="D43" s="276" t="s">
        <v>0</v>
      </c>
    </row>
    <row r="44" spans="1:2" ht="20.15" customHeight="1">
      <c r="A44" s="167" t="s">
        <v>197</v>
      </c>
      <c r="B44" s="168">
        <f>SUM(B41:B43)</f>
        <v>0.044422826019061654</v>
      </c>
    </row>
    <row r="45" spans="1:3" ht="11" thickBot="1">
      <c r="A45" s="170" t="s">
        <v>198</v>
      </c>
      <c r="B45" s="169">
        <f>+B39+B44</f>
        <v>0.056457384295683061</v>
      </c>
      <c r="C45" s="277"/>
    </row>
    <row r="46" spans="1:2" ht="11" thickTop="1">
      <c r="A46" s="170" t="s">
        <v>199</v>
      </c>
      <c r="B46" s="171">
        <f>+B44/0.75478</f>
        <v>0.05885533005519708</v>
      </c>
    </row>
    <row r="47" spans="1:3" ht="10.5">
      <c r="A47" s="170" t="s">
        <v>200</v>
      </c>
      <c r="B47" s="171">
        <f>+B46+B39</f>
        <v>0.070889888331818487</v>
      </c>
      <c r="C47" s="277"/>
    </row>
    <row r="48" ht="10.5">
      <c r="B48" s="278"/>
    </row>
    <row r="49" spans="1:6" ht="12" customHeight="1">
      <c r="A49" s="279" t="s">
        <v>201</v>
      </c>
      <c r="C49" s="225"/>
      <c r="D49" s="225"/>
      <c r="E49" s="225"/>
      <c r="F49" s="225"/>
    </row>
    <row r="50" spans="1:2" ht="10.5">
      <c r="A50" s="222" t="s">
        <v>202</v>
      </c>
      <c r="B50" s="280"/>
    </row>
    <row r="51" spans="1:6" ht="24" customHeight="1">
      <c r="A51" s="292" t="s">
        <v>203</v>
      </c>
      <c r="B51" s="292"/>
      <c r="C51" s="292"/>
      <c r="D51" s="292"/>
      <c r="E51" s="292"/>
      <c r="F51" s="292"/>
    </row>
    <row r="52" spans="1:2" ht="15.75" customHeight="1">
      <c r="A52" s="172"/>
      <c r="B52" s="173"/>
    </row>
    <row r="53" ht="10.5">
      <c r="B53" s="280"/>
    </row>
    <row r="54" ht="10.5">
      <c r="B54" s="280"/>
    </row>
    <row r="59" ht="10.5">
      <c r="B59" s="279" t="s">
        <v>204</v>
      </c>
    </row>
    <row r="60" ht="10.5">
      <c r="B60" s="279" t="s">
        <v>205</v>
      </c>
    </row>
  </sheetData>
  <mergeCells count="3">
    <mergeCell ref="B5:F5"/>
    <mergeCell ref="B23:F23"/>
    <mergeCell ref="A51:F5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21:L22"/>
  <sheetViews>
    <sheetView workbookViewId="0" topLeftCell="A10">
      <selection pane="topLeft" activeCell="A1" sqref="A1"/>
    </sheetView>
  </sheetViews>
  <sheetFormatPr defaultColWidth="8.72727272727273" defaultRowHeight="12.5"/>
  <sheetData>
    <row r="21" ht="13">
      <c r="L21" s="302" t="s">
        <v>244</v>
      </c>
    </row>
    <row r="22" ht="13">
      <c r="L22" s="302" t="s">
        <v>239</v>
      </c>
    </row>
  </sheetData>
  <pageMargins left="0.7" right="0.7" top="0.75" bottom="0.75" header="0.3" footer="0.3"/>
  <pageSetup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D2"/>
  <sheetViews>
    <sheetView workbookViewId="0" topLeftCell="D1">
      <selection pane="topLeft" activeCell="A1" sqref="A1"/>
    </sheetView>
  </sheetViews>
  <sheetFormatPr defaultColWidth="8.72727272727273" defaultRowHeight="12.5"/>
  <sheetData>
    <row r="1" ht="13">
      <c r="D1" s="302" t="s">
        <v>241</v>
      </c>
    </row>
    <row r="2" ht="13">
      <c r="D2" s="302" t="s">
        <v>239</v>
      </c>
    </row>
  </sheetData>
  <pageMargins left="0.7" right="0.7" top="0.75" bottom="0.75" header="0.3" footer="0.3"/>
  <pageSetup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zoomScale="87" zoomScaleNormal="87" workbookViewId="0" topLeftCell="E1">
      <selection pane="topLeft" activeCell="A1" sqref="A1"/>
    </sheetView>
  </sheetViews>
  <sheetFormatPr defaultColWidth="9.1796875" defaultRowHeight="14.5"/>
  <cols>
    <col min="1" max="1" width="53.4545454545455" style="121" customWidth="1"/>
    <col min="2" max="2" width="14.2727272727273" style="120" bestFit="1" customWidth="1"/>
    <col min="3" max="3" width="13.4545454545455" style="120" bestFit="1" customWidth="1"/>
    <col min="4" max="4" width="3.45454545454545" style="120" customWidth="1"/>
    <col min="5" max="5" width="43.9090909090909" style="121" customWidth="1"/>
    <col min="6" max="6" width="39" style="121" customWidth="1"/>
    <col min="7" max="7" width="39.3636363636364" style="121" customWidth="1"/>
    <col min="8" max="8" width="37.4545454545455" style="121" customWidth="1"/>
    <col min="9" max="9" width="20.2727272727273" style="121" customWidth="1"/>
    <col min="10" max="10" width="21.4545454545455" style="121" customWidth="1"/>
    <col min="11" max="11" width="15.4545454545455" style="121" customWidth="1"/>
    <col min="12" max="12" width="14" style="121" customWidth="1"/>
    <col min="13" max="16384" width="9.18181818181818" style="121"/>
  </cols>
  <sheetData>
    <row r="1" ht="14.5">
      <c r="E1" s="302" t="s">
        <v>243</v>
      </c>
    </row>
    <row r="2" ht="14.5">
      <c r="E2" s="302" t="s">
        <v>239</v>
      </c>
    </row>
    <row r="4" spans="1:12" ht="25" customHeight="1">
      <c r="A4" s="119" t="s">
        <v>102</v>
      </c>
      <c r="E4" s="119" t="s">
        <v>103</v>
      </c>
      <c r="J4" s="122"/>
      <c r="K4" s="122"/>
      <c r="L4" s="122"/>
    </row>
    <row r="5" spans="1:12" s="128" customFormat="1" ht="39">
      <c r="A5" s="298" t="s">
        <v>104</v>
      </c>
      <c r="B5" s="300" t="s">
        <v>105</v>
      </c>
      <c r="C5" s="300"/>
      <c r="D5" s="123"/>
      <c r="E5" s="124" t="s">
        <v>106</v>
      </c>
      <c r="F5" s="124" t="s">
        <v>107</v>
      </c>
      <c r="G5" s="124" t="s">
        <v>108</v>
      </c>
      <c r="H5" s="125" t="s">
        <v>109</v>
      </c>
      <c r="I5" s="125" t="s">
        <v>110</v>
      </c>
      <c r="J5" s="126" t="s">
        <v>111</v>
      </c>
      <c r="K5" s="127" t="s">
        <v>112</v>
      </c>
      <c r="L5" s="281"/>
    </row>
    <row r="6" spans="1:12" s="128" customFormat="1" ht="25" customHeight="1">
      <c r="A6" s="299"/>
      <c r="B6" s="129" t="s">
        <v>113</v>
      </c>
      <c r="C6" s="129" t="s">
        <v>114</v>
      </c>
      <c r="D6" s="123"/>
      <c r="E6" s="130"/>
      <c r="F6" s="130"/>
      <c r="G6" s="131"/>
      <c r="H6" s="131"/>
      <c r="I6" s="131"/>
      <c r="J6" s="132"/>
      <c r="K6" s="132"/>
      <c r="L6" s="282"/>
    </row>
    <row r="7" spans="1:12" ht="25" customHeight="1">
      <c r="A7" s="133" t="s">
        <v>85</v>
      </c>
      <c r="B7" s="134">
        <v>2227540</v>
      </c>
      <c r="C7" s="135">
        <f>K19</f>
        <v>397301.19</v>
      </c>
      <c r="D7" s="136"/>
      <c r="E7" s="130" t="s">
        <v>115</v>
      </c>
      <c r="F7" s="130" t="s">
        <v>118</v>
      </c>
      <c r="G7" s="131" t="s">
        <v>116</v>
      </c>
      <c r="H7" s="131" t="s">
        <v>117</v>
      </c>
      <c r="I7" s="131" t="s">
        <v>119</v>
      </c>
      <c r="J7" s="132">
        <v>739630.37</v>
      </c>
      <c r="K7" s="137">
        <v>607251.00062369206</v>
      </c>
      <c r="L7" s="283"/>
    </row>
    <row r="8" spans="1:12" ht="25" customHeight="1">
      <c r="A8" s="133" t="s">
        <v>89</v>
      </c>
      <c r="B8" s="134">
        <v>0</v>
      </c>
      <c r="C8" s="134">
        <v>0</v>
      </c>
      <c r="D8" s="136"/>
      <c r="E8" s="130" t="s">
        <v>122</v>
      </c>
      <c r="F8" s="130" t="s">
        <v>123</v>
      </c>
      <c r="G8" s="131" t="s">
        <v>124</v>
      </c>
      <c r="H8" s="131" t="s">
        <v>125</v>
      </c>
      <c r="I8" s="131" t="s">
        <v>126</v>
      </c>
      <c r="J8" s="132">
        <v>436824.62</v>
      </c>
      <c r="K8" s="137">
        <v>387290.51192984526</v>
      </c>
      <c r="L8" s="283"/>
    </row>
    <row r="9" spans="1:12" ht="25" customHeight="1">
      <c r="A9" s="133" t="s">
        <v>90</v>
      </c>
      <c r="B9" s="134">
        <f>J12</f>
        <v>2663325.4499999997</v>
      </c>
      <c r="C9" s="138">
        <f>SUM(K7,K8,K9,K10,K11)</f>
        <v>2302673.4014481623</v>
      </c>
      <c r="D9" s="136"/>
      <c r="E9" s="130" t="s">
        <v>127</v>
      </c>
      <c r="F9" s="130" t="s">
        <v>128</v>
      </c>
      <c r="G9" s="131" t="s">
        <v>129</v>
      </c>
      <c r="H9" s="131" t="s">
        <v>117</v>
      </c>
      <c r="I9" s="131" t="s">
        <v>130</v>
      </c>
      <c r="J9" s="132">
        <v>402646.41</v>
      </c>
      <c r="K9" s="137">
        <v>352668.05872337456</v>
      </c>
      <c r="L9" s="283"/>
    </row>
    <row r="10" spans="1:12" ht="25" customHeight="1">
      <c r="A10" s="133" t="s">
        <v>91</v>
      </c>
      <c r="B10" s="134">
        <v>0</v>
      </c>
      <c r="C10" s="134">
        <v>0</v>
      </c>
      <c r="D10" s="136"/>
      <c r="E10" s="130" t="s">
        <v>127</v>
      </c>
      <c r="F10" s="130" t="s">
        <v>131</v>
      </c>
      <c r="G10" s="131" t="s">
        <v>129</v>
      </c>
      <c r="H10" s="131" t="s">
        <v>117</v>
      </c>
      <c r="I10" s="131" t="s">
        <v>132</v>
      </c>
      <c r="J10" s="132">
        <v>541877.19999999995</v>
      </c>
      <c r="K10" s="137">
        <v>474616.87337646395</v>
      </c>
      <c r="L10" s="283"/>
    </row>
    <row r="11" spans="1:12" ht="25" customHeight="1">
      <c r="A11" s="133" t="s">
        <v>92</v>
      </c>
      <c r="B11" s="134">
        <f>6904820+492503</f>
        <v>7397323</v>
      </c>
      <c r="C11" s="139">
        <f>SUM(K23,K27)</f>
        <v>4461845.74</v>
      </c>
      <c r="D11" s="136"/>
      <c r="E11" s="130" t="s">
        <v>127</v>
      </c>
      <c r="F11" s="130" t="s">
        <v>134</v>
      </c>
      <c r="G11" s="131" t="s">
        <v>133</v>
      </c>
      <c r="H11" s="131" t="s">
        <v>121</v>
      </c>
      <c r="I11" s="131" t="s">
        <v>135</v>
      </c>
      <c r="J11" s="132">
        <v>542346.85</v>
      </c>
      <c r="K11" s="137">
        <v>480846.95679478644</v>
      </c>
      <c r="L11" s="283"/>
    </row>
    <row r="12" spans="1:12" ht="25" customHeight="1">
      <c r="A12" s="133" t="s">
        <v>93</v>
      </c>
      <c r="B12" s="134">
        <v>0</v>
      </c>
      <c r="C12" s="134">
        <v>0</v>
      </c>
      <c r="D12" s="136"/>
      <c r="E12" s="143"/>
      <c r="F12" s="143"/>
      <c r="G12" s="143"/>
      <c r="H12" s="143"/>
      <c r="I12" s="144" t="s">
        <v>136</v>
      </c>
      <c r="J12" s="145">
        <f>SUM(J7:J11)</f>
        <v>2663325.4499999997</v>
      </c>
      <c r="K12" s="145">
        <f>SUM(K7:K11)</f>
        <v>2302673.4014481623</v>
      </c>
      <c r="L12" s="143"/>
    </row>
    <row r="13" spans="1:4" ht="25" customHeight="1">
      <c r="A13" s="133" t="s">
        <v>94</v>
      </c>
      <c r="B13" s="134">
        <v>0</v>
      </c>
      <c r="C13" s="134">
        <v>0</v>
      </c>
      <c r="D13" s="136"/>
    </row>
    <row r="14" spans="1:4" ht="25" customHeight="1">
      <c r="A14" s="140" t="s">
        <v>95</v>
      </c>
      <c r="B14" s="141">
        <f>SUM(B9,B10,B11,B7,B8,B12,B13)</f>
        <v>12288188.449999999</v>
      </c>
      <c r="C14" s="141">
        <f>SUM(C9,C10,C11,C7,C8,C12,C13)</f>
        <v>7161820.3314481629</v>
      </c>
      <c r="D14" s="142"/>
    </row>
    <row r="15" ht="25" customHeight="1"/>
    <row r="16" ht="25" customHeight="1"/>
    <row r="17" ht="26">
      <c r="E17" s="119" t="s">
        <v>137</v>
      </c>
    </row>
    <row r="18" spans="5:12" ht="39">
      <c r="E18" s="124" t="s">
        <v>138</v>
      </c>
      <c r="F18" s="124" t="s">
        <v>108</v>
      </c>
      <c r="G18" s="124" t="s">
        <v>106</v>
      </c>
      <c r="H18" s="124" t="s">
        <v>139</v>
      </c>
      <c r="I18" s="146" t="s">
        <v>140</v>
      </c>
      <c r="J18" s="124" t="s">
        <v>46</v>
      </c>
      <c r="K18" s="124" t="s">
        <v>114</v>
      </c>
      <c r="L18" s="127" t="s">
        <v>112</v>
      </c>
    </row>
    <row r="19" spans="5:12" ht="25" customHeight="1">
      <c r="E19" s="147" t="s">
        <v>141</v>
      </c>
      <c r="F19" s="147" t="s">
        <v>142</v>
      </c>
      <c r="G19" s="147" t="s">
        <v>143</v>
      </c>
      <c r="H19" s="147" t="s">
        <v>144</v>
      </c>
      <c r="I19" s="148">
        <v>321487.27</v>
      </c>
      <c r="J19" s="293" t="s">
        <v>145</v>
      </c>
      <c r="K19" s="301">
        <v>397301.19</v>
      </c>
      <c r="L19" s="296">
        <v>2227539.8000000003</v>
      </c>
    </row>
    <row r="20" spans="5:12" ht="25" customHeight="1">
      <c r="E20" s="147" t="s">
        <v>146</v>
      </c>
      <c r="F20" s="147" t="s">
        <v>142</v>
      </c>
      <c r="G20" s="147" t="s">
        <v>120</v>
      </c>
      <c r="H20" s="147" t="s">
        <v>147</v>
      </c>
      <c r="I20" s="148">
        <v>75813.92</v>
      </c>
      <c r="J20" s="294"/>
      <c r="K20" s="301"/>
      <c r="L20" s="297"/>
    </row>
    <row r="21" spans="5:12" ht="25" customHeight="1">
      <c r="E21" s="119" t="s">
        <v>148</v>
      </c>
      <c r="F21" s="149"/>
      <c r="G21" s="149"/>
      <c r="H21" s="149"/>
      <c r="I21" s="150"/>
      <c r="J21" s="149"/>
      <c r="K21" s="149"/>
      <c r="L21" s="151"/>
    </row>
    <row r="22" spans="5:12" ht="39">
      <c r="E22" s="124" t="s">
        <v>138</v>
      </c>
      <c r="F22" s="124" t="s">
        <v>108</v>
      </c>
      <c r="G22" s="124" t="s">
        <v>106</v>
      </c>
      <c r="H22" s="124" t="s">
        <v>139</v>
      </c>
      <c r="I22" s="146" t="s">
        <v>140</v>
      </c>
      <c r="J22" s="124" t="s">
        <v>46</v>
      </c>
      <c r="K22" s="124" t="s">
        <v>114</v>
      </c>
      <c r="L22" s="127" t="s">
        <v>112</v>
      </c>
    </row>
    <row r="23" spans="5:12" ht="25" customHeight="1">
      <c r="E23" s="147" t="s">
        <v>149</v>
      </c>
      <c r="F23" s="147" t="s">
        <v>150</v>
      </c>
      <c r="G23" s="147" t="s">
        <v>151</v>
      </c>
      <c r="H23" s="147" t="s">
        <v>152</v>
      </c>
      <c r="I23" s="148">
        <v>1797829.49</v>
      </c>
      <c r="J23" s="293" t="s">
        <v>153</v>
      </c>
      <c r="K23" s="295">
        <v>4126672.2300000004</v>
      </c>
      <c r="L23" s="296">
        <v>6904820.3200000003</v>
      </c>
    </row>
    <row r="24" spans="5:12" ht="25" customHeight="1">
      <c r="E24" s="147" t="s">
        <v>154</v>
      </c>
      <c r="F24" s="147" t="s">
        <v>150</v>
      </c>
      <c r="G24" s="147" t="s">
        <v>151</v>
      </c>
      <c r="H24" s="147" t="s">
        <v>155</v>
      </c>
      <c r="I24" s="148">
        <v>2328842.7400000002</v>
      </c>
      <c r="J24" s="294"/>
      <c r="K24" s="295"/>
      <c r="L24" s="297"/>
    </row>
    <row r="25" spans="5:12" ht="25" customHeight="1">
      <c r="E25" s="119" t="s">
        <v>156</v>
      </c>
      <c r="F25" s="149"/>
      <c r="G25" s="149"/>
      <c r="H25" s="149"/>
      <c r="I25" s="150"/>
      <c r="J25" s="149"/>
      <c r="K25" s="149"/>
      <c r="L25" s="151"/>
    </row>
    <row r="26" spans="5:12" ht="39">
      <c r="E26" s="124" t="s">
        <v>138</v>
      </c>
      <c r="F26" s="124" t="s">
        <v>108</v>
      </c>
      <c r="G26" s="124" t="s">
        <v>106</v>
      </c>
      <c r="H26" s="124" t="s">
        <v>139</v>
      </c>
      <c r="I26" s="146" t="s">
        <v>140</v>
      </c>
      <c r="J26" s="124" t="s">
        <v>46</v>
      </c>
      <c r="K26" s="124" t="s">
        <v>114</v>
      </c>
      <c r="L26" s="127" t="s">
        <v>112</v>
      </c>
    </row>
    <row r="27" spans="5:12" ht="25" customHeight="1">
      <c r="E27" s="147" t="s">
        <v>157</v>
      </c>
      <c r="F27" s="147" t="s">
        <v>158</v>
      </c>
      <c r="G27" s="147" t="s">
        <v>159</v>
      </c>
      <c r="H27" s="147" t="s">
        <v>160</v>
      </c>
      <c r="I27" s="148">
        <v>309852.93</v>
      </c>
      <c r="J27" s="293" t="s">
        <v>161</v>
      </c>
      <c r="K27" s="295">
        <v>335173.51</v>
      </c>
      <c r="L27" s="296">
        <v>492503.20</v>
      </c>
    </row>
    <row r="28" spans="5:12" ht="25" customHeight="1">
      <c r="E28" s="147" t="s">
        <v>162</v>
      </c>
      <c r="F28" s="147" t="s">
        <v>158</v>
      </c>
      <c r="G28" s="147" t="s">
        <v>163</v>
      </c>
      <c r="H28" s="147" t="s">
        <v>164</v>
      </c>
      <c r="I28" s="148">
        <v>25320.58</v>
      </c>
      <c r="J28" s="294"/>
      <c r="K28" s="295"/>
      <c r="L28" s="297"/>
    </row>
    <row r="33" ht="15" customHeight="1"/>
  </sheetData>
  <mergeCells count="11">
    <mergeCell ref="J27:J28"/>
    <mergeCell ref="K27:K28"/>
    <mergeCell ref="L27:L28"/>
    <mergeCell ref="A5:A6"/>
    <mergeCell ref="B5:C5"/>
    <mergeCell ref="J19:J20"/>
    <mergeCell ref="K19:K20"/>
    <mergeCell ref="L19:L20"/>
    <mergeCell ref="J23:J24"/>
    <mergeCell ref="K23:K24"/>
    <mergeCell ref="L23:L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 topLeftCell="A1">
      <selection pane="topLeft" activeCell="A1" sqref="A1"/>
    </sheetView>
  </sheetViews>
  <sheetFormatPr defaultColWidth="8.72727272727273" defaultRowHeight="12.5"/>
  <sheetData>
    <row r="1" ht="13">
      <c r="A1" s="302" t="s">
        <v>242</v>
      </c>
    </row>
    <row r="2" ht="13">
      <c r="A2" s="302" t="s">
        <v>239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