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20"/>
  </bookViews>
  <sheets>
    <sheet name="Summary" sheetId="1" r:id="rId1"/>
    <sheet name="Filing Exhibit for Change"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B10" i="1"/>
  <c r="B4" i="1"/>
  <c r="B2" i="3" l="1"/>
  <c r="G14" i="3"/>
  <c r="G15" i="3"/>
  <c r="G16" i="3"/>
  <c r="G17" i="3"/>
  <c r="G18" i="3"/>
  <c r="G19" i="3"/>
  <c r="G20" i="3"/>
  <c r="G21" i="3"/>
  <c r="G22" i="3"/>
  <c r="G23" i="3"/>
  <c r="G13" i="3"/>
  <c r="J24" i="3"/>
  <c r="B3" i="3" s="1"/>
  <c r="I23" i="3"/>
  <c r="E23" i="3"/>
  <c r="E22" i="3"/>
  <c r="I22" i="3" s="1"/>
  <c r="I21" i="3"/>
  <c r="I20" i="3"/>
  <c r="E19" i="3"/>
  <c r="I19" i="3" s="1"/>
  <c r="I18" i="3"/>
  <c r="E18" i="3"/>
  <c r="I17" i="3"/>
  <c r="E16" i="3"/>
  <c r="I16" i="3" s="1"/>
  <c r="I15" i="3"/>
  <c r="I14" i="3"/>
  <c r="I13" i="3"/>
  <c r="I24" i="3" s="1"/>
  <c r="E13" i="3"/>
  <c r="E24" i="3" s="1"/>
  <c r="D8" i="3"/>
  <c r="G24" i="3" l="1"/>
  <c r="B6" i="3"/>
  <c r="B5" i="3"/>
  <c r="C2" i="3"/>
  <c r="C5" i="3" s="1"/>
  <c r="D5" i="3" l="1"/>
  <c r="E7" i="1" l="1"/>
  <c r="C6" i="3" l="1"/>
  <c r="D6" i="3" s="1"/>
  <c r="E10" i="1"/>
  <c r="C12" i="1"/>
  <c r="D12" i="1"/>
  <c r="B12" i="1"/>
  <c r="C6" i="1"/>
  <c r="D6" i="1"/>
  <c r="B6" i="1"/>
  <c r="D11" i="1"/>
  <c r="D3" i="1"/>
  <c r="B8" i="1" l="1"/>
  <c r="E8" i="1" s="1"/>
  <c r="E12" i="1" s="1"/>
  <c r="E6" i="1"/>
</calcChain>
</file>

<file path=xl/sharedStrings.xml><?xml version="1.0" encoding="utf-8"?>
<sst xmlns="http://schemas.openxmlformats.org/spreadsheetml/2006/main" count="55" uniqueCount="47">
  <si>
    <t>Per Books Now</t>
  </si>
  <si>
    <t>Filing</t>
  </si>
  <si>
    <t>Plant being retired</t>
  </si>
  <si>
    <t>Reg Asset</t>
  </si>
  <si>
    <t>Amortization Expense</t>
  </si>
  <si>
    <t>Rate base that earns a return</t>
  </si>
  <si>
    <t>Change in Expense</t>
  </si>
  <si>
    <t>We are continuing to earn on the retired plant through base rates</t>
  </si>
  <si>
    <t>Return in last case</t>
  </si>
  <si>
    <t>Retirement Plant in Service:</t>
  </si>
  <si>
    <t>Meters</t>
  </si>
  <si>
    <t>370E</t>
  </si>
  <si>
    <t>Distribution Station Equipment</t>
  </si>
  <si>
    <t>362E</t>
  </si>
  <si>
    <t>Distribution Poles</t>
  </si>
  <si>
    <t>364E</t>
  </si>
  <si>
    <t>OH Conductors</t>
  </si>
  <si>
    <t>365E</t>
  </si>
  <si>
    <t>Underground Conductors</t>
  </si>
  <si>
    <t>367E</t>
  </si>
  <si>
    <t>Overhead Transformers</t>
  </si>
  <si>
    <t>368H</t>
  </si>
  <si>
    <t>Buried Transformers</t>
  </si>
  <si>
    <t>368B</t>
  </si>
  <si>
    <t>Overhead Services</t>
  </si>
  <si>
    <t>369H</t>
  </si>
  <si>
    <t>Underground Services</t>
  </si>
  <si>
    <t>369B</t>
  </si>
  <si>
    <t>Install on Cust. Premises-AG</t>
  </si>
  <si>
    <t>371A</t>
  </si>
  <si>
    <t>Street Lighting</t>
  </si>
  <si>
    <t>373A</t>
  </si>
  <si>
    <t>Retirement</t>
  </si>
  <si>
    <t>Dep. Rate at Rate Case</t>
  </si>
  <si>
    <t>Depreciation</t>
  </si>
  <si>
    <t>Difference in Base Rates</t>
  </si>
  <si>
    <t>Last Rate Case in Base Rates</t>
  </si>
  <si>
    <t>This is a recovery on plant that was destroyed but we would never be able to recover any of the asset costs if we did not get this amortization.  This is different than the depreciation in base rates because it is at 10 years instead of the asset life.</t>
  </si>
  <si>
    <t>Since we reduced new plant by retirements and then calculated depreciation expense on the net amount, we removed depreciation expense on retired assets.</t>
  </si>
  <si>
    <t xml:space="preserve">Depreciation Expense </t>
  </si>
  <si>
    <t>Accumulated Depreciation</t>
  </si>
  <si>
    <t>Change in Revenue Requirement</t>
  </si>
  <si>
    <t>Account</t>
  </si>
  <si>
    <t>Subaccount</t>
  </si>
  <si>
    <t>Filed Dep. Rate</t>
  </si>
  <si>
    <t>Accumulated Depreciation at 10/14</t>
  </si>
  <si>
    <t>Depreciation Expense Removed From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</si>
</sst>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i/>
      <u/>
      <sz val="11"/>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44" fontId="0" fillId="0" borderId="0" xfId="1" applyFont="1"/>
    <xf numFmtId="44" fontId="0" fillId="0" borderId="1" xfId="1" applyFont="1" applyBorder="1"/>
    <xf numFmtId="164" fontId="0" fillId="0" borderId="0" xfId="2" applyNumberFormat="1" applyFont="1"/>
    <xf numFmtId="10" fontId="0" fillId="0" borderId="0" xfId="2" applyNumberFormat="1" applyFont="1"/>
    <xf numFmtId="0" fontId="3" fillId="0" borderId="0" xfId="0" applyFont="1" applyAlignment="1">
      <alignment horizontal="left"/>
    </xf>
    <xf numFmtId="0" fontId="0" fillId="0" borderId="0" xfId="0" applyAlignment="1">
      <alignment horizontal="left"/>
    </xf>
    <xf numFmtId="165" fontId="0" fillId="0" borderId="0" xfId="1" applyNumberFormat="1" applyFont="1"/>
    <xf numFmtId="0" fontId="0" fillId="0" borderId="0" xfId="0" applyFont="1" applyAlignment="1">
      <alignment horizontal="left"/>
    </xf>
    <xf numFmtId="0" fontId="0" fillId="0" borderId="0" xfId="0" applyAlignment="1">
      <alignment wrapText="1"/>
    </xf>
    <xf numFmtId="44" fontId="0" fillId="0" borderId="0" xfId="0" applyNumberFormat="1"/>
    <xf numFmtId="44" fontId="0" fillId="0" borderId="1" xfId="0" applyNumberFormat="1" applyBorder="1"/>
    <xf numFmtId="165" fontId="0" fillId="0" borderId="1" xfId="1" applyNumberFormat="1" applyFont="1" applyBorder="1"/>
    <xf numFmtId="10" fontId="0" fillId="0" borderId="0" xfId="2" applyNumberFormat="1" applyFont="1" applyBorder="1"/>
    <xf numFmtId="44" fontId="0" fillId="0" borderId="0" xfId="1" applyFont="1" applyBorder="1"/>
    <xf numFmtId="44" fontId="2" fillId="0" borderId="0" xfId="1" applyFont="1" applyAlignment="1">
      <alignment horizontal="center"/>
    </xf>
    <xf numFmtId="44" fontId="2" fillId="0" borderId="0" xfId="1" applyFont="1" applyAlignment="1">
      <alignment horizontal="center" wrapText="1"/>
    </xf>
    <xf numFmtId="10" fontId="0" fillId="0" borderId="0" xfId="1" applyNumberFormat="1" applyFont="1"/>
    <xf numFmtId="0" fontId="2" fillId="0" borderId="0" xfId="0" applyFont="1" applyAlignment="1">
      <alignment horizontal="center"/>
    </xf>
    <xf numFmtId="10" fontId="2" fillId="0" borderId="0" xfId="2" applyNumberFormat="1" applyFont="1" applyAlignment="1">
      <alignment horizontal="center" wrapText="1"/>
    </xf>
    <xf numFmtId="0" fontId="2" fillId="0" borderId="0" xfId="0" applyFont="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4" Type="http://schemas.openxmlformats.org/officeDocument/2006/relationships/styles" Target="styles.xml" />
  <Relationship Id="rId5"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6"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tabSelected="1" workbookViewId="0">
      <selection activeCell="D12" sqref="D12"/>
    </sheetView>
  </sheetViews>
  <sheetFormatPr defaultRowHeight="15" x14ac:dyDescent="0.25"/>
  <cols>
    <col min="1" max="1" width="32" customWidth="1"/>
    <col min="2" max="2" width="16.7109375" style="1" customWidth="1"/>
    <col min="3" max="3" width="19.140625" style="1" customWidth="1"/>
    <col min="4" max="5" width="17.140625" style="1" customWidth="1"/>
    <col min="6" max="6" width="59.140625" customWidth="1"/>
  </cols>
  <sheetData>
    <row r="2" spans="1:6" ht="30" x14ac:dyDescent="0.25">
      <c r="B2" s="16" t="s">
        <v>36</v>
      </c>
      <c r="C2" s="15" t="s">
        <v>0</v>
      </c>
      <c r="D2" s="15" t="s">
        <v>1</v>
      </c>
      <c r="E2" s="16" t="s">
        <v>35</v>
      </c>
    </row>
    <row r="3" spans="1:6" x14ac:dyDescent="0.25">
      <c r="A3" t="s">
        <v>2</v>
      </c>
      <c r="B3" s="1">
        <v>1429416</v>
      </c>
      <c r="C3" s="1">
        <v>-1429416</v>
      </c>
      <c r="D3" s="1">
        <f>-1429416</f>
        <v>-1429416</v>
      </c>
    </row>
    <row r="4" spans="1:6" x14ac:dyDescent="0.25">
      <c r="A4" t="s">
        <v>40</v>
      </c>
      <c r="B4" s="1">
        <f>'Filing Exhibit for Change'!J24</f>
        <v>-269017.92</v>
      </c>
      <c r="C4" s="1">
        <v>1429416</v>
      </c>
      <c r="D4" s="1">
        <v>572916</v>
      </c>
    </row>
    <row r="5" spans="1:6" x14ac:dyDescent="0.25">
      <c r="A5" t="s">
        <v>3</v>
      </c>
      <c r="D5" s="1">
        <v>856500</v>
      </c>
    </row>
    <row r="6" spans="1:6" ht="15.75" thickBot="1" x14ac:dyDescent="0.3">
      <c r="A6" t="s">
        <v>5</v>
      </c>
      <c r="B6" s="2">
        <f>SUM(B3:B5)</f>
        <v>1160398.08</v>
      </c>
      <c r="C6" s="2">
        <f t="shared" ref="C6:D6" si="0">SUM(C3:C5)</f>
        <v>0</v>
      </c>
      <c r="D6" s="2">
        <f t="shared" si="0"/>
        <v>0</v>
      </c>
      <c r="E6" s="14">
        <f>B6-D6</f>
        <v>1160398.08</v>
      </c>
      <c r="F6" t="s">
        <v>7</v>
      </c>
    </row>
    <row r="7" spans="1:6" ht="15.75" thickTop="1" x14ac:dyDescent="0.25">
      <c r="A7" t="s">
        <v>8</v>
      </c>
      <c r="B7" s="4">
        <v>7.1800000000000003E-2</v>
      </c>
      <c r="E7" s="17">
        <f>B7</f>
        <v>7.1800000000000003E-2</v>
      </c>
    </row>
    <row r="8" spans="1:6" ht="15.75" thickBot="1" x14ac:dyDescent="0.3">
      <c r="B8" s="2">
        <f>B6*B7</f>
        <v>83316.582144000015</v>
      </c>
      <c r="E8" s="2">
        <f>B8-D8</f>
        <v>83316.582144000015</v>
      </c>
    </row>
    <row r="9" spans="1:6" ht="15.75" thickTop="1" x14ac:dyDescent="0.25"/>
    <row r="10" spans="1:6" ht="45" x14ac:dyDescent="0.25">
      <c r="A10" t="s">
        <v>39</v>
      </c>
      <c r="B10" s="1">
        <f>'Filing Exhibit for Change'!G24</f>
        <v>66561.666830000002</v>
      </c>
      <c r="C10" s="1">
        <v>0</v>
      </c>
      <c r="D10" s="1">
        <f>'Filing Exhibit for Change'!I24</f>
        <v>-57451.532390000008</v>
      </c>
      <c r="E10" s="14">
        <f>B10+D10</f>
        <v>9110.1344399999944</v>
      </c>
      <c r="F10" s="9" t="s">
        <v>38</v>
      </c>
    </row>
    <row r="11" spans="1:6" ht="60" x14ac:dyDescent="0.25">
      <c r="A11" t="s">
        <v>4</v>
      </c>
      <c r="D11" s="1">
        <f>856500/10</f>
        <v>85650</v>
      </c>
      <c r="F11" s="9" t="s">
        <v>37</v>
      </c>
    </row>
    <row r="12" spans="1:6" ht="15.75" thickBot="1" x14ac:dyDescent="0.3">
      <c r="A12" t="s">
        <v>6</v>
      </c>
      <c r="B12" s="2">
        <f>SUM(B10:B11)</f>
        <v>66561.666830000002</v>
      </c>
      <c r="C12" s="2">
        <f t="shared" ref="C12:D12" si="1">SUM(C10:C11)</f>
        <v>0</v>
      </c>
      <c r="D12" s="2">
        <f t="shared" si="1"/>
        <v>28198.467609999992</v>
      </c>
      <c r="E12" s="2">
        <f>E8+E10</f>
        <v>92426.716584000009</v>
      </c>
    </row>
    <row r="13" spans="1:6" ht="15.75" thickTop="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0" workbookViewId="0">
      <selection activeCell="I16" sqref="I16"/>
    </sheetView>
  </sheetViews>
  <sheetFormatPr defaultRowHeight="15" x14ac:dyDescent="0.25"/>
  <cols>
    <col min="1" max="1" width="26.85546875" bestFit="1" customWidth="1"/>
    <col min="2" max="2" width="19" customWidth="1"/>
    <col min="3" max="3" width="15" bestFit="1" customWidth="1"/>
    <col min="4" max="4" width="14.28515625" bestFit="1" customWidth="1"/>
    <col min="5" max="5" width="15.42578125" customWidth="1"/>
    <col min="6" max="6" width="12.42578125" customWidth="1"/>
    <col min="7" max="7" width="13.42578125" customWidth="1"/>
    <col min="9" max="9" width="15.5703125" customWidth="1"/>
    <col min="10" max="10" width="17.42578125" customWidth="1"/>
  </cols>
  <sheetData>
    <row r="1" spans="1:10" ht="30" x14ac:dyDescent="0.25">
      <c r="B1" s="16" t="s">
        <v>36</v>
      </c>
      <c r="C1" s="15" t="s">
        <v>1</v>
      </c>
      <c r="D1" s="16" t="s">
        <v>35</v>
      </c>
    </row>
    <row r="2" spans="1:10" x14ac:dyDescent="0.25">
      <c r="A2" t="s">
        <v>2</v>
      </c>
      <c r="B2" s="1">
        <f>-E24</f>
        <v>1429415.73</v>
      </c>
      <c r="C2" s="1">
        <f>-1429416</f>
        <v>-1429416</v>
      </c>
      <c r="D2" s="1"/>
    </row>
    <row r="3" spans="1:10" x14ac:dyDescent="0.25">
      <c r="A3" t="s">
        <v>40</v>
      </c>
      <c r="B3" s="1">
        <f>J24</f>
        <v>-269017.92</v>
      </c>
      <c r="C3" s="1">
        <v>572916</v>
      </c>
      <c r="D3" s="1"/>
    </row>
    <row r="4" spans="1:10" x14ac:dyDescent="0.25">
      <c r="A4" t="s">
        <v>3</v>
      </c>
      <c r="B4" s="1"/>
      <c r="C4" s="1">
        <v>856500</v>
      </c>
      <c r="D4" s="1"/>
    </row>
    <row r="5" spans="1:10" ht="15.75" thickBot="1" x14ac:dyDescent="0.3">
      <c r="A5" t="s">
        <v>5</v>
      </c>
      <c r="B5" s="2">
        <f>SUM(B2:B4)</f>
        <v>1160397.81</v>
      </c>
      <c r="C5" s="2">
        <f t="shared" ref="C5" si="0">SUM(C2:C4)</f>
        <v>0</v>
      </c>
      <c r="D5" s="14">
        <f>B5-C5</f>
        <v>1160397.81</v>
      </c>
    </row>
    <row r="6" spans="1:10" ht="15.75" thickTop="1" x14ac:dyDescent="0.25">
      <c r="A6" t="s">
        <v>39</v>
      </c>
      <c r="B6" s="1">
        <f>Summary!B10</f>
        <v>66561.666830000002</v>
      </c>
      <c r="C6" s="1">
        <f>Summary!D10</f>
        <v>-57451.532390000008</v>
      </c>
      <c r="D6" s="14">
        <f>B6+C6</f>
        <v>9110.1344399999944</v>
      </c>
    </row>
    <row r="8" spans="1:10" x14ac:dyDescent="0.25">
      <c r="A8" t="s">
        <v>41</v>
      </c>
      <c r="D8" s="1">
        <f>-98891</f>
        <v>-98891</v>
      </c>
    </row>
    <row r="12" spans="1:10" ht="60" x14ac:dyDescent="0.25">
      <c r="A12" s="5" t="s">
        <v>9</v>
      </c>
      <c r="B12" s="18"/>
      <c r="C12" s="18" t="s">
        <v>42</v>
      </c>
      <c r="D12" s="18" t="s">
        <v>43</v>
      </c>
      <c r="E12" s="18" t="s">
        <v>32</v>
      </c>
      <c r="F12" s="19" t="s">
        <v>33</v>
      </c>
      <c r="G12" s="18" t="s">
        <v>34</v>
      </c>
      <c r="H12" s="20" t="s">
        <v>44</v>
      </c>
      <c r="I12" s="20" t="s">
        <v>46</v>
      </c>
      <c r="J12" s="20" t="s">
        <v>45</v>
      </c>
    </row>
    <row r="13" spans="1:10" x14ac:dyDescent="0.25">
      <c r="A13" s="6" t="s">
        <v>10</v>
      </c>
      <c r="C13" s="6">
        <v>1010</v>
      </c>
      <c r="D13" s="6" t="s">
        <v>11</v>
      </c>
      <c r="E13" s="7">
        <f>-43189.5</f>
        <v>-43189.5</v>
      </c>
      <c r="F13" s="4">
        <v>3.6999999999999998E-2</v>
      </c>
      <c r="G13" s="7">
        <f>-E13*F13</f>
        <v>1598.0114999999998</v>
      </c>
      <c r="H13" s="3">
        <v>3.6999999999999998E-2</v>
      </c>
      <c r="I13" s="10">
        <f>E13*H13</f>
        <v>-1598.0114999999998</v>
      </c>
      <c r="J13" s="10">
        <v>-17143.439999999999</v>
      </c>
    </row>
    <row r="14" spans="1:10" x14ac:dyDescent="0.25">
      <c r="A14" s="6" t="s">
        <v>12</v>
      </c>
      <c r="C14" s="6">
        <v>1010</v>
      </c>
      <c r="D14" s="6" t="s">
        <v>13</v>
      </c>
      <c r="E14" s="7"/>
      <c r="F14" s="4"/>
      <c r="G14" s="7">
        <f t="shared" ref="G14:G23" si="1">-E14*F14</f>
        <v>0</v>
      </c>
      <c r="H14" s="3">
        <v>2.4E-2</v>
      </c>
      <c r="I14" s="10">
        <f t="shared" ref="I14:I23" si="2">E14*H14</f>
        <v>0</v>
      </c>
      <c r="J14" s="10">
        <v>0</v>
      </c>
    </row>
    <row r="15" spans="1:10" x14ac:dyDescent="0.25">
      <c r="A15" s="6" t="s">
        <v>14</v>
      </c>
      <c r="C15" s="6">
        <v>1010</v>
      </c>
      <c r="D15" s="6" t="s">
        <v>15</v>
      </c>
      <c r="E15" s="7">
        <v>-368537.51</v>
      </c>
      <c r="F15" s="4">
        <v>4.1000000000000002E-2</v>
      </c>
      <c r="G15" s="7">
        <f t="shared" si="1"/>
        <v>15110.037910000001</v>
      </c>
      <c r="H15" s="3">
        <v>3.9E-2</v>
      </c>
      <c r="I15" s="10">
        <f t="shared" si="2"/>
        <v>-14372.962890000001</v>
      </c>
      <c r="J15" s="10">
        <v>18629.32</v>
      </c>
    </row>
    <row r="16" spans="1:10" x14ac:dyDescent="0.25">
      <c r="A16" s="6" t="s">
        <v>16</v>
      </c>
      <c r="C16" s="6">
        <v>1010</v>
      </c>
      <c r="D16" s="6" t="s">
        <v>17</v>
      </c>
      <c r="E16" s="7">
        <f>-293022.89+19674</f>
        <v>-273348.89</v>
      </c>
      <c r="F16" s="4">
        <v>4.1000000000000002E-2</v>
      </c>
      <c r="G16" s="7">
        <f t="shared" si="1"/>
        <v>11207.30449</v>
      </c>
      <c r="H16" s="3">
        <v>3.4000000000000002E-2</v>
      </c>
      <c r="I16" s="10">
        <f t="shared" si="2"/>
        <v>-9293.8622600000017</v>
      </c>
      <c r="J16" s="10">
        <v>-64687.86</v>
      </c>
    </row>
    <row r="17" spans="1:10" x14ac:dyDescent="0.25">
      <c r="A17" s="6" t="s">
        <v>18</v>
      </c>
      <c r="C17" s="6">
        <v>1010</v>
      </c>
      <c r="D17" s="6" t="s">
        <v>19</v>
      </c>
      <c r="E17" s="7"/>
      <c r="F17" s="4"/>
      <c r="G17" s="7">
        <f t="shared" si="1"/>
        <v>0</v>
      </c>
      <c r="H17" s="3">
        <v>3.2000000000000001E-2</v>
      </c>
      <c r="I17" s="10">
        <f t="shared" si="2"/>
        <v>0</v>
      </c>
      <c r="J17" s="10">
        <v>0</v>
      </c>
    </row>
    <row r="18" spans="1:10" x14ac:dyDescent="0.25">
      <c r="A18" s="6" t="s">
        <v>20</v>
      </c>
      <c r="C18" s="6">
        <v>1010</v>
      </c>
      <c r="D18" s="6" t="s">
        <v>21</v>
      </c>
      <c r="E18" s="7">
        <f>-234350.44</f>
        <v>-234350.44</v>
      </c>
      <c r="F18" s="4">
        <v>4.2999999999999997E-2</v>
      </c>
      <c r="G18" s="7">
        <f t="shared" si="1"/>
        <v>10077.06892</v>
      </c>
      <c r="H18" s="3">
        <v>0.04</v>
      </c>
      <c r="I18" s="10">
        <f t="shared" si="2"/>
        <v>-9374.017600000001</v>
      </c>
      <c r="J18" s="10">
        <v>-103466.64</v>
      </c>
    </row>
    <row r="19" spans="1:10" x14ac:dyDescent="0.25">
      <c r="A19" s="6" t="s">
        <v>22</v>
      </c>
      <c r="C19" s="6">
        <v>1010</v>
      </c>
      <c r="D19" s="6" t="s">
        <v>23</v>
      </c>
      <c r="E19" s="7">
        <f>-4189.25</f>
        <v>-4189.25</v>
      </c>
      <c r="F19" s="4">
        <v>4.2999999999999997E-2</v>
      </c>
      <c r="G19" s="7">
        <f t="shared" si="1"/>
        <v>180.13774999999998</v>
      </c>
      <c r="H19" s="3">
        <v>0.04</v>
      </c>
      <c r="I19" s="10">
        <f t="shared" si="2"/>
        <v>-167.57</v>
      </c>
      <c r="J19" s="10">
        <v>882.88</v>
      </c>
    </row>
    <row r="20" spans="1:10" x14ac:dyDescent="0.25">
      <c r="A20" s="6" t="s">
        <v>24</v>
      </c>
      <c r="C20" s="6">
        <v>1010</v>
      </c>
      <c r="D20" s="6" t="s">
        <v>25</v>
      </c>
      <c r="E20" s="7"/>
      <c r="F20" s="4"/>
      <c r="G20" s="7">
        <f t="shared" si="1"/>
        <v>0</v>
      </c>
      <c r="H20" s="3">
        <v>3.5999999999999997E-2</v>
      </c>
      <c r="I20" s="10">
        <f t="shared" si="2"/>
        <v>0</v>
      </c>
      <c r="J20" s="10">
        <v>-10592</v>
      </c>
    </row>
    <row r="21" spans="1:10" x14ac:dyDescent="0.25">
      <c r="A21" s="6" t="s">
        <v>26</v>
      </c>
      <c r="C21" s="6">
        <v>1010</v>
      </c>
      <c r="D21" s="6" t="s">
        <v>27</v>
      </c>
      <c r="E21" s="7">
        <v>-19674</v>
      </c>
      <c r="F21" s="4">
        <v>0.04</v>
      </c>
      <c r="G21" s="7">
        <f t="shared" si="1"/>
        <v>786.96</v>
      </c>
      <c r="H21" s="3">
        <v>3.5999999999999997E-2</v>
      </c>
      <c r="I21" s="10">
        <f t="shared" si="2"/>
        <v>-708.2639999999999</v>
      </c>
      <c r="J21" s="10">
        <v>3738.06</v>
      </c>
    </row>
    <row r="22" spans="1:10" x14ac:dyDescent="0.25">
      <c r="A22" s="6" t="s">
        <v>28</v>
      </c>
      <c r="C22" s="6">
        <v>1010</v>
      </c>
      <c r="D22" s="6" t="s">
        <v>29</v>
      </c>
      <c r="E22" s="7">
        <f>-426579.63-44254.55</f>
        <v>-470834.18</v>
      </c>
      <c r="F22" s="4">
        <v>5.7000000000000002E-2</v>
      </c>
      <c r="G22" s="7">
        <f t="shared" si="1"/>
        <v>26837.54826</v>
      </c>
      <c r="H22" s="3">
        <v>4.4999999999999998E-2</v>
      </c>
      <c r="I22" s="10">
        <f t="shared" si="2"/>
        <v>-21187.538099999998</v>
      </c>
      <c r="J22" s="10">
        <v>-92400.92</v>
      </c>
    </row>
    <row r="23" spans="1:10" x14ac:dyDescent="0.25">
      <c r="A23" s="6" t="s">
        <v>30</v>
      </c>
      <c r="C23" s="6">
        <v>1010</v>
      </c>
      <c r="D23" s="8" t="s">
        <v>31</v>
      </c>
      <c r="E23" s="7">
        <f>-15291.96</f>
        <v>-15291.96</v>
      </c>
      <c r="F23" s="4">
        <v>0.05</v>
      </c>
      <c r="G23" s="7">
        <f t="shared" si="1"/>
        <v>764.59799999999996</v>
      </c>
      <c r="H23" s="3">
        <v>4.9000000000000002E-2</v>
      </c>
      <c r="I23" s="10">
        <f t="shared" si="2"/>
        <v>-749.30603999999994</v>
      </c>
      <c r="J23" s="10">
        <v>-3977.32</v>
      </c>
    </row>
    <row r="24" spans="1:10" ht="15.75" thickBot="1" x14ac:dyDescent="0.3">
      <c r="E24" s="12">
        <f>SUM(E13:E23)</f>
        <v>-1429415.73</v>
      </c>
      <c r="F24" s="13"/>
      <c r="G24" s="12">
        <f>SUM(G13:G23)</f>
        <v>66561.666830000002</v>
      </c>
      <c r="I24" s="11">
        <f>SUM(I13:I23)</f>
        <v>-57451.532390000008</v>
      </c>
      <c r="J24" s="11">
        <f>SUM(J13:J23)</f>
        <v>-269017.92</v>
      </c>
    </row>
    <row r="25" spans="1:10" ht="15.75" thickTop="1" x14ac:dyDescent="0.25">
      <c r="F25"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Filing Exhibit for Change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