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Departments &amp; Divisions\Florida Regulatory\Hurricane Michael\Limited Proceeding Dkt. 20190156\ROGs and PODs\OPC\1st\ROG\Filing\"/>
    </mc:Choice>
  </mc:AlternateContent>
  <bookViews>
    <workbookView xWindow="0" yWindow="0" windowWidth="20490" windowHeight="7155"/>
  </bookViews>
  <sheets>
    <sheet name="Summary" sheetId="1" r:id="rId1"/>
    <sheet name="Summary Clearing" sheetId="2" r:id="rId2"/>
  </sheets>
  <externalReferences>
    <externalReference r:id="rId3"/>
  </externalReferences>
  <definedNames>
    <definedName name="_xlnm.Print_Titles" localSheetId="0">Summary!$A:$A,Summary!$2:$3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2" l="1"/>
  <c r="C11" i="2"/>
  <c r="B11" i="2"/>
  <c r="F10" i="2"/>
  <c r="D10" i="2"/>
  <c r="D11" i="2" s="1"/>
  <c r="C10" i="2"/>
  <c r="B10" i="2"/>
  <c r="E9" i="2"/>
  <c r="G9" i="2" s="1"/>
  <c r="E8" i="2"/>
  <c r="G8" i="2" s="1"/>
  <c r="E7" i="2"/>
  <c r="G7" i="2" s="1"/>
  <c r="E6" i="2"/>
  <c r="G6" i="2" s="1"/>
  <c r="E5" i="2"/>
  <c r="E10" i="2" s="1"/>
  <c r="E11" i="2" s="1"/>
  <c r="E4" i="2"/>
  <c r="E3" i="2"/>
  <c r="G3" i="2" s="1"/>
  <c r="G2" i="2"/>
  <c r="E2" i="2"/>
  <c r="D30" i="1"/>
  <c r="C29" i="1"/>
  <c r="B28" i="1"/>
  <c r="C25" i="1"/>
  <c r="C30" i="1" s="1"/>
  <c r="B25" i="1"/>
  <c r="B24" i="1"/>
  <c r="B30" i="1" s="1"/>
  <c r="K18" i="1"/>
  <c r="J18" i="1"/>
  <c r="G18" i="1"/>
  <c r="F18" i="1"/>
  <c r="C18" i="1"/>
  <c r="B18" i="1"/>
  <c r="L17" i="1"/>
  <c r="M17" i="1" s="1"/>
  <c r="O17" i="1" s="1"/>
  <c r="Q17" i="1" s="1"/>
  <c r="H17" i="1"/>
  <c r="D17" i="1"/>
  <c r="L16" i="1"/>
  <c r="M16" i="1" s="1"/>
  <c r="O16" i="1" s="1"/>
  <c r="Q16" i="1" s="1"/>
  <c r="H16" i="1"/>
  <c r="N15" i="1"/>
  <c r="L15" i="1"/>
  <c r="M15" i="1" s="1"/>
  <c r="O15" i="1" s="1"/>
  <c r="Q15" i="1" s="1"/>
  <c r="H15" i="1"/>
  <c r="D15" i="1"/>
  <c r="L14" i="1"/>
  <c r="M14" i="1" s="1"/>
  <c r="O14" i="1" s="1"/>
  <c r="Q14" i="1" s="1"/>
  <c r="H14" i="1"/>
  <c r="D14" i="1"/>
  <c r="L13" i="1"/>
  <c r="M13" i="1" s="1"/>
  <c r="O13" i="1" s="1"/>
  <c r="Q13" i="1" s="1"/>
  <c r="H13" i="1"/>
  <c r="D13" i="1"/>
  <c r="L12" i="1"/>
  <c r="M12" i="1" s="1"/>
  <c r="O12" i="1" s="1"/>
  <c r="Q12" i="1" s="1"/>
  <c r="H12" i="1"/>
  <c r="D12" i="1"/>
  <c r="L11" i="1"/>
  <c r="M11" i="1" s="1"/>
  <c r="O11" i="1" s="1"/>
  <c r="Q11" i="1" s="1"/>
  <c r="H11" i="1"/>
  <c r="D11" i="1"/>
  <c r="L10" i="1"/>
  <c r="M10" i="1" s="1"/>
  <c r="O10" i="1" s="1"/>
  <c r="Q10" i="1" s="1"/>
  <c r="H10" i="1"/>
  <c r="D10" i="1"/>
  <c r="N9" i="1"/>
  <c r="N18" i="1" s="1"/>
  <c r="M9" i="1"/>
  <c r="O9" i="1" s="1"/>
  <c r="Q9" i="1" s="1"/>
  <c r="L9" i="1"/>
  <c r="H9" i="1"/>
  <c r="D9" i="1"/>
  <c r="P8" i="1"/>
  <c r="P18" i="1" s="1"/>
  <c r="L8" i="1"/>
  <c r="M8" i="1" s="1"/>
  <c r="O8" i="1" s="1"/>
  <c r="H8" i="1"/>
  <c r="D8" i="1"/>
  <c r="L7" i="1"/>
  <c r="M7" i="1" s="1"/>
  <c r="O7" i="1" s="1"/>
  <c r="Q7" i="1" s="1"/>
  <c r="H7" i="1"/>
  <c r="D7" i="1"/>
  <c r="L6" i="1"/>
  <c r="M6" i="1" s="1"/>
  <c r="O6" i="1" s="1"/>
  <c r="Q6" i="1" s="1"/>
  <c r="H6" i="1"/>
  <c r="D6" i="1"/>
  <c r="L5" i="1"/>
  <c r="M5" i="1" s="1"/>
  <c r="O5" i="1" s="1"/>
  <c r="Q5" i="1" s="1"/>
  <c r="H5" i="1"/>
  <c r="H18" i="1" s="1"/>
  <c r="D5" i="1"/>
  <c r="L4" i="1"/>
  <c r="M4" i="1" s="1"/>
  <c r="H4" i="1"/>
  <c r="D4" i="1"/>
  <c r="D18" i="1" s="1"/>
  <c r="Q8" i="1" l="1"/>
  <c r="G5" i="2"/>
  <c r="G10" i="2" s="1"/>
  <c r="G11" i="2" s="1"/>
  <c r="O4" i="1"/>
  <c r="M18" i="1"/>
  <c r="L18" i="1"/>
  <c r="O19" i="1" s="1"/>
  <c r="O18" i="1" l="1"/>
  <c r="O20" i="1" s="1"/>
  <c r="Q4" i="1"/>
  <c r="Q18" i="1" s="1"/>
</calcChain>
</file>

<file path=xl/sharedStrings.xml><?xml version="1.0" encoding="utf-8"?>
<sst xmlns="http://schemas.openxmlformats.org/spreadsheetml/2006/main" count="62" uniqueCount="52">
  <si>
    <t>Incremental Storm</t>
  </si>
  <si>
    <t>Plant Additions</t>
  </si>
  <si>
    <t>Cost of Removal</t>
  </si>
  <si>
    <t>Row Labels</t>
  </si>
  <si>
    <t>Sum of Cost</t>
  </si>
  <si>
    <t>Proforma Adjustments</t>
  </si>
  <si>
    <t>Total Incremental Storm Costs</t>
  </si>
  <si>
    <t xml:space="preserve">Sum of Cost </t>
  </si>
  <si>
    <t>Total Plant</t>
  </si>
  <si>
    <t>Total Incremental Storm and Capital</t>
  </si>
  <si>
    <t>Reclass</t>
  </si>
  <si>
    <t>Adjusted Total</t>
  </si>
  <si>
    <t>Non-Incremental</t>
  </si>
  <si>
    <t>Total</t>
  </si>
  <si>
    <t>Accrual</t>
  </si>
  <si>
    <t>Alternative School</t>
  </si>
  <si>
    <t>Bad Debt</t>
  </si>
  <si>
    <t>Call Center Costs</t>
  </si>
  <si>
    <t>Clearing</t>
  </si>
  <si>
    <t>Contractor Costs</t>
  </si>
  <si>
    <t>Employee Expenses</t>
  </si>
  <si>
    <t xml:space="preserve">Equipment </t>
  </si>
  <si>
    <t>Fuel</t>
  </si>
  <si>
    <t>Interest</t>
  </si>
  <si>
    <t>Logistics</t>
  </si>
  <si>
    <t>Materials</t>
  </si>
  <si>
    <t>Overhead Allocation</t>
  </si>
  <si>
    <t>Miscellaneous</t>
  </si>
  <si>
    <t>Grand Total</t>
  </si>
  <si>
    <t>Less Capitalizable Costs</t>
  </si>
  <si>
    <t>Net Incremental Storm Costs</t>
  </si>
  <si>
    <t>Proforma Adjustments:</t>
  </si>
  <si>
    <t>Storm</t>
  </si>
  <si>
    <t>Plant</t>
  </si>
  <si>
    <t>Interest Projection to year end</t>
  </si>
  <si>
    <t>Branching Out additional expense to year end</t>
  </si>
  <si>
    <t>MDR Additional Expense to year end</t>
  </si>
  <si>
    <t>Consulting Additional Expense to year end</t>
  </si>
  <si>
    <t>Enercon Contract</t>
  </si>
  <si>
    <t>Correct Contractor Cost Allocation</t>
  </si>
  <si>
    <t>Correct Inventory Entry Duplication</t>
  </si>
  <si>
    <t>Descriptions</t>
  </si>
  <si>
    <t>Non Incremental</t>
  </si>
  <si>
    <t>Salaries</t>
  </si>
  <si>
    <t>Overtime/Comp Time/On Call</t>
  </si>
  <si>
    <t>Payroll Taxes</t>
  </si>
  <si>
    <t>Benefit Costs</t>
  </si>
  <si>
    <t>Incentive Pay</t>
  </si>
  <si>
    <t>Department Expenses</t>
  </si>
  <si>
    <t>Vehicle Expenses</t>
  </si>
  <si>
    <t>Total Payroll Overhead Allocations</t>
  </si>
  <si>
    <t>Total Clearing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</si>
</sst>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4">
    <xf numFmtId="0" fontId="0" fillId="0" borderId="0" xfId="0"/>
    <xf numFmtId="44" fontId="0" fillId="0" borderId="0" xfId="1" applyFont="1"/>
    <xf numFmtId="0" fontId="2" fillId="0" borderId="0" xfId="0" applyFont="1" applyAlignment="1">
      <alignment horizontal="center"/>
    </xf>
    <xf numFmtId="0" fontId="2" fillId="0" borderId="0" xfId="0" applyFont="1" applyFill="1"/>
    <xf numFmtId="0" fontId="2" fillId="0" borderId="0" xfId="0" applyFont="1"/>
    <xf numFmtId="44" fontId="2" fillId="2" borderId="0" xfId="1" applyFont="1" applyFill="1"/>
    <xf numFmtId="0" fontId="0" fillId="0" borderId="0" xfId="0" applyAlignment="1">
      <alignment horizontal="left"/>
    </xf>
    <xf numFmtId="44" fontId="0" fillId="0" borderId="0" xfId="0" applyNumberFormat="1"/>
    <xf numFmtId="0" fontId="2" fillId="2" borderId="0" xfId="0" applyFont="1" applyFill="1" applyAlignment="1">
      <alignment horizontal="left"/>
    </xf>
    <xf numFmtId="0" fontId="0" fillId="2" borderId="0" xfId="0" applyFill="1" applyAlignment="1">
      <alignment horizontal="left"/>
    </xf>
    <xf numFmtId="44" fontId="2" fillId="2" borderId="0" xfId="0" applyNumberFormat="1" applyFont="1" applyFill="1"/>
    <xf numFmtId="0" fontId="2" fillId="6" borderId="0" xfId="0" applyFont="1" applyFill="1" applyAlignment="1">
      <alignment horizontal="center"/>
    </xf>
    <xf numFmtId="0" fontId="0" fillId="0" borderId="0" xfId="0" applyFill="1"/>
    <xf numFmtId="44" fontId="2" fillId="6" borderId="0" xfId="0" applyNumberFormat="1" applyFont="1" applyFill="1"/>
    <xf numFmtId="44" fontId="2" fillId="0" borderId="0" xfId="1" applyFont="1" applyAlignment="1">
      <alignment horizontal="center"/>
    </xf>
    <xf numFmtId="44" fontId="0" fillId="0" borderId="0" xfId="1" applyFont="1" applyBorder="1"/>
    <xf numFmtId="0" fontId="0" fillId="0" borderId="0" xfId="0" applyBorder="1"/>
    <xf numFmtId="44" fontId="0" fillId="0" borderId="1" xfId="1" applyFont="1" applyBorder="1"/>
    <xf numFmtId="44" fontId="0" fillId="0" borderId="2" xfId="1" applyFont="1" applyBorder="1"/>
    <xf numFmtId="44" fontId="0" fillId="0" borderId="3" xfId="0" applyNumberFormat="1" applyBorder="1"/>
    <xf numFmtId="0" fontId="2" fillId="2" borderId="4" xfId="0" applyFont="1" applyFill="1" applyBorder="1"/>
    <xf numFmtId="44" fontId="2" fillId="2" borderId="5" xfId="1" applyFont="1" applyFill="1" applyBorder="1"/>
    <xf numFmtId="0" fontId="2" fillId="2" borderId="6" xfId="0" applyFont="1" applyFill="1" applyBorder="1" applyAlignment="1">
      <alignment horizontal="center" wrapText="1"/>
    </xf>
    <xf numFmtId="44" fontId="2" fillId="2" borderId="7" xfId="1" applyFont="1" applyFill="1" applyBorder="1" applyAlignment="1">
      <alignment horizontal="center" wrapText="1"/>
    </xf>
    <xf numFmtId="44" fontId="2" fillId="3" borderId="5" xfId="1" applyFont="1" applyFill="1" applyBorder="1"/>
    <xf numFmtId="0" fontId="2" fillId="3" borderId="6" xfId="0" applyFont="1" applyFill="1" applyBorder="1" applyAlignment="1">
      <alignment horizontal="center" wrapText="1"/>
    </xf>
    <xf numFmtId="0" fontId="2" fillId="3" borderId="7" xfId="0" applyFont="1" applyFill="1" applyBorder="1" applyAlignment="1">
      <alignment horizontal="center"/>
    </xf>
    <xf numFmtId="44" fontId="2" fillId="4" borderId="5" xfId="1" applyFont="1" applyFill="1" applyBorder="1"/>
    <xf numFmtId="0" fontId="2" fillId="4" borderId="6" xfId="0" applyFont="1" applyFill="1" applyBorder="1" applyAlignment="1">
      <alignment horizontal="center" wrapText="1"/>
    </xf>
    <xf numFmtId="44" fontId="2" fillId="4" borderId="7" xfId="1" applyFont="1" applyFill="1" applyBorder="1" applyAlignment="1">
      <alignment horizontal="center"/>
    </xf>
    <xf numFmtId="0" fontId="2" fillId="5" borderId="5" xfId="0" applyFont="1" applyFill="1" applyBorder="1" applyAlignment="1">
      <alignment horizontal="center" wrapText="1"/>
    </xf>
    <xf numFmtId="44" fontId="2" fillId="5" borderId="6" xfId="1" applyFont="1" applyFill="1" applyBorder="1" applyAlignment="1">
      <alignment horizontal="center"/>
    </xf>
    <xf numFmtId="0" fontId="2" fillId="5" borderId="6" xfId="0" applyFont="1" applyFill="1" applyBorder="1" applyAlignment="1">
      <alignment horizontal="center"/>
    </xf>
    <xf numFmtId="0" fontId="2" fillId="5" borderId="7" xfId="0" applyFont="1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epartments%20&amp;%20Divisions/Florida%20Regulatory/Hurricane%20Michael/Limited%20Proceeding%20Dkt.%2020190156/final%20backup/All%20costs%20thru%20June%202019%20in%20OPC%20forma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All"/>
      <sheetName val="Pivot 1430"/>
      <sheetName val="1430"/>
      <sheetName val="Pivot Cost of Removal"/>
      <sheetName val="Cost of Removal"/>
      <sheetName val="Plant Pivot"/>
      <sheetName val="Plant"/>
      <sheetName val="Clearing Summar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1">
          <cell r="F11">
            <v>185181.74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1"/>
  <sheetViews>
    <sheetView tabSelected="1" view="pageBreakPreview" zoomScale="60" zoomScaleNormal="100" workbookViewId="0">
      <selection activeCell="A36" sqref="A36"/>
    </sheetView>
  </sheetViews>
  <sheetFormatPr defaultRowHeight="15" x14ac:dyDescent="0.25"/>
  <cols>
    <col min="1" max="1" width="47" bestFit="1" customWidth="1"/>
    <col min="2" max="2" width="22.5703125" bestFit="1" customWidth="1"/>
    <col min="3" max="3" width="24.7109375" bestFit="1" customWidth="1"/>
    <col min="4" max="4" width="24.42578125" bestFit="1" customWidth="1"/>
    <col min="5" max="5" width="5.42578125" customWidth="1"/>
    <col min="6" max="6" width="22" bestFit="1" customWidth="1"/>
    <col min="7" max="7" width="20.42578125" bestFit="1" customWidth="1"/>
    <col min="8" max="8" width="20.85546875" bestFit="1" customWidth="1"/>
    <col min="9" max="9" width="4.85546875" customWidth="1"/>
    <col min="10" max="10" width="23.28515625" bestFit="1" customWidth="1"/>
    <col min="11" max="11" width="30.42578125" bestFit="1" customWidth="1"/>
    <col min="12" max="12" width="20.42578125" bestFit="1" customWidth="1"/>
    <col min="13" max="13" width="24.140625" bestFit="1" customWidth="1"/>
    <col min="14" max="14" width="15.5703125" bestFit="1" customWidth="1"/>
    <col min="15" max="15" width="22" bestFit="1" customWidth="1"/>
    <col min="16" max="17" width="22.5703125" bestFit="1" customWidth="1"/>
  </cols>
  <sheetData>
    <row r="1" spans="1:17" x14ac:dyDescent="0.25">
      <c r="N1" s="1"/>
    </row>
    <row r="2" spans="1:17" ht="15.75" thickBot="1" x14ac:dyDescent="0.3">
      <c r="C2" s="2" t="s">
        <v>0</v>
      </c>
      <c r="F2" s="3" t="s">
        <v>1</v>
      </c>
      <c r="J2" s="4" t="s">
        <v>2</v>
      </c>
      <c r="N2" s="1"/>
    </row>
    <row r="3" spans="1:17" ht="30.75" thickBot="1" x14ac:dyDescent="0.3">
      <c r="A3" s="20" t="s">
        <v>3</v>
      </c>
      <c r="B3" s="21" t="s">
        <v>4</v>
      </c>
      <c r="C3" s="22" t="s">
        <v>5</v>
      </c>
      <c r="D3" s="23" t="s">
        <v>6</v>
      </c>
      <c r="F3" s="24" t="s">
        <v>7</v>
      </c>
      <c r="G3" s="25" t="s">
        <v>5</v>
      </c>
      <c r="H3" s="26" t="s">
        <v>8</v>
      </c>
      <c r="J3" s="27" t="s">
        <v>4</v>
      </c>
      <c r="K3" s="28" t="s">
        <v>5</v>
      </c>
      <c r="L3" s="29" t="s">
        <v>8</v>
      </c>
      <c r="M3" s="30" t="s">
        <v>9</v>
      </c>
      <c r="N3" s="31" t="s">
        <v>10</v>
      </c>
      <c r="O3" s="32" t="s">
        <v>11</v>
      </c>
      <c r="P3" s="32" t="s">
        <v>12</v>
      </c>
      <c r="Q3" s="33" t="s">
        <v>13</v>
      </c>
    </row>
    <row r="4" spans="1:17" x14ac:dyDescent="0.25">
      <c r="A4" s="6" t="s">
        <v>14</v>
      </c>
      <c r="B4" s="1">
        <v>3.8373855204554275E-9</v>
      </c>
      <c r="C4" s="1"/>
      <c r="D4" s="1">
        <f>B4+C4</f>
        <v>3.8373855204554275E-9</v>
      </c>
      <c r="F4" s="1">
        <v>-2.5738700060173869E-10</v>
      </c>
      <c r="H4" s="1">
        <f>SUM(F4:G4)</f>
        <v>-2.5738700060173869E-10</v>
      </c>
      <c r="J4" s="1">
        <v>-1.9065282685915008E-10</v>
      </c>
      <c r="L4" s="1">
        <f>SUM(J4:K4)</f>
        <v>-1.9065282685915008E-10</v>
      </c>
      <c r="M4" s="7">
        <f t="shared" ref="M4:M17" si="0">L4+H4+D4</f>
        <v>3.3893456929945387E-9</v>
      </c>
      <c r="N4" s="1"/>
      <c r="O4" s="7">
        <f>M4+N4</f>
        <v>3.3893456929945387E-9</v>
      </c>
      <c r="Q4" s="7">
        <f>O4+P4</f>
        <v>3.3893456929945387E-9</v>
      </c>
    </row>
    <row r="5" spans="1:17" x14ac:dyDescent="0.25">
      <c r="A5" s="6" t="s">
        <v>15</v>
      </c>
      <c r="B5" s="1">
        <v>-242217.16</v>
      </c>
      <c r="C5" s="1"/>
      <c r="D5" s="1">
        <f t="shared" ref="D5:D17" si="1">B5+C5</f>
        <v>-242217.16</v>
      </c>
      <c r="F5" s="1">
        <v>-184843.33000000002</v>
      </c>
      <c r="H5" s="1">
        <f t="shared" ref="H5:H16" si="2">SUM(F5:G5)</f>
        <v>-184843.33000000002</v>
      </c>
      <c r="J5" s="1">
        <v>-75727.090000000011</v>
      </c>
      <c r="L5" s="1">
        <f t="shared" ref="L5:L17" si="3">SUM(J5:K5)</f>
        <v>-75727.090000000011</v>
      </c>
      <c r="M5" s="7">
        <f t="shared" si="0"/>
        <v>-502787.58000000007</v>
      </c>
      <c r="N5" s="1">
        <v>502787.58</v>
      </c>
      <c r="O5" s="7">
        <f>M5+N5</f>
        <v>0</v>
      </c>
      <c r="Q5" s="7">
        <f t="shared" ref="Q5:Q17" si="4">O5+P5</f>
        <v>0</v>
      </c>
    </row>
    <row r="6" spans="1:17" x14ac:dyDescent="0.25">
      <c r="A6" s="6" t="s">
        <v>16</v>
      </c>
      <c r="B6" s="1">
        <v>120320.81</v>
      </c>
      <c r="C6" s="1"/>
      <c r="D6" s="1">
        <f t="shared" si="1"/>
        <v>120320.81</v>
      </c>
      <c r="H6" s="1">
        <f t="shared" si="2"/>
        <v>0</v>
      </c>
      <c r="L6" s="1">
        <f t="shared" si="3"/>
        <v>0</v>
      </c>
      <c r="M6" s="7">
        <f t="shared" si="0"/>
        <v>120320.81</v>
      </c>
      <c r="N6" s="1"/>
      <c r="O6" s="7">
        <f t="shared" ref="O6:O17" si="5">M6+N6</f>
        <v>120320.81</v>
      </c>
      <c r="Q6" s="7">
        <f t="shared" si="4"/>
        <v>120320.81</v>
      </c>
    </row>
    <row r="7" spans="1:17" x14ac:dyDescent="0.25">
      <c r="A7" s="6" t="s">
        <v>17</v>
      </c>
      <c r="B7" s="1">
        <v>26516.46</v>
      </c>
      <c r="C7" s="1"/>
      <c r="D7" s="1">
        <f t="shared" si="1"/>
        <v>26516.46</v>
      </c>
      <c r="H7" s="1">
        <f t="shared" si="2"/>
        <v>0</v>
      </c>
      <c r="L7" s="1">
        <f t="shared" si="3"/>
        <v>0</v>
      </c>
      <c r="M7" s="7">
        <f t="shared" si="0"/>
        <v>26516.46</v>
      </c>
      <c r="N7" s="1"/>
      <c r="O7" s="7">
        <f t="shared" si="5"/>
        <v>26516.46</v>
      </c>
      <c r="Q7" s="7">
        <f t="shared" si="4"/>
        <v>26516.46</v>
      </c>
    </row>
    <row r="8" spans="1:17" x14ac:dyDescent="0.25">
      <c r="A8" s="6" t="s">
        <v>18</v>
      </c>
      <c r="B8" s="1">
        <v>669668.99999999988</v>
      </c>
      <c r="C8" s="1"/>
      <c r="D8" s="1">
        <f t="shared" si="1"/>
        <v>669668.99999999988</v>
      </c>
      <c r="F8" s="1">
        <v>408712.33</v>
      </c>
      <c r="H8" s="1">
        <f t="shared" si="2"/>
        <v>408712.33</v>
      </c>
      <c r="J8" s="1">
        <v>129893.27</v>
      </c>
      <c r="L8" s="1">
        <f t="shared" si="3"/>
        <v>129893.27</v>
      </c>
      <c r="M8" s="7">
        <f t="shared" si="0"/>
        <v>1208274.5999999999</v>
      </c>
      <c r="N8" s="1"/>
      <c r="O8" s="7">
        <f t="shared" si="5"/>
        <v>1208274.5999999999</v>
      </c>
      <c r="P8" s="7">
        <f>'[1]Clearing Summary'!F11</f>
        <v>185181.74</v>
      </c>
      <c r="Q8" s="7">
        <f t="shared" si="4"/>
        <v>1393456.3399999999</v>
      </c>
    </row>
    <row r="9" spans="1:17" x14ac:dyDescent="0.25">
      <c r="A9" s="6" t="s">
        <v>19</v>
      </c>
      <c r="B9" s="1">
        <v>32671605.949999988</v>
      </c>
      <c r="C9" s="1">
        <v>-218259.87</v>
      </c>
      <c r="D9" s="1">
        <f t="shared" si="1"/>
        <v>32453346.079999987</v>
      </c>
      <c r="F9" s="1">
        <v>14043352.220000016</v>
      </c>
      <c r="G9" s="7">
        <v>1394204.3499999999</v>
      </c>
      <c r="H9" s="1">
        <f t="shared" si="2"/>
        <v>15437556.570000015</v>
      </c>
      <c r="J9" s="1">
        <v>7019287.0900000287</v>
      </c>
      <c r="K9" s="1">
        <v>83920</v>
      </c>
      <c r="L9" s="1">
        <f t="shared" si="3"/>
        <v>7103207.0900000287</v>
      </c>
      <c r="M9" s="7">
        <f t="shared" si="0"/>
        <v>54994109.740000032</v>
      </c>
      <c r="N9" s="1">
        <f>-(314244.93+153162)</f>
        <v>-467406.93</v>
      </c>
      <c r="O9" s="7">
        <f t="shared" si="5"/>
        <v>54526702.810000032</v>
      </c>
      <c r="Q9" s="7">
        <f t="shared" si="4"/>
        <v>54526702.810000032</v>
      </c>
    </row>
    <row r="10" spans="1:17" x14ac:dyDescent="0.25">
      <c r="A10" s="6" t="s">
        <v>20</v>
      </c>
      <c r="B10" s="1">
        <v>67979.750000000029</v>
      </c>
      <c r="C10" s="1"/>
      <c r="D10" s="1">
        <f t="shared" si="1"/>
        <v>67979.750000000029</v>
      </c>
      <c r="H10" s="1">
        <f t="shared" si="2"/>
        <v>0</v>
      </c>
      <c r="L10" s="1">
        <f t="shared" si="3"/>
        <v>0</v>
      </c>
      <c r="M10" s="7">
        <f t="shared" si="0"/>
        <v>67979.750000000029</v>
      </c>
      <c r="N10" s="1"/>
      <c r="O10" s="7">
        <f t="shared" si="5"/>
        <v>67979.750000000029</v>
      </c>
      <c r="Q10" s="7">
        <f t="shared" si="4"/>
        <v>67979.750000000029</v>
      </c>
    </row>
    <row r="11" spans="1:17" x14ac:dyDescent="0.25">
      <c r="A11" s="6" t="s">
        <v>21</v>
      </c>
      <c r="B11" s="1">
        <v>232333.59</v>
      </c>
      <c r="D11" s="1">
        <f t="shared" si="1"/>
        <v>232333.59</v>
      </c>
      <c r="H11" s="1">
        <f t="shared" si="2"/>
        <v>0</v>
      </c>
      <c r="L11" s="1">
        <f t="shared" si="3"/>
        <v>0</v>
      </c>
      <c r="M11" s="7">
        <f t="shared" si="0"/>
        <v>232333.59</v>
      </c>
      <c r="N11" s="1"/>
      <c r="O11" s="7">
        <f t="shared" si="5"/>
        <v>232333.59</v>
      </c>
      <c r="Q11" s="7">
        <f t="shared" si="4"/>
        <v>232333.59</v>
      </c>
    </row>
    <row r="12" spans="1:17" x14ac:dyDescent="0.25">
      <c r="A12" s="6" t="s">
        <v>22</v>
      </c>
      <c r="B12" s="1">
        <v>1441963.9900000002</v>
      </c>
      <c r="C12" s="1"/>
      <c r="D12" s="1">
        <f t="shared" si="1"/>
        <v>1441963.9900000002</v>
      </c>
      <c r="H12" s="1">
        <f t="shared" si="2"/>
        <v>0</v>
      </c>
      <c r="L12" s="1">
        <f t="shared" si="3"/>
        <v>0</v>
      </c>
      <c r="M12" s="7">
        <f t="shared" si="0"/>
        <v>1441963.9900000002</v>
      </c>
      <c r="N12" s="1"/>
      <c r="O12" s="7">
        <f t="shared" si="5"/>
        <v>1441963.9900000002</v>
      </c>
      <c r="Q12" s="7">
        <f t="shared" si="4"/>
        <v>1441963.9900000002</v>
      </c>
    </row>
    <row r="13" spans="1:17" x14ac:dyDescent="0.25">
      <c r="A13" s="6" t="s">
        <v>23</v>
      </c>
      <c r="B13" s="1">
        <v>792629.66</v>
      </c>
      <c r="C13" s="1">
        <v>754226.64</v>
      </c>
      <c r="D13" s="1">
        <f t="shared" si="1"/>
        <v>1546856.3</v>
      </c>
      <c r="H13" s="1">
        <f t="shared" si="2"/>
        <v>0</v>
      </c>
      <c r="L13" s="1">
        <f t="shared" si="3"/>
        <v>0</v>
      </c>
      <c r="M13" s="7">
        <f t="shared" si="0"/>
        <v>1546856.3</v>
      </c>
      <c r="N13" s="1"/>
      <c r="O13" s="7">
        <f t="shared" si="5"/>
        <v>1546856.3</v>
      </c>
      <c r="Q13" s="7">
        <f t="shared" si="4"/>
        <v>1546856.3</v>
      </c>
    </row>
    <row r="14" spans="1:17" x14ac:dyDescent="0.25">
      <c r="A14" s="6" t="s">
        <v>24</v>
      </c>
      <c r="B14" s="1">
        <v>1437895.5600000005</v>
      </c>
      <c r="C14" s="1"/>
      <c r="D14" s="1">
        <f t="shared" si="1"/>
        <v>1437895.5600000005</v>
      </c>
      <c r="H14" s="1">
        <f t="shared" si="2"/>
        <v>0</v>
      </c>
      <c r="L14" s="1">
        <f t="shared" si="3"/>
        <v>0</v>
      </c>
      <c r="M14" s="7">
        <f t="shared" si="0"/>
        <v>1437895.5600000005</v>
      </c>
      <c r="N14" s="1"/>
      <c r="O14" s="7">
        <f t="shared" si="5"/>
        <v>1437895.5600000005</v>
      </c>
      <c r="Q14" s="7">
        <f t="shared" si="4"/>
        <v>1437895.5600000005</v>
      </c>
    </row>
    <row r="15" spans="1:17" x14ac:dyDescent="0.25">
      <c r="A15" s="6" t="s">
        <v>25</v>
      </c>
      <c r="B15" s="1">
        <v>1336871.2400000002</v>
      </c>
      <c r="C15" s="1">
        <v>-48517.11</v>
      </c>
      <c r="D15" s="1">
        <f t="shared" si="1"/>
        <v>1288354.1300000001</v>
      </c>
      <c r="F15" s="1">
        <v>4555135.4699999951</v>
      </c>
      <c r="G15" s="7">
        <v>858984.33</v>
      </c>
      <c r="H15" s="1">
        <f t="shared" si="2"/>
        <v>5414119.7999999952</v>
      </c>
      <c r="J15" s="1">
        <v>-54439.340000000004</v>
      </c>
      <c r="L15" s="1">
        <f t="shared" si="3"/>
        <v>-54439.340000000004</v>
      </c>
      <c r="M15" s="7">
        <f t="shared" si="0"/>
        <v>6648034.5899999952</v>
      </c>
      <c r="N15" s="1">
        <f>-(22995.78+12384.87)</f>
        <v>-35380.65</v>
      </c>
      <c r="O15" s="7">
        <f t="shared" si="5"/>
        <v>6612653.9399999948</v>
      </c>
      <c r="Q15" s="7">
        <f t="shared" si="4"/>
        <v>6612653.9399999948</v>
      </c>
    </row>
    <row r="16" spans="1:17" x14ac:dyDescent="0.25">
      <c r="A16" s="6" t="s">
        <v>26</v>
      </c>
      <c r="B16" s="1"/>
      <c r="C16" s="1"/>
      <c r="D16" s="1"/>
      <c r="F16" s="1">
        <v>40432.849999999984</v>
      </c>
      <c r="H16" s="1">
        <f t="shared" si="2"/>
        <v>40432.849999999984</v>
      </c>
      <c r="J16" s="1"/>
      <c r="L16" s="1">
        <f t="shared" si="3"/>
        <v>0</v>
      </c>
      <c r="M16" s="7">
        <f t="shared" si="0"/>
        <v>40432.849999999984</v>
      </c>
      <c r="N16" s="1"/>
      <c r="O16" s="7">
        <f t="shared" si="5"/>
        <v>40432.849999999984</v>
      </c>
      <c r="Q16" s="7">
        <f t="shared" si="4"/>
        <v>40432.849999999984</v>
      </c>
    </row>
    <row r="17" spans="1:17" x14ac:dyDescent="0.25">
      <c r="A17" s="6" t="s">
        <v>27</v>
      </c>
      <c r="B17" s="1">
        <v>129486.43</v>
      </c>
      <c r="D17" s="1">
        <f t="shared" si="1"/>
        <v>129486.43</v>
      </c>
      <c r="F17" s="1">
        <v>56</v>
      </c>
      <c r="H17" s="1">
        <f>SUM(F17:G17)</f>
        <v>56</v>
      </c>
      <c r="L17" s="1">
        <f t="shared" si="3"/>
        <v>0</v>
      </c>
      <c r="M17" s="7">
        <f t="shared" si="0"/>
        <v>129542.43</v>
      </c>
      <c r="N17" s="1"/>
      <c r="O17" s="7">
        <f t="shared" si="5"/>
        <v>129542.43</v>
      </c>
      <c r="Q17" s="7">
        <f t="shared" si="4"/>
        <v>129542.43</v>
      </c>
    </row>
    <row r="18" spans="1:17" x14ac:dyDescent="0.25">
      <c r="A18" s="8" t="s">
        <v>28</v>
      </c>
      <c r="B18" s="5">
        <f>SUM(B4:B17)</f>
        <v>38685055.279999994</v>
      </c>
      <c r="C18" s="5">
        <f>SUM(C4:C17)</f>
        <v>487449.66000000003</v>
      </c>
      <c r="D18" s="5">
        <f>SUM(D4:D17)</f>
        <v>39172504.93999999</v>
      </c>
      <c r="F18" s="5">
        <f>SUM(F4:F17)</f>
        <v>18862845.540000014</v>
      </c>
      <c r="G18" s="5">
        <f>SUM(G4:G17)</f>
        <v>2253188.6799999997</v>
      </c>
      <c r="H18" s="5">
        <f>SUM(H4:H17)</f>
        <v>21116034.220000014</v>
      </c>
      <c r="J18" s="5">
        <f t="shared" ref="J18:O18" si="6">SUM(J4:J17)</f>
        <v>7019013.9300000286</v>
      </c>
      <c r="K18" s="5">
        <f t="shared" si="6"/>
        <v>83920</v>
      </c>
      <c r="L18" s="5">
        <f t="shared" si="6"/>
        <v>7102933.9300000286</v>
      </c>
      <c r="M18" s="5">
        <f t="shared" si="6"/>
        <v>67391473.090000033</v>
      </c>
      <c r="N18" s="5">
        <f t="shared" si="6"/>
        <v>0</v>
      </c>
      <c r="O18" s="5">
        <f t="shared" si="6"/>
        <v>67391473.090000033</v>
      </c>
      <c r="P18" s="5">
        <f t="shared" ref="P18:Q18" si="7">SUM(P4:P17)</f>
        <v>185181.74</v>
      </c>
      <c r="Q18" s="5">
        <f t="shared" si="7"/>
        <v>67576654.830000028</v>
      </c>
    </row>
    <row r="19" spans="1:17" x14ac:dyDescent="0.25">
      <c r="A19" s="6" t="s">
        <v>29</v>
      </c>
      <c r="N19" s="1"/>
      <c r="O19" s="7">
        <f>-L18-H18</f>
        <v>-28218968.150000043</v>
      </c>
    </row>
    <row r="20" spans="1:17" x14ac:dyDescent="0.25">
      <c r="A20" s="9" t="s">
        <v>30</v>
      </c>
      <c r="N20" s="1"/>
      <c r="O20" s="10">
        <f>O18+O19</f>
        <v>39172504.93999999</v>
      </c>
    </row>
    <row r="21" spans="1:17" x14ac:dyDescent="0.25">
      <c r="N21" s="1"/>
    </row>
    <row r="22" spans="1:17" x14ac:dyDescent="0.25">
      <c r="A22" s="11" t="s">
        <v>31</v>
      </c>
      <c r="B22" s="11" t="s">
        <v>32</v>
      </c>
      <c r="C22" s="11" t="s">
        <v>33</v>
      </c>
      <c r="D22" s="11" t="s">
        <v>2</v>
      </c>
      <c r="N22" s="1"/>
    </row>
    <row r="23" spans="1:17" x14ac:dyDescent="0.25">
      <c r="A23" s="12" t="s">
        <v>34</v>
      </c>
      <c r="B23" s="1">
        <v>754226.64</v>
      </c>
      <c r="C23" s="1"/>
      <c r="D23" s="1"/>
      <c r="N23" s="1"/>
    </row>
    <row r="24" spans="1:17" x14ac:dyDescent="0.25">
      <c r="A24" t="s">
        <v>35</v>
      </c>
      <c r="B24" s="1">
        <f>48051</f>
        <v>48051</v>
      </c>
      <c r="C24" s="1"/>
      <c r="D24" s="1"/>
      <c r="N24" s="1"/>
    </row>
    <row r="25" spans="1:17" x14ac:dyDescent="0.25">
      <c r="A25" t="s">
        <v>36</v>
      </c>
      <c r="B25" s="1">
        <f>199813.5*0.75</f>
        <v>149860.125</v>
      </c>
      <c r="C25" s="1">
        <f>199813.5*0.25</f>
        <v>49953.375</v>
      </c>
      <c r="D25" s="1"/>
      <c r="N25" s="1"/>
    </row>
    <row r="26" spans="1:17" x14ac:dyDescent="0.25">
      <c r="A26" t="s">
        <v>37</v>
      </c>
      <c r="B26" s="1">
        <v>12000</v>
      </c>
      <c r="C26" s="1"/>
      <c r="D26" s="1"/>
      <c r="N26" s="1"/>
    </row>
    <row r="27" spans="1:17" x14ac:dyDescent="0.25">
      <c r="A27" t="s">
        <v>38</v>
      </c>
      <c r="B27" s="1"/>
      <c r="C27" s="1">
        <v>1000000</v>
      </c>
      <c r="D27" s="1"/>
      <c r="N27" s="1"/>
    </row>
    <row r="28" spans="1:17" x14ac:dyDescent="0.25">
      <c r="A28" t="s">
        <v>39</v>
      </c>
      <c r="B28" s="1">
        <f>-C28-D28</f>
        <v>-428171</v>
      </c>
      <c r="C28" s="1">
        <v>344250.99</v>
      </c>
      <c r="D28" s="1">
        <v>83920.01</v>
      </c>
      <c r="N28" s="1"/>
    </row>
    <row r="29" spans="1:17" x14ac:dyDescent="0.25">
      <c r="A29" t="s">
        <v>40</v>
      </c>
      <c r="B29" s="1">
        <v>-48517.11</v>
      </c>
      <c r="C29" s="1">
        <f>810467.22+48517.11</f>
        <v>858984.33</v>
      </c>
      <c r="D29" s="1"/>
      <c r="N29" s="1"/>
    </row>
    <row r="30" spans="1:17" x14ac:dyDescent="0.25">
      <c r="B30" s="13">
        <f>SUM(B23:B29)</f>
        <v>487449.65500000003</v>
      </c>
      <c r="C30" s="13">
        <f t="shared" ref="C30:D30" si="8">SUM(C23:C29)</f>
        <v>2253188.6949999998</v>
      </c>
      <c r="D30" s="13">
        <f t="shared" si="8"/>
        <v>83920.01</v>
      </c>
      <c r="N30" s="1"/>
    </row>
    <row r="31" spans="1:17" x14ac:dyDescent="0.25">
      <c r="B31" s="1"/>
      <c r="C31" s="1"/>
      <c r="D31" s="1"/>
      <c r="N31" s="1"/>
    </row>
  </sheetData>
  <pageMargins left="0.7" right="0.7" top="0.75" bottom="0.75" header="0.3" footer="0.3"/>
  <pageSetup scale="39" orientation="landscape" verticalDpi="0" r:id="rId1"/>
  <colBreaks count="1" manualBreakCount="1">
    <brk id="12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workbookViewId="0">
      <selection sqref="A1:G12"/>
    </sheetView>
  </sheetViews>
  <sheetFormatPr defaultRowHeight="15" x14ac:dyDescent="0.25"/>
  <cols>
    <col min="1" max="1" width="32.140625" bestFit="1" customWidth="1"/>
    <col min="2" max="2" width="16.85546875" bestFit="1" customWidth="1"/>
    <col min="3" max="4" width="12.5703125" bestFit="1" customWidth="1"/>
    <col min="5" max="5" width="14.28515625" bestFit="1" customWidth="1"/>
    <col min="6" max="6" width="17.5703125" bestFit="1" customWidth="1"/>
    <col min="7" max="7" width="14.28515625" bestFit="1" customWidth="1"/>
  </cols>
  <sheetData>
    <row r="1" spans="1:7" x14ac:dyDescent="0.25">
      <c r="A1" s="2" t="s">
        <v>41</v>
      </c>
      <c r="B1" s="14" t="s">
        <v>2</v>
      </c>
      <c r="C1" s="14" t="s">
        <v>33</v>
      </c>
      <c r="D1" s="14" t="s">
        <v>32</v>
      </c>
      <c r="E1" s="14" t="s">
        <v>28</v>
      </c>
      <c r="F1" s="14" t="s">
        <v>42</v>
      </c>
      <c r="G1" s="2" t="s">
        <v>13</v>
      </c>
    </row>
    <row r="2" spans="1:7" x14ac:dyDescent="0.25">
      <c r="A2" t="s">
        <v>43</v>
      </c>
      <c r="B2" s="1">
        <v>41956.08</v>
      </c>
      <c r="C2" s="1">
        <v>149977.66999999995</v>
      </c>
      <c r="D2" s="1">
        <v>261305.1099999999</v>
      </c>
      <c r="E2" s="1">
        <f>SUM(B2:D2)</f>
        <v>453238.85999999987</v>
      </c>
      <c r="F2" s="1">
        <v>113316</v>
      </c>
      <c r="G2" s="7">
        <f>E2+F2</f>
        <v>566554.85999999987</v>
      </c>
    </row>
    <row r="3" spans="1:7" x14ac:dyDescent="0.25">
      <c r="A3" t="s">
        <v>44</v>
      </c>
      <c r="B3" s="1">
        <v>46303.329999999994</v>
      </c>
      <c r="C3" s="1">
        <v>92175.270000000062</v>
      </c>
      <c r="D3" s="1">
        <v>331124.20999999985</v>
      </c>
      <c r="E3" s="1">
        <f t="shared" ref="E3:E9" si="0">SUM(B3:D3)</f>
        <v>469602.80999999994</v>
      </c>
      <c r="F3" s="1">
        <v>11827</v>
      </c>
      <c r="G3" s="7">
        <f>E3+F3</f>
        <v>481429.80999999994</v>
      </c>
    </row>
    <row r="4" spans="1:7" x14ac:dyDescent="0.25">
      <c r="B4" s="1"/>
      <c r="C4" s="1"/>
      <c r="D4" s="1"/>
      <c r="E4" s="1">
        <f t="shared" si="0"/>
        <v>0</v>
      </c>
      <c r="F4" s="1"/>
      <c r="G4" s="7"/>
    </row>
    <row r="5" spans="1:7" x14ac:dyDescent="0.25">
      <c r="A5" t="s">
        <v>45</v>
      </c>
      <c r="B5" s="15">
        <v>6244.2000000000007</v>
      </c>
      <c r="C5" s="15">
        <v>19147.71999999999</v>
      </c>
      <c r="D5" s="15">
        <v>36867.899999999994</v>
      </c>
      <c r="E5" s="1">
        <f t="shared" si="0"/>
        <v>62259.819999999985</v>
      </c>
      <c r="F5" s="16"/>
      <c r="G5" s="7">
        <f t="shared" ref="G5:G9" si="1">E5+F5</f>
        <v>62259.819999999985</v>
      </c>
    </row>
    <row r="6" spans="1:7" x14ac:dyDescent="0.25">
      <c r="A6" t="s">
        <v>46</v>
      </c>
      <c r="B6" s="15">
        <v>14878.699999999999</v>
      </c>
      <c r="C6" s="15">
        <v>44650.710000000006</v>
      </c>
      <c r="D6" s="15">
        <v>40371.78</v>
      </c>
      <c r="E6" s="1">
        <f t="shared" si="0"/>
        <v>99901.19</v>
      </c>
      <c r="F6" s="15">
        <v>23495.859999999997</v>
      </c>
      <c r="G6" s="7">
        <f t="shared" si="1"/>
        <v>123397.05</v>
      </c>
    </row>
    <row r="7" spans="1:7" x14ac:dyDescent="0.25">
      <c r="A7" t="s">
        <v>47</v>
      </c>
      <c r="B7" s="15">
        <v>0</v>
      </c>
      <c r="C7" s="15">
        <v>24703</v>
      </c>
      <c r="D7" s="15">
        <v>0</v>
      </c>
      <c r="E7" s="1">
        <f t="shared" si="0"/>
        <v>24703</v>
      </c>
      <c r="F7" s="15">
        <v>0</v>
      </c>
      <c r="G7" s="7">
        <f t="shared" si="1"/>
        <v>24703</v>
      </c>
    </row>
    <row r="8" spans="1:7" x14ac:dyDescent="0.25">
      <c r="A8" t="s">
        <v>48</v>
      </c>
      <c r="B8" s="15">
        <v>4637.7699999999995</v>
      </c>
      <c r="C8" s="15">
        <v>16261.81</v>
      </c>
      <c r="D8" s="15">
        <v>0</v>
      </c>
      <c r="E8" s="1">
        <f t="shared" si="0"/>
        <v>20899.579999999998</v>
      </c>
      <c r="F8" s="15">
        <v>8016.8499999999995</v>
      </c>
      <c r="G8" s="7">
        <f t="shared" si="1"/>
        <v>28916.429999999997</v>
      </c>
    </row>
    <row r="9" spans="1:7" x14ac:dyDescent="0.25">
      <c r="A9" t="s">
        <v>49</v>
      </c>
      <c r="B9" s="17">
        <v>15873.19</v>
      </c>
      <c r="C9" s="17">
        <v>61796.15</v>
      </c>
      <c r="D9" s="17">
        <v>0</v>
      </c>
      <c r="E9" s="1">
        <f t="shared" si="0"/>
        <v>77669.34</v>
      </c>
      <c r="F9" s="17">
        <v>28526.03</v>
      </c>
      <c r="G9" s="7">
        <f t="shared" si="1"/>
        <v>106195.37</v>
      </c>
    </row>
    <row r="10" spans="1:7" x14ac:dyDescent="0.25">
      <c r="A10" t="s">
        <v>50</v>
      </c>
      <c r="B10" s="18">
        <f>SUM(B5:B9)</f>
        <v>41633.86</v>
      </c>
      <c r="C10" s="18">
        <f t="shared" ref="C10:G10" si="2">SUM(C5:C9)</f>
        <v>166559.38999999998</v>
      </c>
      <c r="D10" s="18">
        <f t="shared" si="2"/>
        <v>77239.679999999993</v>
      </c>
      <c r="E10" s="18">
        <f t="shared" si="2"/>
        <v>285432.92999999993</v>
      </c>
      <c r="F10" s="18">
        <f t="shared" si="2"/>
        <v>60038.739999999991</v>
      </c>
      <c r="G10" s="18">
        <f t="shared" si="2"/>
        <v>345471.67</v>
      </c>
    </row>
    <row r="11" spans="1:7" ht="15.75" thickBot="1" x14ac:dyDescent="0.3">
      <c r="A11" t="s">
        <v>51</v>
      </c>
      <c r="B11" s="19">
        <f>B10+B3+B2</f>
        <v>129893.27</v>
      </c>
      <c r="C11" s="19">
        <f t="shared" ref="C11:G11" si="3">C10+C3+C2</f>
        <v>408712.32999999996</v>
      </c>
      <c r="D11" s="19">
        <f t="shared" si="3"/>
        <v>669668.99999999977</v>
      </c>
      <c r="E11" s="19">
        <f t="shared" si="3"/>
        <v>1208274.5999999996</v>
      </c>
      <c r="F11" s="19">
        <f t="shared" si="3"/>
        <v>185181.74</v>
      </c>
      <c r="G11" s="19">
        <f t="shared" si="3"/>
        <v>1393456.3399999999</v>
      </c>
    </row>
    <row r="12" spans="1:7" ht="15.75" thickTop="1" x14ac:dyDescent="0.25"/>
  </sheetData>
  <pageMargins left="0.7" right="0.7" top="0.75" bottom="0.75" header="0.3" footer="0.3"/>
  <pageSetup scale="8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Summary</vt:lpstr>
      <vt:lpstr>Summary Clearing</vt:lpstr>
      <vt:lpstr>Summary!Print_Titles</vt:lpstr>
    </vt:vector>
  </TitlesOfParts>
  <Company>Chesapeake Utilities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Welch, Kathy</dc:creator>
  <cp:lastModifiedBy>Welch, Kathy</cp:lastModifiedBy>
  <cp:lastPrinted>2019-08-29T19:44:57Z</cp:lastPrinted>
  <dcterms:created xsi:type="dcterms:W3CDTF">2019-08-29T19:37:06Z</dcterms:created>
  <dcterms:modified xsi:type="dcterms:W3CDTF">2019-09-11T12:17:44Z</dcterms:modified>
</cp:coreProperties>
</file>