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2019\20190174-EI FPUC depreciation study\Discovery\Staff to OPC\Response\"/>
    </mc:Choice>
  </mc:AlternateContent>
  <bookViews>
    <workbookView xWindow="0" yWindow="0" windowWidth="14670" windowHeight="7050"/>
  </bookViews>
  <sheets>
    <sheet name="Sch. 1" sheetId="1" r:id="rId1"/>
  </sheets>
  <externalReferences>
    <externalReference r:id="rId2"/>
  </externalReference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 localSheetId="0">'Sch. 1'!$A$1:$R$30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  <definedName name="Z_FBBC4FDD_0ED1_43AB_94C4_EA5ABB112CA5_.wvu.PrintArea" localSheetId="0" hidden="1">'Sch. 1'!$A$1:$R$30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P24" i="1"/>
  <c r="D24" i="1"/>
  <c r="C24" i="1"/>
  <c r="P23" i="1"/>
  <c r="O23" i="1"/>
  <c r="M23" i="1"/>
  <c r="D23" i="1"/>
  <c r="C23" i="1"/>
  <c r="P22" i="1"/>
  <c r="M22" i="1"/>
  <c r="D22" i="1"/>
  <c r="C22" i="1"/>
  <c r="P21" i="1"/>
  <c r="O21" i="1"/>
  <c r="M21" i="1"/>
  <c r="D21" i="1"/>
  <c r="C21" i="1"/>
  <c r="P20" i="1"/>
  <c r="M20" i="1"/>
  <c r="D20" i="1"/>
  <c r="C20" i="1"/>
  <c r="P19" i="1"/>
  <c r="O19" i="1"/>
  <c r="D19" i="1"/>
  <c r="C19" i="1"/>
  <c r="P15" i="1"/>
  <c r="O15" i="1"/>
  <c r="D15" i="1"/>
  <c r="C15" i="1"/>
  <c r="P14" i="1"/>
  <c r="D14" i="1"/>
  <c r="C14" i="1"/>
  <c r="P13" i="1"/>
  <c r="D13" i="1"/>
  <c r="C13" i="1"/>
  <c r="D8" i="1"/>
  <c r="C16" i="1" l="1"/>
  <c r="C25" i="1"/>
  <c r="D16" i="1"/>
  <c r="D25" i="1"/>
</calcChain>
</file>

<file path=xl/sharedStrings.xml><?xml version="1.0" encoding="utf-8"?>
<sst xmlns="http://schemas.openxmlformats.org/spreadsheetml/2006/main" count="97" uniqueCount="38">
  <si>
    <t>CURRENT</t>
  </si>
  <si>
    <t>COMPANY PROPOSED</t>
  </si>
  <si>
    <t>AVERAGE</t>
  </si>
  <si>
    <t>SERVICE</t>
  </si>
  <si>
    <t>REMAINING</t>
  </si>
  <si>
    <t>NET</t>
  </si>
  <si>
    <t>(Sch. L)</t>
  </si>
  <si>
    <t>INVESTMENT</t>
  </si>
  <si>
    <t>RESERVE</t>
  </si>
  <si>
    <t>LIFE</t>
  </si>
  <si>
    <t>SALVAGE</t>
  </si>
  <si>
    <t>AGE</t>
  </si>
  <si>
    <t>CURVE</t>
  </si>
  <si>
    <t xml:space="preserve"> </t>
  </si>
  <si>
    <t>ACCOUNT</t>
  </si>
  <si>
    <t>(YRS.)</t>
  </si>
  <si>
    <t>(%)</t>
  </si>
  <si>
    <t>TRANSMISSION PLANT</t>
  </si>
  <si>
    <t>*</t>
  </si>
  <si>
    <t>353 - Station Equipment</t>
  </si>
  <si>
    <t>S2</t>
  </si>
  <si>
    <t>S3</t>
  </si>
  <si>
    <t>355 - Poles and Fixtures</t>
  </si>
  <si>
    <t>R5</t>
  </si>
  <si>
    <t>R4</t>
  </si>
  <si>
    <t>355.1 - Poles and Fixtures - Concrete</t>
  </si>
  <si>
    <t>Total Transmission Assets</t>
  </si>
  <si>
    <t>DISTRIBUTION PLANT</t>
  </si>
  <si>
    <t>362 - Station Equipment</t>
  </si>
  <si>
    <t>364 - Poles, Towers, and Fixtures</t>
  </si>
  <si>
    <t>366 - Underground Conduit</t>
  </si>
  <si>
    <t>367 - Underground Conductors &amp; Devices</t>
  </si>
  <si>
    <t>368 - Line Transformers</t>
  </si>
  <si>
    <t>S4</t>
  </si>
  <si>
    <t>369 - Services</t>
  </si>
  <si>
    <t>Total Distribution Assets</t>
  </si>
  <si>
    <t>OPC Proposed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</si>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</sst>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General;[Red]\-General"/>
    <numFmt numFmtId="165" formatCode="0.0_);\(0.0\)"/>
    <numFmt numFmtId="166" formatCode="#,##0.0;[Red]\-#,##0.0"/>
    <numFmt numFmtId="167" formatCode="#,##0.0"/>
    <numFmt numFmtId="168" formatCode="#,##0.0_);\(#,##0.0\)"/>
  </numFmts>
  <fonts count="13" x14ac:knownFonts="1">
    <font>
      <sz val="10"/>
      <name val="Arial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4" fillId="0" borderId="0" xfId="2" applyFont="1"/>
    <xf numFmtId="0" fontId="1" fillId="0" borderId="0" xfId="2" applyFont="1"/>
    <xf numFmtId="49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0" xfId="2" applyFont="1"/>
    <xf numFmtId="49" fontId="9" fillId="2" borderId="1" xfId="1" applyNumberFormat="1" applyFont="1" applyFill="1" applyBorder="1"/>
    <xf numFmtId="49" fontId="9" fillId="2" borderId="2" xfId="1" applyNumberFormat="1" applyFont="1" applyFill="1" applyBorder="1"/>
    <xf numFmtId="164" fontId="9" fillId="2" borderId="1" xfId="1" applyNumberFormat="1" applyFont="1" applyFill="1" applyBorder="1"/>
    <xf numFmtId="164" fontId="9" fillId="2" borderId="3" xfId="1" applyNumberFormat="1" applyFont="1" applyFill="1" applyBorder="1"/>
    <xf numFmtId="164" fontId="9" fillId="2" borderId="2" xfId="1" applyNumberFormat="1" applyFont="1" applyFill="1" applyBorder="1"/>
    <xf numFmtId="0" fontId="10" fillId="2" borderId="7" xfId="1" applyFont="1" applyFill="1" applyBorder="1"/>
    <xf numFmtId="49" fontId="6" fillId="2" borderId="8" xfId="1" applyNumberFormat="1" applyFont="1" applyFill="1" applyBorder="1"/>
    <xf numFmtId="49" fontId="6" fillId="2" borderId="0" xfId="1" applyNumberFormat="1" applyFont="1" applyFill="1"/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6" fillId="2" borderId="12" xfId="1" applyNumberFormat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0" xfId="1" applyFont="1" applyFill="1"/>
    <xf numFmtId="14" fontId="6" fillId="2" borderId="8" xfId="1" applyNumberFormat="1" applyFont="1" applyFill="1" applyBorder="1" applyAlignment="1">
      <alignment horizontal="center"/>
    </xf>
    <xf numFmtId="14" fontId="6" fillId="2" borderId="9" xfId="1" applyNumberFormat="1" applyFont="1" applyFill="1" applyBorder="1" applyAlignment="1">
      <alignment horizontal="center"/>
    </xf>
    <xf numFmtId="14" fontId="6" fillId="2" borderId="0" xfId="1" applyNumberFormat="1" applyFont="1" applyFill="1" applyAlignment="1">
      <alignment horizontal="center"/>
    </xf>
    <xf numFmtId="49" fontId="11" fillId="2" borderId="8" xfId="1" applyNumberFormat="1" applyFont="1" applyFill="1" applyBorder="1"/>
    <xf numFmtId="49" fontId="6" fillId="2" borderId="14" xfId="1" applyNumberFormat="1" applyFont="1" applyFill="1" applyBorder="1" applyAlignment="1">
      <alignment horizontal="centerContinuous"/>
    </xf>
    <xf numFmtId="49" fontId="6" fillId="2" borderId="15" xfId="1" applyNumberFormat="1" applyFont="1" applyFill="1" applyBorder="1" applyAlignment="1">
      <alignment horizontal="centerContinuous"/>
    </xf>
    <xf numFmtId="164" fontId="6" fillId="2" borderId="14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0" fontId="7" fillId="2" borderId="13" xfId="1" applyFont="1" applyFill="1" applyBorder="1"/>
    <xf numFmtId="49" fontId="6" fillId="0" borderId="17" xfId="1" applyNumberFormat="1" applyFont="1" applyBorder="1"/>
    <xf numFmtId="49" fontId="6" fillId="0" borderId="18" xfId="1" applyNumberFormat="1" applyFont="1" applyBorder="1"/>
    <xf numFmtId="164" fontId="6" fillId="0" borderId="17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0" fontId="7" fillId="0" borderId="13" xfId="1" applyFont="1" applyBorder="1"/>
    <xf numFmtId="49" fontId="6" fillId="2" borderId="20" xfId="1" applyNumberFormat="1" applyFont="1" applyFill="1" applyBorder="1"/>
    <xf numFmtId="49" fontId="6" fillId="2" borderId="21" xfId="1" applyNumberFormat="1" applyFont="1" applyFill="1" applyBorder="1"/>
    <xf numFmtId="164" fontId="12" fillId="0" borderId="20" xfId="1" applyNumberFormat="1" applyFont="1" applyBorder="1"/>
    <xf numFmtId="164" fontId="12" fillId="0" borderId="22" xfId="1" applyNumberFormat="1" applyFont="1" applyBorder="1"/>
    <xf numFmtId="164" fontId="12" fillId="0" borderId="21" xfId="1" applyNumberFormat="1" applyFont="1" applyBorder="1"/>
    <xf numFmtId="164" fontId="12" fillId="0" borderId="20" xfId="1" applyNumberFormat="1" applyFont="1" applyBorder="1" applyAlignment="1">
      <alignment horizontal="center"/>
    </xf>
    <xf numFmtId="164" fontId="12" fillId="0" borderId="21" xfId="1" applyNumberFormat="1" applyFont="1" applyBorder="1" applyAlignment="1">
      <alignment horizontal="center"/>
    </xf>
    <xf numFmtId="164" fontId="12" fillId="0" borderId="22" xfId="1" applyNumberFormat="1" applyFont="1" applyBorder="1" applyAlignment="1">
      <alignment horizontal="center"/>
    </xf>
    <xf numFmtId="0" fontId="3" fillId="0" borderId="13" xfId="1" applyFont="1" applyBorder="1"/>
    <xf numFmtId="49" fontId="6" fillId="0" borderId="20" xfId="1" applyNumberFormat="1" applyFont="1" applyBorder="1" applyAlignment="1">
      <alignment vertical="center"/>
    </xf>
    <xf numFmtId="49" fontId="6" fillId="0" borderId="21" xfId="1" applyNumberFormat="1" applyFont="1" applyBorder="1" applyAlignment="1">
      <alignment vertical="center" wrapText="1"/>
    </xf>
    <xf numFmtId="5" fontId="12" fillId="0" borderId="20" xfId="1" applyNumberFormat="1" applyFont="1" applyBorder="1" applyAlignment="1">
      <alignment vertical="center"/>
    </xf>
    <xf numFmtId="5" fontId="12" fillId="0" borderId="22" xfId="1" applyNumberFormat="1" applyFont="1" applyBorder="1" applyAlignment="1">
      <alignment vertical="center"/>
    </xf>
    <xf numFmtId="5" fontId="12" fillId="0" borderId="21" xfId="1" applyNumberFormat="1" applyFont="1" applyBorder="1" applyAlignment="1">
      <alignment vertical="center"/>
    </xf>
    <xf numFmtId="165" fontId="12" fillId="0" borderId="20" xfId="1" applyNumberFormat="1" applyFont="1" applyBorder="1" applyAlignment="1">
      <alignment horizontal="center" vertical="center"/>
    </xf>
    <xf numFmtId="165" fontId="12" fillId="0" borderId="21" xfId="1" applyNumberFormat="1" applyFont="1" applyBorder="1" applyAlignment="1">
      <alignment horizontal="center" vertical="center"/>
    </xf>
    <xf numFmtId="166" fontId="12" fillId="0" borderId="22" xfId="1" applyNumberFormat="1" applyFont="1" applyBorder="1" applyAlignment="1">
      <alignment horizontal="center" vertical="center"/>
    </xf>
    <xf numFmtId="167" fontId="3" fillId="0" borderId="13" xfId="1" applyNumberFormat="1" applyFont="1" applyBorder="1" applyAlignment="1">
      <alignment vertical="center"/>
    </xf>
    <xf numFmtId="168" fontId="12" fillId="0" borderId="20" xfId="1" applyNumberFormat="1" applyFont="1" applyBorder="1" applyAlignment="1">
      <alignment horizontal="center" vertical="center"/>
    </xf>
    <xf numFmtId="168" fontId="12" fillId="0" borderId="21" xfId="1" applyNumberFormat="1" applyFont="1" applyBorder="1" applyAlignment="1">
      <alignment horizontal="center" vertical="center"/>
    </xf>
    <xf numFmtId="49" fontId="6" fillId="2" borderId="23" xfId="1" applyNumberFormat="1" applyFont="1" applyFill="1" applyBorder="1" applyAlignment="1">
      <alignment vertical="center" wrapText="1"/>
    </xf>
    <xf numFmtId="5" fontId="6" fillId="0" borderId="24" xfId="1" applyNumberFormat="1" applyFont="1" applyBorder="1" applyAlignment="1">
      <alignment vertical="center"/>
    </xf>
    <xf numFmtId="5" fontId="6" fillId="0" borderId="25" xfId="1" applyNumberFormat="1" applyFont="1" applyBorder="1" applyAlignment="1">
      <alignment vertical="center"/>
    </xf>
    <xf numFmtId="5" fontId="6" fillId="0" borderId="0" xfId="1" applyNumberFormat="1" applyFont="1" applyAlignment="1">
      <alignment vertical="center"/>
    </xf>
    <xf numFmtId="165" fontId="6" fillId="0" borderId="20" xfId="1" applyNumberFormat="1" applyFont="1" applyBorder="1" applyAlignment="1">
      <alignment horizontal="center" vertical="center"/>
    </xf>
    <xf numFmtId="165" fontId="6" fillId="0" borderId="21" xfId="1" applyNumberFormat="1" applyFont="1" applyBorder="1" applyAlignment="1">
      <alignment horizontal="center" vertical="center"/>
    </xf>
    <xf numFmtId="166" fontId="6" fillId="0" borderId="22" xfId="1" applyNumberFormat="1" applyFont="1" applyBorder="1" applyAlignment="1">
      <alignment horizontal="center" vertical="center"/>
    </xf>
    <xf numFmtId="167" fontId="7" fillId="0" borderId="13" xfId="1" applyNumberFormat="1" applyFont="1" applyBorder="1" applyAlignment="1">
      <alignment vertical="center"/>
    </xf>
    <xf numFmtId="168" fontId="6" fillId="0" borderId="20" xfId="1" applyNumberFormat="1" applyFont="1" applyBorder="1" applyAlignment="1">
      <alignment horizontal="center" vertical="center"/>
    </xf>
    <xf numFmtId="168" fontId="6" fillId="0" borderId="21" xfId="1" applyNumberFormat="1" applyFont="1" applyBorder="1" applyAlignment="1">
      <alignment horizontal="center" vertical="center"/>
    </xf>
    <xf numFmtId="0" fontId="10" fillId="0" borderId="0" xfId="2" applyFont="1"/>
    <xf numFmtId="49" fontId="6" fillId="0" borderId="18" xfId="1" applyNumberFormat="1" applyFont="1" applyBorder="1" applyAlignment="1">
      <alignment vertical="center" wrapText="1"/>
    </xf>
    <xf numFmtId="5" fontId="12" fillId="0" borderId="17" xfId="1" applyNumberFormat="1" applyFont="1" applyBorder="1" applyAlignment="1">
      <alignment vertical="center"/>
    </xf>
    <xf numFmtId="5" fontId="12" fillId="0" borderId="19" xfId="1" applyNumberFormat="1" applyFont="1" applyBorder="1" applyAlignment="1">
      <alignment vertical="center"/>
    </xf>
    <xf numFmtId="5" fontId="12" fillId="0" borderId="18" xfId="1" applyNumberFormat="1" applyFont="1" applyBorder="1" applyAlignment="1">
      <alignment vertical="center"/>
    </xf>
    <xf numFmtId="49" fontId="6" fillId="2" borderId="20" xfId="1" applyNumberFormat="1" applyFont="1" applyFill="1" applyBorder="1" applyAlignment="1">
      <alignment vertical="center"/>
    </xf>
    <xf numFmtId="49" fontId="6" fillId="2" borderId="21" xfId="1" applyNumberFormat="1" applyFont="1" applyFill="1" applyBorder="1" applyAlignment="1">
      <alignment vertical="center" wrapText="1"/>
    </xf>
    <xf numFmtId="0" fontId="7" fillId="0" borderId="14" xfId="1" applyFont="1" applyBorder="1"/>
    <xf numFmtId="0" fontId="7" fillId="0" borderId="15" xfId="1" applyFont="1" applyBorder="1"/>
    <xf numFmtId="41" fontId="3" fillId="0" borderId="14" xfId="1" applyNumberFormat="1" applyFont="1" applyBorder="1"/>
    <xf numFmtId="41" fontId="3" fillId="0" borderId="16" xfId="1" applyNumberFormat="1" applyFont="1" applyBorder="1"/>
    <xf numFmtId="41" fontId="3" fillId="0" borderId="15" xfId="1" applyNumberFormat="1" applyFont="1" applyBorder="1"/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6" xfId="1" applyFont="1" applyBorder="1"/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49" fontId="1" fillId="0" borderId="0" xfId="1" applyNumberFormat="1"/>
    <xf numFmtId="49" fontId="3" fillId="0" borderId="0" xfId="1" applyNumberFormat="1" applyFont="1"/>
    <xf numFmtId="0" fontId="3" fillId="0" borderId="0" xfId="2"/>
    <xf numFmtId="37" fontId="12" fillId="0" borderId="20" xfId="1" applyNumberFormat="1" applyFont="1" applyBorder="1" applyAlignment="1">
      <alignment horizontal="center" vertical="center"/>
    </xf>
    <xf numFmtId="37" fontId="6" fillId="0" borderId="20" xfId="1" applyNumberFormat="1" applyFont="1" applyBorder="1" applyAlignment="1">
      <alignment horizontal="center" vertical="center"/>
    </xf>
    <xf numFmtId="37" fontId="12" fillId="0" borderId="21" xfId="1" applyNumberFormat="1" applyFont="1" applyBorder="1" applyAlignment="1">
      <alignment horizontal="center" vertical="center"/>
    </xf>
    <xf numFmtId="37" fontId="6" fillId="0" borderId="21" xfId="1" applyNumberFormat="1" applyFont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1" applyNumberFormat="1" applyFont="1" applyAlignment="1">
      <alignment horizontal="center"/>
    </xf>
  </cellXfs>
  <cellStyles count="3">
    <cellStyle name="Normal" xfId="0" builtinId="0"/>
    <cellStyle name="Normal 2" xfId="2"/>
    <cellStyle name="Normal_Copy of Fpu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ropbox\Resolve\Projects\FPUC%2020190174\Workpapers\Company\2019%20Electric%20Depreciation%20Study%208-30-19%20-%20FILED%20d2%20-%20mi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. 1"/>
      <sheetName val="Sch. 2"/>
      <sheetName val="Sch. 3"/>
      <sheetName val="Sch. 4"/>
      <sheetName val="Sch. 5"/>
      <sheetName val="Sch. A"/>
      <sheetName val="Sch. B"/>
      <sheetName val="Sch. C"/>
      <sheetName val="Sch. D"/>
      <sheetName val="Sch. E"/>
      <sheetName val="Sch. F 2015"/>
      <sheetName val="Sch. F 2015 Notes"/>
      <sheetName val="Sch. F 2016"/>
      <sheetName val="Sch. F 2016 Notes"/>
      <sheetName val="Sch. F 2017"/>
      <sheetName val="Sch. F 2017 Notes"/>
      <sheetName val="Sch. F 2018"/>
      <sheetName val="Sch. F 18 Notes"/>
      <sheetName val="Sch. F 2019 EST"/>
      <sheetName val="Sch. F 2019 Notes"/>
      <sheetName val="Sch. G"/>
      <sheetName val="Sch. H"/>
      <sheetName val="Sch. I "/>
      <sheetName val="Sch. I 2"/>
      <sheetName val="Sch. J"/>
      <sheetName val="Sch. K (2018)"/>
      <sheetName val="Sch. K (2019)"/>
      <sheetName val="Sch. L"/>
      <sheetName val="Sch. M"/>
    </sheetNames>
    <sheetDataSet>
      <sheetData sheetId="0">
        <row r="2">
          <cell r="K2" t="str">
            <v>2019 CONSOLIDATED ELECTRIC DIVISIONS</v>
          </cell>
        </row>
      </sheetData>
      <sheetData sheetId="1">
        <row r="8">
          <cell r="C8">
            <v>43831</v>
          </cell>
        </row>
      </sheetData>
      <sheetData sheetId="2"/>
      <sheetData sheetId="3"/>
      <sheetData sheetId="4"/>
      <sheetData sheetId="5">
        <row r="10">
          <cell r="G10">
            <v>487283</v>
          </cell>
        </row>
        <row r="11">
          <cell r="G11">
            <v>678489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G12">
            <v>7581692.3099999996</v>
          </cell>
          <cell r="P12">
            <v>1623570.3962808333</v>
          </cell>
        </row>
        <row r="14">
          <cell r="G14">
            <v>1659808.85</v>
          </cell>
        </row>
        <row r="15">
          <cell r="G15">
            <v>4014730.41</v>
          </cell>
        </row>
        <row r="21">
          <cell r="G21">
            <v>13235886.879999999</v>
          </cell>
          <cell r="P21">
            <v>3869925.0218599997</v>
          </cell>
        </row>
        <row r="22">
          <cell r="G22">
            <v>25869789.330000002</v>
          </cell>
          <cell r="P22">
            <v>8976601.3707975</v>
          </cell>
        </row>
        <row r="24">
          <cell r="G24">
            <v>7034164.1800000006</v>
          </cell>
          <cell r="P24">
            <v>1359792.5003524998</v>
          </cell>
        </row>
        <row r="25">
          <cell r="G25">
            <v>10218344.449999999</v>
          </cell>
          <cell r="P25">
            <v>3955509.4407866667</v>
          </cell>
        </row>
        <row r="26">
          <cell r="G26">
            <v>22458862.84</v>
          </cell>
          <cell r="P26">
            <v>14988470.845050002</v>
          </cell>
        </row>
        <row r="27">
          <cell r="G27">
            <v>14341344.319999997</v>
          </cell>
          <cell r="P27">
            <v>8161089.7775399992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6">
          <cell r="E26">
            <v>10.199999999999999</v>
          </cell>
        </row>
        <row r="37">
          <cell r="E37">
            <v>23</v>
          </cell>
          <cell r="K37">
            <v>5.8</v>
          </cell>
        </row>
        <row r="70">
          <cell r="E70">
            <v>11.9</v>
          </cell>
          <cell r="K70">
            <v>10.199999999999999</v>
          </cell>
        </row>
        <row r="81">
          <cell r="K81">
            <v>12.6</v>
          </cell>
        </row>
        <row r="92">
          <cell r="E92">
            <v>13.9</v>
          </cell>
          <cell r="K92">
            <v>16.5</v>
          </cell>
        </row>
        <row r="103">
          <cell r="E103">
            <v>15.4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Y29"/>
  <sheetViews>
    <sheetView tabSelected="1" workbookViewId="0">
      <selection sqref="A1:R1"/>
    </sheetView>
  </sheetViews>
  <sheetFormatPr defaultColWidth="12.5703125" defaultRowHeight="12.75" x14ac:dyDescent="0.2"/>
  <cols>
    <col min="1" max="1" width="1.7109375" style="91" customWidth="1"/>
    <col min="2" max="2" width="41.5703125" style="91" bestFit="1" customWidth="1"/>
    <col min="3" max="3" width="12.7109375" style="91" bestFit="1" customWidth="1"/>
    <col min="4" max="4" width="11.7109375" style="91" bestFit="1" customWidth="1"/>
    <col min="5" max="5" width="1" style="91" customWidth="1"/>
    <col min="6" max="6" width="9.85546875" style="91" bestFit="1" customWidth="1"/>
    <col min="7" max="7" width="11.42578125" style="91" bestFit="1" customWidth="1"/>
    <col min="8" max="8" width="9.85546875" style="91" bestFit="1" customWidth="1"/>
    <col min="9" max="9" width="6.42578125" style="91" bestFit="1" customWidth="1"/>
    <col min="10" max="10" width="7.28515625" style="91" bestFit="1" customWidth="1"/>
    <col min="11" max="11" width="5.85546875" style="91" bestFit="1" customWidth="1"/>
    <col min="12" max="12" width="1" style="91" customWidth="1"/>
    <col min="13" max="13" width="9.85546875" style="91" bestFit="1" customWidth="1"/>
    <col min="14" max="14" width="11.42578125" style="91" bestFit="1" customWidth="1"/>
    <col min="15" max="15" width="9.85546875" style="91" bestFit="1" customWidth="1"/>
    <col min="16" max="16" width="7.85546875" style="91" bestFit="1" customWidth="1"/>
    <col min="17" max="17" width="7.28515625" style="91" bestFit="1" customWidth="1"/>
    <col min="18" max="18" width="5.85546875" style="91" bestFit="1" customWidth="1"/>
    <col min="19" max="19" width="1" style="91" customWidth="1"/>
    <col min="20" max="20" width="9.85546875" style="91" bestFit="1" customWidth="1"/>
    <col min="21" max="21" width="11.42578125" style="91" bestFit="1" customWidth="1"/>
    <col min="22" max="22" width="9.85546875" style="91" bestFit="1" customWidth="1"/>
    <col min="23" max="23" width="7.85546875" style="91" bestFit="1" customWidth="1"/>
    <col min="24" max="24" width="7.85546875" style="91" customWidth="1"/>
    <col min="25" max="25" width="7.28515625" style="91" bestFit="1" customWidth="1"/>
    <col min="26" max="16384" width="12.5703125" style="91"/>
  </cols>
  <sheetData>
    <row r="1" spans="1:25" s="1" customFormat="1" ht="18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5" customFormat="1" ht="15" x14ac:dyDescent="0.2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5" s="2" customFormat="1" ht="15.75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5" s="8" customFormat="1" x14ac:dyDescent="0.2">
      <c r="A4" s="3"/>
      <c r="B4" s="3"/>
      <c r="C4" s="4"/>
      <c r="D4" s="4"/>
      <c r="E4" s="4"/>
      <c r="F4" s="5"/>
      <c r="G4" s="5"/>
      <c r="H4" s="5"/>
      <c r="I4" s="5"/>
      <c r="J4" s="5"/>
      <c r="K4" s="5"/>
      <c r="L4" s="6"/>
      <c r="M4" s="7"/>
      <c r="N4" s="7"/>
      <c r="O4" s="7"/>
      <c r="P4" s="7"/>
      <c r="Q4" s="7"/>
      <c r="R4" s="7"/>
    </row>
    <row r="5" spans="1:25" s="8" customFormat="1" ht="11.25" x14ac:dyDescent="0.2">
      <c r="A5" s="9"/>
      <c r="B5" s="10"/>
      <c r="C5" s="11"/>
      <c r="D5" s="12"/>
      <c r="E5" s="13"/>
      <c r="F5" s="96" t="s">
        <v>0</v>
      </c>
      <c r="G5" s="97"/>
      <c r="H5" s="97"/>
      <c r="I5" s="97"/>
      <c r="J5" s="97"/>
      <c r="K5" s="98"/>
      <c r="L5" s="14"/>
      <c r="M5" s="96" t="s">
        <v>1</v>
      </c>
      <c r="N5" s="97"/>
      <c r="O5" s="97"/>
      <c r="P5" s="97"/>
      <c r="Q5" s="97"/>
      <c r="R5" s="98"/>
      <c r="T5" s="96" t="s">
        <v>36</v>
      </c>
      <c r="U5" s="97"/>
      <c r="V5" s="97"/>
      <c r="W5" s="97"/>
      <c r="X5" s="97"/>
      <c r="Y5" s="98"/>
    </row>
    <row r="6" spans="1:25" s="8" customFormat="1" x14ac:dyDescent="0.2">
      <c r="A6" s="15"/>
      <c r="B6" s="16"/>
      <c r="C6" s="17"/>
      <c r="D6" s="18"/>
      <c r="E6" s="19"/>
      <c r="F6" s="20"/>
      <c r="G6" s="21"/>
      <c r="H6" s="21"/>
      <c r="I6" s="21"/>
      <c r="J6" s="21"/>
      <c r="K6" s="22"/>
      <c r="L6" s="23"/>
      <c r="M6" s="20"/>
      <c r="N6" s="21"/>
      <c r="O6" s="21"/>
      <c r="P6" s="21"/>
      <c r="Q6" s="21"/>
      <c r="R6" s="22"/>
      <c r="T6" s="20"/>
      <c r="U6" s="21"/>
      <c r="V6" s="21"/>
      <c r="W6" s="21"/>
      <c r="X6" s="21"/>
      <c r="Y6" s="22"/>
    </row>
    <row r="7" spans="1:25" s="8" customFormat="1" x14ac:dyDescent="0.2">
      <c r="A7" s="15"/>
      <c r="B7" s="16"/>
      <c r="C7" s="17"/>
      <c r="D7" s="18"/>
      <c r="E7" s="19"/>
      <c r="F7" s="17" t="s">
        <v>2</v>
      </c>
      <c r="G7" s="19" t="s">
        <v>2</v>
      </c>
      <c r="H7" s="19"/>
      <c r="I7" s="19"/>
      <c r="J7" s="19"/>
      <c r="K7" s="18"/>
      <c r="L7" s="23"/>
      <c r="M7" s="17" t="s">
        <v>2</v>
      </c>
      <c r="N7" s="19" t="s">
        <v>2</v>
      </c>
      <c r="O7" s="19"/>
      <c r="P7" s="24"/>
      <c r="Q7" s="24"/>
      <c r="R7" s="18"/>
      <c r="T7" s="17" t="s">
        <v>2</v>
      </c>
      <c r="U7" s="19" t="s">
        <v>2</v>
      </c>
      <c r="V7" s="19"/>
      <c r="W7" s="24"/>
      <c r="X7" s="24"/>
      <c r="Y7" s="18"/>
    </row>
    <row r="8" spans="1:25" s="8" customFormat="1" x14ac:dyDescent="0.2">
      <c r="A8" s="15"/>
      <c r="B8" s="16"/>
      <c r="C8" s="25">
        <v>43831</v>
      </c>
      <c r="D8" s="26">
        <f>+C8</f>
        <v>43831</v>
      </c>
      <c r="E8" s="27"/>
      <c r="F8" s="17" t="s">
        <v>3</v>
      </c>
      <c r="G8" s="19" t="s">
        <v>4</v>
      </c>
      <c r="H8" s="19" t="s">
        <v>5</v>
      </c>
      <c r="I8" s="19"/>
      <c r="J8" s="19"/>
      <c r="K8" s="18"/>
      <c r="L8" s="23"/>
      <c r="M8" s="17" t="s">
        <v>3</v>
      </c>
      <c r="N8" s="19" t="s">
        <v>4</v>
      </c>
      <c r="O8" s="19" t="s">
        <v>5</v>
      </c>
      <c r="P8" s="19" t="s">
        <v>6</v>
      </c>
      <c r="Q8" s="19"/>
      <c r="R8" s="18"/>
      <c r="T8" s="17" t="s">
        <v>3</v>
      </c>
      <c r="U8" s="19" t="s">
        <v>4</v>
      </c>
      <c r="V8" s="19" t="s">
        <v>5</v>
      </c>
      <c r="W8" s="19" t="s">
        <v>6</v>
      </c>
      <c r="X8" s="19"/>
      <c r="Y8" s="18"/>
    </row>
    <row r="9" spans="1:25" s="8" customFormat="1" x14ac:dyDescent="0.2">
      <c r="A9" s="28"/>
      <c r="B9" s="16"/>
      <c r="C9" s="17" t="s">
        <v>7</v>
      </c>
      <c r="D9" s="18" t="s">
        <v>8</v>
      </c>
      <c r="E9" s="19"/>
      <c r="F9" s="17" t="s">
        <v>9</v>
      </c>
      <c r="G9" s="19" t="s">
        <v>9</v>
      </c>
      <c r="H9" s="19" t="s">
        <v>10</v>
      </c>
      <c r="I9" s="19" t="s">
        <v>11</v>
      </c>
      <c r="J9" s="19" t="s">
        <v>12</v>
      </c>
      <c r="K9" s="19" t="s">
        <v>37</v>
      </c>
      <c r="L9" s="23"/>
      <c r="M9" s="17" t="s">
        <v>9</v>
      </c>
      <c r="N9" s="19" t="s">
        <v>9</v>
      </c>
      <c r="O9" s="19" t="s">
        <v>10</v>
      </c>
      <c r="P9" s="19" t="s">
        <v>11</v>
      </c>
      <c r="Q9" s="19" t="s">
        <v>12</v>
      </c>
      <c r="R9" s="18" t="s">
        <v>37</v>
      </c>
      <c r="T9" s="17" t="s">
        <v>9</v>
      </c>
      <c r="U9" s="19" t="s">
        <v>9</v>
      </c>
      <c r="V9" s="19" t="s">
        <v>10</v>
      </c>
      <c r="W9" s="19" t="s">
        <v>11</v>
      </c>
      <c r="X9" s="19" t="s">
        <v>12</v>
      </c>
      <c r="Y9" s="18" t="s">
        <v>37</v>
      </c>
    </row>
    <row r="10" spans="1:25" s="8" customFormat="1" x14ac:dyDescent="0.2">
      <c r="A10" s="29" t="s">
        <v>14</v>
      </c>
      <c r="B10" s="30"/>
      <c r="C10" s="31"/>
      <c r="D10" s="32"/>
      <c r="E10" s="33"/>
      <c r="F10" s="31" t="s">
        <v>15</v>
      </c>
      <c r="G10" s="33" t="s">
        <v>15</v>
      </c>
      <c r="H10" s="33" t="s">
        <v>16</v>
      </c>
      <c r="I10" s="33" t="s">
        <v>15</v>
      </c>
      <c r="J10" s="33"/>
      <c r="K10" s="32"/>
      <c r="L10" s="34"/>
      <c r="M10" s="31" t="s">
        <v>15</v>
      </c>
      <c r="N10" s="33" t="s">
        <v>15</v>
      </c>
      <c r="O10" s="33" t="s">
        <v>16</v>
      </c>
      <c r="P10" s="33" t="s">
        <v>15</v>
      </c>
      <c r="Q10" s="33"/>
      <c r="R10" s="32"/>
      <c r="T10" s="31" t="s">
        <v>15</v>
      </c>
      <c r="U10" s="33" t="s">
        <v>15</v>
      </c>
      <c r="V10" s="33" t="s">
        <v>16</v>
      </c>
      <c r="W10" s="33" t="s">
        <v>15</v>
      </c>
      <c r="X10" s="33"/>
      <c r="Y10" s="32"/>
    </row>
    <row r="11" spans="1:25" s="8" customFormat="1" x14ac:dyDescent="0.2">
      <c r="A11" s="35"/>
      <c r="B11" s="36"/>
      <c r="C11" s="37"/>
      <c r="D11" s="38"/>
      <c r="E11" s="39"/>
      <c r="F11" s="37"/>
      <c r="G11" s="39"/>
      <c r="H11" s="39"/>
      <c r="I11" s="39"/>
      <c r="J11" s="39"/>
      <c r="K11" s="38"/>
      <c r="L11" s="40"/>
      <c r="M11" s="37"/>
      <c r="N11" s="39"/>
      <c r="O11" s="39"/>
      <c r="P11" s="39"/>
      <c r="Q11" s="39"/>
      <c r="R11" s="38"/>
      <c r="T11" s="37"/>
      <c r="U11" s="39"/>
      <c r="V11" s="39"/>
      <c r="W11" s="39"/>
      <c r="X11" s="39"/>
      <c r="Y11" s="38"/>
    </row>
    <row r="12" spans="1:25" s="8" customFormat="1" x14ac:dyDescent="0.2">
      <c r="A12" s="41" t="s">
        <v>17</v>
      </c>
      <c r="B12" s="42"/>
      <c r="C12" s="43"/>
      <c r="D12" s="44"/>
      <c r="E12" s="45"/>
      <c r="F12" s="46" t="s">
        <v>13</v>
      </c>
      <c r="G12" s="47"/>
      <c r="H12" s="47"/>
      <c r="I12" s="47"/>
      <c r="J12" s="47"/>
      <c r="K12" s="48"/>
      <c r="L12" s="49"/>
      <c r="M12" s="46"/>
      <c r="N12" s="47"/>
      <c r="O12" s="47"/>
      <c r="P12" s="47"/>
      <c r="Q12" s="47"/>
      <c r="R12" s="48"/>
      <c r="T12" s="46"/>
      <c r="U12" s="47"/>
      <c r="V12" s="47"/>
      <c r="W12" s="47"/>
      <c r="X12" s="47"/>
      <c r="Y12" s="48"/>
    </row>
    <row r="13" spans="1:25" s="8" customFormat="1" x14ac:dyDescent="0.2">
      <c r="A13" s="50"/>
      <c r="B13" s="51" t="s">
        <v>19</v>
      </c>
      <c r="C13" s="52">
        <f>+'[1]Sch. F 2019 EST'!G12</f>
        <v>7581692.3099999996</v>
      </c>
      <c r="D13" s="53">
        <f>+'[1]Sch. F 2019 EST'!P12</f>
        <v>1623570.3962808333</v>
      </c>
      <c r="E13" s="54"/>
      <c r="F13" s="55">
        <v>40</v>
      </c>
      <c r="G13" s="56">
        <v>27</v>
      </c>
      <c r="H13" s="56">
        <v>5</v>
      </c>
      <c r="I13" s="56">
        <v>13.4</v>
      </c>
      <c r="J13" s="56" t="s">
        <v>20</v>
      </c>
      <c r="K13" s="57">
        <v>2.6</v>
      </c>
      <c r="L13" s="58"/>
      <c r="M13" s="59">
        <v>45</v>
      </c>
      <c r="N13" s="60">
        <v>35</v>
      </c>
      <c r="O13" s="60">
        <v>0</v>
      </c>
      <c r="P13" s="60">
        <f>'[1]Sch. L'!E26</f>
        <v>10.199999999999999</v>
      </c>
      <c r="Q13" s="60" t="s">
        <v>21</v>
      </c>
      <c r="R13" s="57">
        <v>2.2000000000000002</v>
      </c>
      <c r="T13" s="92">
        <v>53</v>
      </c>
      <c r="U13" s="94">
        <v>43</v>
      </c>
      <c r="V13" s="60">
        <v>0</v>
      </c>
      <c r="W13" s="60">
        <v>10.199999999999999</v>
      </c>
      <c r="X13" s="60" t="s">
        <v>21</v>
      </c>
      <c r="Y13" s="57">
        <v>1.8</v>
      </c>
    </row>
    <row r="14" spans="1:25" s="8" customFormat="1" x14ac:dyDescent="0.2">
      <c r="A14" s="50"/>
      <c r="B14" s="51" t="s">
        <v>22</v>
      </c>
      <c r="C14" s="52">
        <f>+'[1]Sch. F 2019 EST'!G14</f>
        <v>1659808.85</v>
      </c>
      <c r="D14" s="53">
        <f>+'[1]Sch. 5'!G10</f>
        <v>487283</v>
      </c>
      <c r="E14" s="54" t="s">
        <v>18</v>
      </c>
      <c r="F14" s="55">
        <v>40</v>
      </c>
      <c r="G14" s="56">
        <v>16.899999999999999</v>
      </c>
      <c r="H14" s="56">
        <v>-40</v>
      </c>
      <c r="I14" s="56">
        <v>23.2</v>
      </c>
      <c r="J14" s="56" t="s">
        <v>23</v>
      </c>
      <c r="K14" s="57">
        <v>4.0999999999999996</v>
      </c>
      <c r="L14" s="58"/>
      <c r="M14" s="59">
        <v>40</v>
      </c>
      <c r="N14" s="60">
        <v>17.8</v>
      </c>
      <c r="O14" s="60">
        <v>-50</v>
      </c>
      <c r="P14" s="60">
        <f>'[1]Sch. L'!E37</f>
        <v>23</v>
      </c>
      <c r="Q14" s="60" t="s">
        <v>24</v>
      </c>
      <c r="R14" s="57">
        <v>6.8</v>
      </c>
      <c r="T14" s="92">
        <v>50</v>
      </c>
      <c r="U14" s="94">
        <v>27</v>
      </c>
      <c r="V14" s="60">
        <v>-50</v>
      </c>
      <c r="W14" s="60">
        <v>23</v>
      </c>
      <c r="X14" s="60" t="s">
        <v>24</v>
      </c>
      <c r="Y14" s="57">
        <v>4.5</v>
      </c>
    </row>
    <row r="15" spans="1:25" s="8" customFormat="1" x14ac:dyDescent="0.2">
      <c r="A15" s="50"/>
      <c r="B15" s="51" t="s">
        <v>25</v>
      </c>
      <c r="C15" s="52">
        <f>+'[1]Sch. F 2019 EST'!G15</f>
        <v>4014730.41</v>
      </c>
      <c r="D15" s="53">
        <f>+'[1]Sch. 5'!G11</f>
        <v>678489</v>
      </c>
      <c r="E15" s="54" t="s">
        <v>18</v>
      </c>
      <c r="F15" s="55">
        <v>45</v>
      </c>
      <c r="G15" s="56">
        <v>41</v>
      </c>
      <c r="H15" s="56">
        <v>-30</v>
      </c>
      <c r="I15" s="56">
        <v>4.5</v>
      </c>
      <c r="J15" s="56" t="s">
        <v>24</v>
      </c>
      <c r="K15" s="57">
        <v>2.9</v>
      </c>
      <c r="L15" s="58"/>
      <c r="M15" s="59">
        <v>45</v>
      </c>
      <c r="N15" s="60">
        <v>39</v>
      </c>
      <c r="O15" s="60">
        <f>+H15</f>
        <v>-30</v>
      </c>
      <c r="P15" s="60">
        <f>'[1]Sch. L'!K37</f>
        <v>5.8</v>
      </c>
      <c r="Q15" s="60" t="s">
        <v>24</v>
      </c>
      <c r="R15" s="57">
        <v>2.9</v>
      </c>
      <c r="T15" s="92">
        <v>56</v>
      </c>
      <c r="U15" s="94">
        <v>50</v>
      </c>
      <c r="V15" s="60">
        <v>-30</v>
      </c>
      <c r="W15" s="60">
        <v>5.8</v>
      </c>
      <c r="X15" s="60" t="s">
        <v>24</v>
      </c>
      <c r="Y15" s="57">
        <v>2.2999999999999998</v>
      </c>
    </row>
    <row r="16" spans="1:25" s="71" customFormat="1" x14ac:dyDescent="0.2">
      <c r="A16" s="50"/>
      <c r="B16" s="61" t="s">
        <v>26</v>
      </c>
      <c r="C16" s="62">
        <f>SUM(C13:C15)</f>
        <v>13256231.57</v>
      </c>
      <c r="D16" s="63">
        <f>SUM(D13:D15)</f>
        <v>2789342.3962808335</v>
      </c>
      <c r="E16" s="64"/>
      <c r="F16" s="65"/>
      <c r="G16" s="66"/>
      <c r="H16" s="66"/>
      <c r="I16" s="66"/>
      <c r="J16" s="66"/>
      <c r="K16" s="67"/>
      <c r="L16" s="68"/>
      <c r="M16" s="69"/>
      <c r="N16" s="70"/>
      <c r="O16" s="70"/>
      <c r="P16" s="70"/>
      <c r="Q16" s="70"/>
      <c r="R16" s="67"/>
      <c r="T16" s="93"/>
      <c r="U16" s="95"/>
      <c r="V16" s="70"/>
      <c r="W16" s="70"/>
      <c r="X16" s="70"/>
      <c r="Y16" s="67"/>
    </row>
    <row r="17" spans="1:25" s="8" customFormat="1" x14ac:dyDescent="0.2">
      <c r="A17" s="50"/>
      <c r="B17" s="72"/>
      <c r="C17" s="73"/>
      <c r="D17" s="74"/>
      <c r="E17" s="75"/>
      <c r="F17" s="55"/>
      <c r="G17" s="56"/>
      <c r="H17" s="56"/>
      <c r="I17" s="56"/>
      <c r="J17" s="56"/>
      <c r="K17" s="57"/>
      <c r="L17" s="58"/>
      <c r="M17" s="59"/>
      <c r="N17" s="60"/>
      <c r="O17" s="60"/>
      <c r="P17" s="60"/>
      <c r="Q17" s="60"/>
      <c r="R17" s="57"/>
      <c r="T17" s="92"/>
      <c r="U17" s="94"/>
      <c r="V17" s="60"/>
      <c r="W17" s="60"/>
      <c r="X17" s="60"/>
      <c r="Y17" s="57"/>
    </row>
    <row r="18" spans="1:25" s="8" customFormat="1" x14ac:dyDescent="0.2">
      <c r="A18" s="76" t="s">
        <v>27</v>
      </c>
      <c r="B18" s="77"/>
      <c r="C18" s="52"/>
      <c r="D18" s="53"/>
      <c r="E18" s="54"/>
      <c r="F18" s="55"/>
      <c r="G18" s="56"/>
      <c r="H18" s="56"/>
      <c r="I18" s="56"/>
      <c r="J18" s="56"/>
      <c r="K18" s="57"/>
      <c r="L18" s="58"/>
      <c r="M18" s="59"/>
      <c r="N18" s="60"/>
      <c r="O18" s="60"/>
      <c r="P18" s="60"/>
      <c r="Q18" s="60"/>
      <c r="R18" s="57"/>
      <c r="T18" s="92"/>
      <c r="U18" s="94"/>
      <c r="V18" s="60"/>
      <c r="W18" s="60"/>
      <c r="X18" s="60"/>
      <c r="Y18" s="57"/>
    </row>
    <row r="19" spans="1:25" s="8" customFormat="1" x14ac:dyDescent="0.2">
      <c r="A19" s="50"/>
      <c r="B19" s="51" t="s">
        <v>28</v>
      </c>
      <c r="C19" s="52">
        <f>+'[1]Sch. F 2019 EST'!G21</f>
        <v>13235886.879999999</v>
      </c>
      <c r="D19" s="53">
        <f>+'[1]Sch. F 2019 EST'!P21</f>
        <v>3869925.0218599997</v>
      </c>
      <c r="E19" s="54"/>
      <c r="F19" s="55">
        <v>45</v>
      </c>
      <c r="G19" s="56">
        <v>34</v>
      </c>
      <c r="H19" s="56">
        <v>-10</v>
      </c>
      <c r="I19" s="56">
        <v>11.2</v>
      </c>
      <c r="J19" s="56" t="s">
        <v>21</v>
      </c>
      <c r="K19" s="57">
        <v>2.4</v>
      </c>
      <c r="L19" s="58"/>
      <c r="M19" s="59">
        <v>50</v>
      </c>
      <c r="N19" s="60">
        <v>38</v>
      </c>
      <c r="O19" s="60">
        <f>+H19</f>
        <v>-10</v>
      </c>
      <c r="P19" s="60">
        <f>'[1]Sch. L'!E70</f>
        <v>11.9</v>
      </c>
      <c r="Q19" s="60" t="s">
        <v>21</v>
      </c>
      <c r="R19" s="57">
        <v>2.1</v>
      </c>
      <c r="T19" s="92">
        <v>55</v>
      </c>
      <c r="U19" s="94">
        <v>43</v>
      </c>
      <c r="V19" s="60">
        <v>-10</v>
      </c>
      <c r="W19" s="60">
        <v>11.9</v>
      </c>
      <c r="X19" s="60" t="s">
        <v>21</v>
      </c>
      <c r="Y19" s="57">
        <v>1.9</v>
      </c>
    </row>
    <row r="20" spans="1:25" s="8" customFormat="1" x14ac:dyDescent="0.2">
      <c r="A20" s="50"/>
      <c r="B20" s="51" t="s">
        <v>29</v>
      </c>
      <c r="C20" s="52">
        <f>+'[1]Sch. F 2019 EST'!G22</f>
        <v>25869789.330000002</v>
      </c>
      <c r="D20" s="53">
        <f>+'[1]Sch. F 2019 EST'!P22</f>
        <v>8976601.3707975</v>
      </c>
      <c r="E20" s="54"/>
      <c r="F20" s="55">
        <v>38</v>
      </c>
      <c r="G20" s="56">
        <v>24</v>
      </c>
      <c r="H20" s="56">
        <v>-45</v>
      </c>
      <c r="I20" s="56">
        <v>14.4</v>
      </c>
      <c r="J20" s="56" t="s">
        <v>24</v>
      </c>
      <c r="K20" s="57">
        <v>3.9</v>
      </c>
      <c r="L20" s="58"/>
      <c r="M20" s="59">
        <f>F20</f>
        <v>38</v>
      </c>
      <c r="N20" s="60">
        <v>28</v>
      </c>
      <c r="O20" s="60">
        <v>-50</v>
      </c>
      <c r="P20" s="60">
        <f>'[1]Sch. L'!K70</f>
        <v>10.199999999999999</v>
      </c>
      <c r="Q20" s="60" t="s">
        <v>24</v>
      </c>
      <c r="R20" s="57">
        <v>4.0999999999999996</v>
      </c>
      <c r="T20" s="92">
        <v>44</v>
      </c>
      <c r="U20" s="94">
        <v>34</v>
      </c>
      <c r="V20" s="60">
        <v>-50</v>
      </c>
      <c r="W20" s="60">
        <v>10.199999999999999</v>
      </c>
      <c r="X20" s="60" t="s">
        <v>24</v>
      </c>
      <c r="Y20" s="57">
        <v>3.4</v>
      </c>
    </row>
    <row r="21" spans="1:25" s="8" customFormat="1" x14ac:dyDescent="0.2">
      <c r="A21" s="50"/>
      <c r="B21" s="51" t="s">
        <v>30</v>
      </c>
      <c r="C21" s="52">
        <f>+'[1]Sch. F 2019 EST'!G24</f>
        <v>7034164.1800000006</v>
      </c>
      <c r="D21" s="53">
        <f>+'[1]Sch. F 2019 EST'!P24</f>
        <v>1359792.5003524998</v>
      </c>
      <c r="E21" s="54"/>
      <c r="F21" s="55">
        <v>60</v>
      </c>
      <c r="G21" s="56">
        <v>50</v>
      </c>
      <c r="H21" s="56">
        <v>-5</v>
      </c>
      <c r="I21" s="56">
        <v>10.4</v>
      </c>
      <c r="J21" s="56" t="s">
        <v>23</v>
      </c>
      <c r="K21" s="57">
        <v>1.8</v>
      </c>
      <c r="L21" s="58"/>
      <c r="M21" s="59">
        <f>F21</f>
        <v>60</v>
      </c>
      <c r="N21" s="60">
        <v>47</v>
      </c>
      <c r="O21" s="60">
        <f>+H21</f>
        <v>-5</v>
      </c>
      <c r="P21" s="60">
        <f>'[1]Sch. L'!K81</f>
        <v>12.6</v>
      </c>
      <c r="Q21" s="60" t="s">
        <v>23</v>
      </c>
      <c r="R21" s="57">
        <v>1.8</v>
      </c>
      <c r="T21" s="92">
        <v>64</v>
      </c>
      <c r="U21" s="94">
        <v>51</v>
      </c>
      <c r="V21" s="60">
        <v>-5</v>
      </c>
      <c r="W21" s="60">
        <v>12.6</v>
      </c>
      <c r="X21" s="60" t="s">
        <v>23</v>
      </c>
      <c r="Y21" s="57">
        <v>1.7</v>
      </c>
    </row>
    <row r="22" spans="1:25" s="8" customFormat="1" x14ac:dyDescent="0.2">
      <c r="A22" s="50"/>
      <c r="B22" s="51" t="s">
        <v>31</v>
      </c>
      <c r="C22" s="52">
        <f>+'[1]Sch. F 2019 EST'!G25</f>
        <v>10218344.449999999</v>
      </c>
      <c r="D22" s="53">
        <f>+'[1]Sch. F 2019 EST'!P25</f>
        <v>3955509.4407866667</v>
      </c>
      <c r="E22" s="54"/>
      <c r="F22" s="55">
        <v>35</v>
      </c>
      <c r="G22" s="56">
        <v>23</v>
      </c>
      <c r="H22" s="56">
        <v>-5</v>
      </c>
      <c r="I22" s="56">
        <v>12.2</v>
      </c>
      <c r="J22" s="56" t="s">
        <v>24</v>
      </c>
      <c r="K22" s="57">
        <v>3.2</v>
      </c>
      <c r="L22" s="58"/>
      <c r="M22" s="59">
        <f>F22</f>
        <v>35</v>
      </c>
      <c r="N22" s="60">
        <v>21</v>
      </c>
      <c r="O22" s="60">
        <v>-5</v>
      </c>
      <c r="P22" s="60">
        <f>'[1]Sch. L'!E92</f>
        <v>13.9</v>
      </c>
      <c r="Q22" s="60" t="s">
        <v>24</v>
      </c>
      <c r="R22" s="57">
        <v>3.2</v>
      </c>
      <c r="T22" s="92">
        <v>47</v>
      </c>
      <c r="U22" s="94">
        <v>33</v>
      </c>
      <c r="V22" s="60">
        <v>-5</v>
      </c>
      <c r="W22" s="60">
        <v>13.9</v>
      </c>
      <c r="X22" s="60" t="s">
        <v>24</v>
      </c>
      <c r="Y22" s="57">
        <v>2</v>
      </c>
    </row>
    <row r="23" spans="1:25" s="8" customFormat="1" x14ac:dyDescent="0.2">
      <c r="A23" s="50"/>
      <c r="B23" s="51" t="s">
        <v>32</v>
      </c>
      <c r="C23" s="52">
        <f>+'[1]Sch. F 2019 EST'!G26</f>
        <v>22458862.84</v>
      </c>
      <c r="D23" s="53">
        <f>+'[1]Sch. F 2019 EST'!P26</f>
        <v>14988470.845050002</v>
      </c>
      <c r="E23" s="54"/>
      <c r="F23" s="55">
        <v>30</v>
      </c>
      <c r="G23" s="56">
        <v>12.4</v>
      </c>
      <c r="H23" s="56">
        <v>-20</v>
      </c>
      <c r="I23" s="56">
        <v>17.7</v>
      </c>
      <c r="J23" s="56" t="s">
        <v>33</v>
      </c>
      <c r="K23" s="57">
        <v>4</v>
      </c>
      <c r="L23" s="58"/>
      <c r="M23" s="59">
        <f>F23</f>
        <v>30</v>
      </c>
      <c r="N23" s="60">
        <v>13.6</v>
      </c>
      <c r="O23" s="60">
        <f>+H23</f>
        <v>-20</v>
      </c>
      <c r="P23" s="60">
        <f>'[1]Sch. L'!K92</f>
        <v>16.5</v>
      </c>
      <c r="Q23" s="60" t="s">
        <v>33</v>
      </c>
      <c r="R23" s="57">
        <v>3.9</v>
      </c>
      <c r="T23" s="92">
        <v>36</v>
      </c>
      <c r="U23" s="60">
        <v>19.7</v>
      </c>
      <c r="V23" s="60">
        <v>-20</v>
      </c>
      <c r="W23" s="60">
        <v>16.5</v>
      </c>
      <c r="X23" s="60" t="s">
        <v>33</v>
      </c>
      <c r="Y23" s="57">
        <v>2.7</v>
      </c>
    </row>
    <row r="24" spans="1:25" s="8" customFormat="1" x14ac:dyDescent="0.2">
      <c r="A24" s="50"/>
      <c r="B24" s="51" t="s">
        <v>34</v>
      </c>
      <c r="C24" s="52">
        <f>+'[1]Sch. F 2019 EST'!G27</f>
        <v>14341344.319999997</v>
      </c>
      <c r="D24" s="53">
        <f>+'[1]Sch. F 2019 EST'!P27</f>
        <v>8161089.7775399992</v>
      </c>
      <c r="E24" s="54"/>
      <c r="F24" s="55">
        <v>37</v>
      </c>
      <c r="G24" s="56">
        <v>19.899999999999999</v>
      </c>
      <c r="H24" s="56">
        <v>-35</v>
      </c>
      <c r="I24" s="56">
        <f>F24-G24</f>
        <v>17.100000000000001</v>
      </c>
      <c r="J24" s="56" t="s">
        <v>23</v>
      </c>
      <c r="K24" s="57">
        <v>3.6</v>
      </c>
      <c r="L24" s="58"/>
      <c r="M24" s="59">
        <v>40</v>
      </c>
      <c r="N24" s="60">
        <v>25</v>
      </c>
      <c r="O24" s="60">
        <v>-40</v>
      </c>
      <c r="P24" s="60">
        <f>'[1]Sch. L'!E103</f>
        <v>15.4</v>
      </c>
      <c r="Q24" s="60" t="s">
        <v>23</v>
      </c>
      <c r="R24" s="57">
        <v>3.2</v>
      </c>
      <c r="T24" s="92">
        <v>48</v>
      </c>
      <c r="U24" s="94">
        <v>32</v>
      </c>
      <c r="V24" s="60">
        <v>-40</v>
      </c>
      <c r="W24" s="60">
        <v>15.4</v>
      </c>
      <c r="X24" s="60" t="s">
        <v>23</v>
      </c>
      <c r="Y24" s="57">
        <v>2.6</v>
      </c>
    </row>
    <row r="25" spans="1:25" s="71" customFormat="1" x14ac:dyDescent="0.2">
      <c r="A25" s="50"/>
      <c r="B25" s="61" t="s">
        <v>35</v>
      </c>
      <c r="C25" s="62">
        <f>SUM(C19:C24)</f>
        <v>93158392</v>
      </c>
      <c r="D25" s="63">
        <f>SUM(D19:D24)</f>
        <v>41311388.956386663</v>
      </c>
      <c r="E25" s="64"/>
      <c r="F25" s="65"/>
      <c r="G25" s="66"/>
      <c r="H25" s="66"/>
      <c r="I25" s="66"/>
      <c r="J25" s="66"/>
      <c r="K25" s="67"/>
      <c r="L25" s="68"/>
      <c r="M25" s="69"/>
      <c r="N25" s="70"/>
      <c r="O25" s="70"/>
      <c r="P25" s="70"/>
      <c r="Q25" s="70"/>
      <c r="R25" s="67"/>
      <c r="T25" s="69"/>
      <c r="U25" s="70"/>
      <c r="V25" s="70"/>
      <c r="W25" s="70"/>
      <c r="X25" s="70"/>
      <c r="Y25" s="67"/>
    </row>
    <row r="26" spans="1:25" s="8" customFormat="1" x14ac:dyDescent="0.2">
      <c r="A26" s="50"/>
      <c r="B26" s="72" t="s">
        <v>13</v>
      </c>
      <c r="C26" s="73"/>
      <c r="D26" s="74"/>
      <c r="E26" s="75"/>
      <c r="F26" s="55"/>
      <c r="G26" s="56"/>
      <c r="H26" s="56"/>
      <c r="I26" s="56"/>
      <c r="J26" s="56"/>
      <c r="K26" s="57"/>
      <c r="L26" s="58"/>
      <c r="M26" s="59"/>
      <c r="N26" s="60"/>
      <c r="O26" s="60"/>
      <c r="P26" s="60"/>
      <c r="Q26" s="60"/>
      <c r="R26" s="57"/>
      <c r="T26" s="59"/>
      <c r="U26" s="60"/>
      <c r="V26" s="60"/>
      <c r="W26" s="60"/>
      <c r="X26" s="60"/>
      <c r="Y26" s="57"/>
    </row>
    <row r="27" spans="1:25" s="8" customFormat="1" x14ac:dyDescent="0.2">
      <c r="A27" s="78"/>
      <c r="B27" s="79"/>
      <c r="C27" s="80"/>
      <c r="D27" s="81"/>
      <c r="E27" s="82"/>
      <c r="F27" s="83"/>
      <c r="G27" s="84"/>
      <c r="H27" s="84"/>
      <c r="I27" s="84"/>
      <c r="J27" s="84"/>
      <c r="K27" s="85"/>
      <c r="L27" s="86"/>
      <c r="M27" s="87"/>
      <c r="N27" s="88"/>
      <c r="O27" s="88"/>
      <c r="P27" s="88"/>
      <c r="Q27" s="88"/>
      <c r="R27" s="85"/>
      <c r="T27" s="87"/>
      <c r="U27" s="88"/>
      <c r="V27" s="88"/>
      <c r="W27" s="88"/>
      <c r="X27" s="88"/>
      <c r="Y27" s="85"/>
    </row>
    <row r="29" spans="1:25" ht="15" x14ac:dyDescent="0.2">
      <c r="A29" s="89"/>
      <c r="B29" s="90"/>
    </row>
  </sheetData>
  <mergeCells count="6">
    <mergeCell ref="T5:Y5"/>
    <mergeCell ref="A1:R1"/>
    <mergeCell ref="A2:R2"/>
    <mergeCell ref="A3:R3"/>
    <mergeCell ref="F5:K5"/>
    <mergeCell ref="M5:R5"/>
  </mergeCells>
  <printOptions horizontalCentered="1"/>
  <pageMargins left="0.75" right="0.75" top="0.75" bottom="0.75" header="0.2" footer="0.2"/>
  <pageSetup scale="75" orientation="landscape" r:id="rId1"/>
  <headerFooter alignWithMargins="0">
    <oddHeader>&amp;L&amp;"Arial,Bold"Schedule 1&amp;RPage &amp;P of &amp;N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Sch. 1</vt:lpstr>
      <vt:lpstr>'Sch.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Christensen, Patty</cp:lastModifiedBy>
  <dcterms:created xsi:type="dcterms:W3CDTF">2020-06-14T19:45:47Z</dcterms:created>
  <dcterms:modified xsi:type="dcterms:W3CDTF">2020-06-30T16:12:24Z</dcterms:modified>
</cp:coreProperties>
</file>