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2019\20190174-EI FPUC depreciation study\Discovery\Staff to OPC\Response\"/>
    </mc:Choice>
  </mc:AlternateContent>
  <bookViews>
    <workbookView xWindow="0" yWindow="0" windowWidth="28800" windowHeight="12450"/>
  </bookViews>
  <sheets>
    <sheet name="Sch. 3" sheetId="1" r:id="rId1"/>
  </sheets>
  <externalReferences>
    <externalReference r:id="rId2"/>
  </externalReferences>
  <definedNames>
    <definedName name="ADDITIONS" localSheetId="0">#REF!</definedName>
    <definedName name="_xlnm.Database" localSheetId="0">#REF!</definedName>
    <definedName name="_xlnm.Database">#REF!</definedName>
    <definedName name="DEPRECIATION" localSheetId="0">#REF!</definedName>
    <definedName name="DEPRECIATION">#REF!</definedName>
    <definedName name="NET_SALVAGE" localSheetId="0">#REF!</definedName>
    <definedName name="NET_SALVAGE">#REF!</definedName>
    <definedName name="PAGE1" localSheetId="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LANT_BLANCE" localSheetId="0">#REF!</definedName>
    <definedName name="PLANT_BLANCE">#REF!</definedName>
    <definedName name="_xlnm.Print_Area">'Sch. 3'!$B$1:$B$1</definedName>
    <definedName name="RESERVE_BALANCE" localSheetId="0">#REF!</definedName>
    <definedName name="RESERVE_BALANCE">#REF!</definedName>
    <definedName name="RETIEMENTS" localSheetId="0">#REF!</definedName>
    <definedName name="SAL_COR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2" i="1"/>
  <c r="L23" i="1"/>
  <c r="L24" i="1"/>
  <c r="L25" i="1"/>
  <c r="L26" i="1"/>
  <c r="L27" i="1"/>
  <c r="L28" i="1"/>
  <c r="L29" i="1"/>
  <c r="L37" i="1"/>
  <c r="L38" i="1"/>
  <c r="L39" i="1"/>
  <c r="L40" i="1"/>
  <c r="L42" i="1"/>
  <c r="L44" i="1"/>
  <c r="L11" i="1"/>
  <c r="J12" i="1"/>
  <c r="J13" i="1"/>
  <c r="J14" i="1"/>
  <c r="J15" i="1"/>
  <c r="J16" i="1"/>
  <c r="J17" i="1"/>
  <c r="J18" i="1"/>
  <c r="J22" i="1"/>
  <c r="J23" i="1"/>
  <c r="J24" i="1"/>
  <c r="J25" i="1"/>
  <c r="J26" i="1"/>
  <c r="J27" i="1"/>
  <c r="J28" i="1"/>
  <c r="J29" i="1"/>
  <c r="J30" i="1"/>
  <c r="J31" i="1"/>
  <c r="J32" i="1"/>
  <c r="J33" i="1"/>
  <c r="J37" i="1"/>
  <c r="J38" i="1"/>
  <c r="J39" i="1"/>
  <c r="J40" i="1"/>
  <c r="J41" i="1"/>
  <c r="J42" i="1"/>
  <c r="J11" i="1"/>
  <c r="I42" i="1" l="1"/>
  <c r="I41" i="1"/>
  <c r="I40" i="1"/>
  <c r="I39" i="1"/>
  <c r="I38" i="1"/>
  <c r="I37" i="1"/>
  <c r="I33" i="1"/>
  <c r="I32" i="1"/>
  <c r="I31" i="1"/>
  <c r="I30" i="1"/>
  <c r="I29" i="1"/>
  <c r="I28" i="1"/>
  <c r="I27" i="1"/>
  <c r="I26" i="1"/>
  <c r="I25" i="1"/>
  <c r="I24" i="1"/>
  <c r="I23" i="1"/>
  <c r="I22" i="1"/>
  <c r="I18" i="1"/>
  <c r="I17" i="1"/>
  <c r="I16" i="1"/>
  <c r="I15" i="1"/>
  <c r="I14" i="1"/>
  <c r="I13" i="1"/>
  <c r="I12" i="1"/>
  <c r="I11" i="1"/>
  <c r="F42" i="1"/>
  <c r="F41" i="1"/>
  <c r="L41" i="1" s="1"/>
  <c r="F40" i="1"/>
  <c r="F39" i="1"/>
  <c r="F38" i="1"/>
  <c r="F37" i="1"/>
  <c r="C43" i="1"/>
  <c r="F33" i="1"/>
  <c r="L33" i="1" s="1"/>
  <c r="F32" i="1"/>
  <c r="L32" i="1" s="1"/>
  <c r="F31" i="1"/>
  <c r="L31" i="1" s="1"/>
  <c r="F30" i="1"/>
  <c r="L30" i="1" s="1"/>
  <c r="F29" i="1"/>
  <c r="F28" i="1"/>
  <c r="F27" i="1"/>
  <c r="F26" i="1"/>
  <c r="F25" i="1"/>
  <c r="F24" i="1"/>
  <c r="F23" i="1"/>
  <c r="F22" i="1"/>
  <c r="C34" i="1"/>
  <c r="F18" i="1"/>
  <c r="F17" i="1"/>
  <c r="F16" i="1"/>
  <c r="F15" i="1"/>
  <c r="F14" i="1"/>
  <c r="F13" i="1"/>
  <c r="F12" i="1"/>
  <c r="F11" i="1"/>
  <c r="C19" i="1"/>
  <c r="C7" i="1"/>
  <c r="I19" i="1" l="1"/>
  <c r="I34" i="1"/>
  <c r="I43" i="1"/>
  <c r="I45" i="1"/>
  <c r="F34" i="1"/>
  <c r="L34" i="1" s="1"/>
  <c r="F43" i="1"/>
  <c r="L43" i="1" s="1"/>
  <c r="C45" i="1"/>
  <c r="F19" i="1"/>
  <c r="F45" i="1" l="1"/>
  <c r="L45" i="1" s="1"/>
</calcChain>
</file>

<file path=xl/sharedStrings.xml><?xml version="1.0" encoding="utf-8"?>
<sst xmlns="http://schemas.openxmlformats.org/spreadsheetml/2006/main" count="58" uniqueCount="43">
  <si>
    <t xml:space="preserve"> </t>
  </si>
  <si>
    <t>COMPANY PROPOSED</t>
  </si>
  <si>
    <t>ACCOUNT</t>
  </si>
  <si>
    <t>INVESTMENT</t>
  </si>
  <si>
    <t>RATE</t>
  </si>
  <si>
    <t xml:space="preserve"> EXPENSES</t>
  </si>
  <si>
    <t>TRANSMISSION PLANT</t>
  </si>
  <si>
    <t>350.1 - Land Rights</t>
  </si>
  <si>
    <t>352 - Structures and Improvements</t>
  </si>
  <si>
    <t>*</t>
  </si>
  <si>
    <t>353 - Station Equipment</t>
  </si>
  <si>
    <t>354 - Towers and Fixtures</t>
  </si>
  <si>
    <t>355 - Poles and Fixtures</t>
  </si>
  <si>
    <t>355.1 - Poles and Fixtures - Concrete</t>
  </si>
  <si>
    <t>356 - Overhead Conductors and Devices</t>
  </si>
  <si>
    <t>359 - Roads and Trails</t>
  </si>
  <si>
    <t>TOTAL TRANSMISSION PLANT</t>
  </si>
  <si>
    <t>DISTRIBUTION PLANT</t>
  </si>
  <si>
    <t>360.1 - Land Rights</t>
  </si>
  <si>
    <t>361 - Structures and Improvements</t>
  </si>
  <si>
    <t>362 - Station Equipment</t>
  </si>
  <si>
    <t>364 - Poles, Towers, and Fixtures</t>
  </si>
  <si>
    <t>365 - Overhead Conductors &amp; Devices</t>
  </si>
  <si>
    <t>366 - Underground Conduit</t>
  </si>
  <si>
    <t>367 - Underground Conductors &amp; Devices</t>
  </si>
  <si>
    <t>368 - Line Transformers</t>
  </si>
  <si>
    <t>369 - Services</t>
  </si>
  <si>
    <t>370 - Meters</t>
  </si>
  <si>
    <t>371 - Installation on Customers' Premises</t>
  </si>
  <si>
    <t>373 - Street Lighting &amp; Signal Systems</t>
  </si>
  <si>
    <t>TOTAL DISTRIBUTION PLANT</t>
  </si>
  <si>
    <t>GENERAL PLANT</t>
  </si>
  <si>
    <t>390 - Structures &amp; Improvements</t>
  </si>
  <si>
    <t>392.1 - Transportation-Cars</t>
  </si>
  <si>
    <t>392.2 - Transportation-Light Trucks &amp; Vans</t>
  </si>
  <si>
    <t>392.3 - Transportation - Heavy Trucks</t>
  </si>
  <si>
    <t>392.4 - Transpiration - Vans</t>
  </si>
  <si>
    <t>396 - Power Operated Equipment</t>
  </si>
  <si>
    <t>TOTAL GENERAL PROPERTY</t>
  </si>
  <si>
    <t>4-Yr Amort</t>
  </si>
  <si>
    <t>TOTAL RATES</t>
  </si>
  <si>
    <t>OPC PROPOSED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</si>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</sst>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#,##0.0;[Red]\-#,##0.0"/>
    <numFmt numFmtId="165" formatCode="#,##0.0"/>
  </numFmts>
  <fonts count="1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2"/>
      <name val="SWIS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0">
    <xf numFmtId="0" fontId="0" fillId="0" borderId="0" xfId="0"/>
    <xf numFmtId="0" fontId="4" fillId="0" borderId="0" xfId="2" applyFont="1"/>
    <xf numFmtId="0" fontId="1" fillId="0" borderId="0" xfId="2" applyFont="1"/>
    <xf numFmtId="49" fontId="7" fillId="0" borderId="0" xfId="1" applyNumberFormat="1" applyFont="1" applyAlignment="1">
      <alignment horizontal="centerContinuous"/>
    </xf>
    <xf numFmtId="164" fontId="8" fillId="0" borderId="0" xfId="1" applyNumberFormat="1" applyFont="1" applyAlignment="1">
      <alignment horizontal="centerContinuous"/>
    </xf>
    <xf numFmtId="165" fontId="7" fillId="0" borderId="0" xfId="1" applyNumberFormat="1" applyFont="1" applyAlignment="1">
      <alignment horizontal="centerContinuous"/>
    </xf>
    <xf numFmtId="0" fontId="9" fillId="0" borderId="0" xfId="2" applyFont="1"/>
    <xf numFmtId="49" fontId="10" fillId="0" borderId="0" xfId="1" applyNumberFormat="1" applyFont="1" applyAlignment="1">
      <alignment horizontal="centerContinuous"/>
    </xf>
    <xf numFmtId="164" fontId="10" fillId="0" borderId="0" xfId="1" applyNumberFormat="1" applyFont="1" applyAlignment="1">
      <alignment horizontal="centerContinuous"/>
    </xf>
    <xf numFmtId="49" fontId="10" fillId="2" borderId="1" xfId="1" applyNumberFormat="1" applyFont="1" applyFill="1" applyBorder="1"/>
    <xf numFmtId="49" fontId="10" fillId="2" borderId="2" xfId="1" applyNumberFormat="1" applyFont="1" applyFill="1" applyBorder="1"/>
    <xf numFmtId="164" fontId="10" fillId="2" borderId="1" xfId="1" applyNumberFormat="1" applyFont="1" applyFill="1" applyBorder="1"/>
    <xf numFmtId="49" fontId="10" fillId="2" borderId="5" xfId="1" applyNumberFormat="1" applyFont="1" applyFill="1" applyBorder="1"/>
    <xf numFmtId="49" fontId="10" fillId="2" borderId="0" xfId="1" applyNumberFormat="1" applyFont="1" applyFill="1"/>
    <xf numFmtId="14" fontId="10" fillId="2" borderId="5" xfId="1" applyNumberFormat="1" applyFont="1" applyFill="1" applyBorder="1" applyAlignment="1">
      <alignment horizontal="center"/>
    </xf>
    <xf numFmtId="164" fontId="10" fillId="2" borderId="6" xfId="1" applyNumberFormat="1" applyFont="1" applyFill="1" applyBorder="1"/>
    <xf numFmtId="164" fontId="10" fillId="2" borderId="0" xfId="1" applyNumberFormat="1" applyFont="1" applyFill="1"/>
    <xf numFmtId="49" fontId="10" fillId="2" borderId="7" xfId="1" applyNumberFormat="1" applyFont="1" applyFill="1" applyBorder="1" applyAlignment="1">
      <alignment horizontal="centerContinuous"/>
    </xf>
    <xf numFmtId="49" fontId="10" fillId="2" borderId="8" xfId="1" applyNumberFormat="1" applyFont="1" applyFill="1" applyBorder="1" applyAlignment="1">
      <alignment horizontal="centerContinuous"/>
    </xf>
    <xf numFmtId="164" fontId="10" fillId="2" borderId="7" xfId="1" applyNumberFormat="1" applyFont="1" applyFill="1" applyBorder="1" applyAlignment="1">
      <alignment horizontal="center"/>
    </xf>
    <xf numFmtId="164" fontId="10" fillId="2" borderId="8" xfId="1" applyNumberFormat="1" applyFont="1" applyFill="1" applyBorder="1" applyAlignment="1">
      <alignment horizontal="center"/>
    </xf>
    <xf numFmtId="164" fontId="10" fillId="2" borderId="9" xfId="1" applyNumberFormat="1" applyFont="1" applyFill="1" applyBorder="1" applyAlignment="1">
      <alignment horizontal="center"/>
    </xf>
    <xf numFmtId="49" fontId="10" fillId="0" borderId="11" xfId="1" applyNumberFormat="1" applyFont="1" applyBorder="1" applyAlignment="1">
      <alignment horizontal="centerContinuous"/>
    </xf>
    <xf numFmtId="49" fontId="10" fillId="0" borderId="12" xfId="1" applyNumberFormat="1" applyFont="1" applyBorder="1" applyAlignment="1">
      <alignment horizontal="centerContinuous"/>
    </xf>
    <xf numFmtId="164" fontId="10" fillId="0" borderId="13" xfId="1" applyNumberFormat="1" applyFont="1" applyBorder="1" applyAlignment="1">
      <alignment horizontal="center"/>
    </xf>
    <xf numFmtId="164" fontId="10" fillId="0" borderId="12" xfId="1" applyNumberFormat="1" applyFont="1" applyBorder="1" applyAlignment="1">
      <alignment horizontal="center"/>
    </xf>
    <xf numFmtId="164" fontId="10" fillId="0" borderId="14" xfId="1" applyNumberFormat="1" applyFont="1" applyBorder="1" applyAlignment="1">
      <alignment horizontal="center"/>
    </xf>
    <xf numFmtId="49" fontId="10" fillId="2" borderId="16" xfId="1" applyNumberFormat="1" applyFont="1" applyFill="1" applyBorder="1"/>
    <xf numFmtId="49" fontId="10" fillId="2" borderId="17" xfId="1" applyNumberFormat="1" applyFont="1" applyFill="1" applyBorder="1"/>
    <xf numFmtId="164" fontId="11" fillId="0" borderId="18" xfId="1" applyNumberFormat="1" applyFont="1" applyBorder="1"/>
    <xf numFmtId="164" fontId="11" fillId="0" borderId="17" xfId="1" applyNumberFormat="1" applyFont="1" applyBorder="1"/>
    <xf numFmtId="164" fontId="11" fillId="0" borderId="19" xfId="1" applyNumberFormat="1" applyFont="1" applyBorder="1"/>
    <xf numFmtId="49" fontId="12" fillId="0" borderId="16" xfId="1" applyNumberFormat="1" applyFont="1" applyBorder="1"/>
    <xf numFmtId="49" fontId="10" fillId="0" borderId="17" xfId="1" applyNumberFormat="1" applyFont="1" applyBorder="1"/>
    <xf numFmtId="5" fontId="11" fillId="0" borderId="18" xfId="1" applyNumberFormat="1" applyFont="1" applyBorder="1"/>
    <xf numFmtId="5" fontId="11" fillId="0" borderId="17" xfId="1" applyNumberFormat="1" applyFont="1" applyBorder="1"/>
    <xf numFmtId="49" fontId="10" fillId="0" borderId="20" xfId="1" applyNumberFormat="1" applyFont="1" applyBorder="1"/>
    <xf numFmtId="49" fontId="10" fillId="2" borderId="4" xfId="1" applyNumberFormat="1" applyFont="1" applyFill="1" applyBorder="1"/>
    <xf numFmtId="5" fontId="11" fillId="0" borderId="21" xfId="1" applyNumberFormat="1" applyFont="1" applyBorder="1"/>
    <xf numFmtId="164" fontId="11" fillId="0" borderId="4" xfId="1" applyNumberFormat="1" applyFont="1" applyBorder="1"/>
    <xf numFmtId="5" fontId="11" fillId="0" borderId="4" xfId="1" applyNumberFormat="1" applyFont="1" applyBorder="1"/>
    <xf numFmtId="164" fontId="11" fillId="0" borderId="3" xfId="1" applyNumberFormat="1" applyFont="1" applyBorder="1"/>
    <xf numFmtId="49" fontId="10" fillId="0" borderId="12" xfId="1" applyNumberFormat="1" applyFont="1" applyBorder="1"/>
    <xf numFmtId="5" fontId="13" fillId="0" borderId="15" xfId="1" applyNumberFormat="1" applyFont="1" applyBorder="1"/>
    <xf numFmtId="164" fontId="13" fillId="0" borderId="12" xfId="1" applyNumberFormat="1" applyFont="1" applyBorder="1"/>
    <xf numFmtId="5" fontId="13" fillId="0" borderId="12" xfId="1" applyNumberFormat="1" applyFont="1" applyBorder="1"/>
    <xf numFmtId="164" fontId="13" fillId="0" borderId="14" xfId="1" applyNumberFormat="1" applyFont="1" applyBorder="1"/>
    <xf numFmtId="49" fontId="10" fillId="0" borderId="16" xfId="1" applyNumberFormat="1" applyFont="1" applyBorder="1"/>
    <xf numFmtId="49" fontId="10" fillId="0" borderId="0" xfId="1" applyNumberFormat="1" applyFont="1"/>
    <xf numFmtId="5" fontId="13" fillId="0" borderId="22" xfId="1" applyNumberFormat="1" applyFont="1" applyBorder="1"/>
    <xf numFmtId="164" fontId="13" fillId="0" borderId="0" xfId="1" applyNumberFormat="1" applyFont="1"/>
    <xf numFmtId="5" fontId="13" fillId="0" borderId="0" xfId="1" applyNumberFormat="1" applyFont="1"/>
    <xf numFmtId="164" fontId="13" fillId="0" borderId="6" xfId="1" applyNumberFormat="1" applyFont="1" applyBorder="1"/>
    <xf numFmtId="49" fontId="10" fillId="2" borderId="23" xfId="1" applyNumberFormat="1" applyFont="1" applyFill="1" applyBorder="1"/>
    <xf numFmtId="5" fontId="11" fillId="0" borderId="24" xfId="1" applyNumberFormat="1" applyFont="1" applyBorder="1"/>
    <xf numFmtId="164" fontId="11" fillId="0" borderId="23" xfId="1" applyNumberFormat="1" applyFont="1" applyBorder="1"/>
    <xf numFmtId="5" fontId="11" fillId="0" borderId="23" xfId="1" applyNumberFormat="1" applyFont="1" applyBorder="1"/>
    <xf numFmtId="164" fontId="11" fillId="0" borderId="25" xfId="1" applyNumberFormat="1" applyFont="1" applyBorder="1"/>
    <xf numFmtId="49" fontId="9" fillId="0" borderId="26" xfId="1" applyNumberFormat="1" applyFont="1" applyBorder="1"/>
    <xf numFmtId="49" fontId="9" fillId="0" borderId="8" xfId="1" applyNumberFormat="1" applyFont="1" applyBorder="1"/>
    <xf numFmtId="165" fontId="9" fillId="0" borderId="10" xfId="1" applyNumberFormat="1" applyFont="1" applyBorder="1"/>
    <xf numFmtId="165" fontId="9" fillId="0" borderId="8" xfId="1" applyNumberFormat="1" applyFont="1" applyBorder="1"/>
    <xf numFmtId="49" fontId="1" fillId="0" borderId="0" xfId="1" applyNumberFormat="1"/>
    <xf numFmtId="49" fontId="3" fillId="0" borderId="0" xfId="1" applyNumberFormat="1" applyFont="1"/>
    <xf numFmtId="165" fontId="14" fillId="0" borderId="0" xfId="1" applyNumberFormat="1" applyFont="1"/>
    <xf numFmtId="164" fontId="10" fillId="2" borderId="3" xfId="1" applyNumberFormat="1" applyFont="1" applyFill="1" applyBorder="1" applyAlignment="1">
      <alignment horizontal="center"/>
    </xf>
    <xf numFmtId="164" fontId="10" fillId="2" borderId="4" xfId="1" applyNumberFormat="1" applyFont="1" applyFill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/>
    </xf>
    <xf numFmtId="44" fontId="6" fillId="0" borderId="0" xfId="1" applyNumberFormat="1" applyFont="1" applyAlignment="1">
      <alignment horizontal="center"/>
    </xf>
  </cellXfs>
  <cellStyles count="3">
    <cellStyle name="Normal" xfId="0" builtinId="0"/>
    <cellStyle name="Normal 2" xfId="2"/>
    <cellStyle name="Normal_Copy of Fpu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ropbox\Resolve\Projects\FPUC%2020190174\Workpapers\Company\2019%20Electric%20Depreciation%20Study%208-30-19%20-%20FILED%20d2%20-%20min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ch. 1"/>
      <sheetName val="Sch. 2"/>
      <sheetName val="Sch. 3"/>
      <sheetName val="Sch. 4"/>
      <sheetName val="Sch. 5"/>
      <sheetName val="Sch. A"/>
      <sheetName val="Sch. B"/>
      <sheetName val="Sch. C"/>
      <sheetName val="Sch. D"/>
      <sheetName val="Sch. E"/>
      <sheetName val="Sch. F 2015"/>
      <sheetName val="Sch. F 2015 Notes"/>
      <sheetName val="Sch. F 2016"/>
      <sheetName val="Sch. F 2016 Notes"/>
      <sheetName val="Sch. F 2017"/>
      <sheetName val="Sch. F 2017 Notes"/>
      <sheetName val="Sch. F 2018"/>
      <sheetName val="Sch. F 18 Notes"/>
      <sheetName val="Sch. F 2019 EST"/>
      <sheetName val="Sch. F 2019 Notes"/>
      <sheetName val="Sch. G"/>
      <sheetName val="Sch. H"/>
      <sheetName val="Sch. I "/>
      <sheetName val="Sch. I 2"/>
      <sheetName val="Sch. J"/>
      <sheetName val="Sch. K (2018)"/>
      <sheetName val="Sch. K (2019)"/>
      <sheetName val="Sch. L"/>
      <sheetName val="Sch. M"/>
    </sheetNames>
    <sheetDataSet>
      <sheetData sheetId="0"/>
      <sheetData sheetId="1">
        <row r="8">
          <cell r="C8">
            <v>43831</v>
          </cell>
        </row>
      </sheetData>
      <sheetData sheetId="2"/>
      <sheetData sheetId="3"/>
      <sheetData sheetId="4"/>
      <sheetData sheetId="5">
        <row r="10">
          <cell r="G10">
            <v>487283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G12">
            <v>7581692.3099999996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6">
          <cell r="E26">
            <v>10.199999999999999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L47"/>
  <sheetViews>
    <sheetView tabSelected="1" topLeftCell="A4" workbookViewId="0">
      <selection activeCell="D23" sqref="D23"/>
    </sheetView>
  </sheetViews>
  <sheetFormatPr defaultColWidth="12.5703125" defaultRowHeight="15"/>
  <cols>
    <col min="1" max="1" width="3" style="62" customWidth="1"/>
    <col min="2" max="2" width="38.7109375" style="62" customWidth="1"/>
    <col min="3" max="3" width="19" style="64" customWidth="1"/>
    <col min="4" max="4" width="6" style="64" customWidth="1"/>
    <col min="5" max="5" width="3.5703125" style="64" customWidth="1"/>
    <col min="6" max="6" width="19" style="64" customWidth="1"/>
    <col min="7" max="7" width="12.5703125" style="6"/>
    <col min="8" max="8" width="3.5703125" style="6" customWidth="1"/>
    <col min="9" max="10" width="12.5703125" style="6"/>
    <col min="11" max="11" width="3.5703125" style="6" customWidth="1"/>
    <col min="12" max="16384" width="12.5703125" style="6"/>
  </cols>
  <sheetData>
    <row r="1" spans="1:12" s="1" customFormat="1" ht="18">
      <c r="A1" s="67"/>
      <c r="B1" s="67"/>
      <c r="C1" s="67"/>
      <c r="D1" s="67"/>
      <c r="E1" s="67"/>
      <c r="F1" s="67"/>
    </row>
    <row r="2" spans="1:12" s="2" customFormat="1">
      <c r="A2" s="68"/>
      <c r="B2" s="68"/>
      <c r="C2" s="68"/>
      <c r="D2" s="68"/>
      <c r="E2" s="68"/>
      <c r="F2" s="68"/>
    </row>
    <row r="3" spans="1:12" s="2" customFormat="1" ht="15.75">
      <c r="A3" s="69"/>
      <c r="B3" s="69"/>
      <c r="C3" s="69"/>
      <c r="D3" s="69"/>
      <c r="E3" s="69"/>
      <c r="F3" s="69"/>
    </row>
    <row r="4" spans="1:12" ht="12.75">
      <c r="A4" s="3"/>
      <c r="B4" s="3"/>
      <c r="C4" s="4"/>
      <c r="D4" s="4"/>
      <c r="E4" s="4"/>
      <c r="F4" s="5"/>
    </row>
    <row r="5" spans="1:12" ht="11.25">
      <c r="A5" s="7"/>
      <c r="B5" s="7"/>
      <c r="C5" s="8"/>
      <c r="D5" s="8"/>
      <c r="E5" s="8"/>
      <c r="F5" s="8"/>
    </row>
    <row r="6" spans="1:12" ht="11.25">
      <c r="A6" s="9"/>
      <c r="B6" s="10"/>
      <c r="C6" s="11"/>
      <c r="D6" s="65" t="s">
        <v>1</v>
      </c>
      <c r="E6" s="66"/>
      <c r="F6" s="66"/>
      <c r="G6" s="65" t="s">
        <v>41</v>
      </c>
      <c r="H6" s="66"/>
      <c r="I6" s="66"/>
      <c r="J6" s="65" t="s">
        <v>42</v>
      </c>
      <c r="K6" s="66"/>
      <c r="L6" s="66"/>
    </row>
    <row r="7" spans="1:12" ht="11.25">
      <c r="A7" s="12"/>
      <c r="B7" s="13"/>
      <c r="C7" s="14">
        <f>'[1]Sch. 1'!C8</f>
        <v>43831</v>
      </c>
      <c r="D7" s="15"/>
      <c r="E7" s="16"/>
      <c r="F7" s="16"/>
      <c r="G7" s="15"/>
      <c r="H7" s="16"/>
      <c r="I7" s="16"/>
      <c r="J7" s="15"/>
      <c r="K7" s="16"/>
      <c r="L7" s="16"/>
    </row>
    <row r="8" spans="1:12" ht="11.25">
      <c r="A8" s="17" t="s">
        <v>2</v>
      </c>
      <c r="B8" s="18"/>
      <c r="C8" s="19" t="s">
        <v>3</v>
      </c>
      <c r="D8" s="21" t="s">
        <v>4</v>
      </c>
      <c r="E8" s="20"/>
      <c r="F8" s="20" t="s">
        <v>5</v>
      </c>
      <c r="G8" s="21" t="s">
        <v>4</v>
      </c>
      <c r="H8" s="20"/>
      <c r="I8" s="20" t="s">
        <v>5</v>
      </c>
      <c r="J8" s="21" t="s">
        <v>4</v>
      </c>
      <c r="K8" s="20"/>
      <c r="L8" s="20" t="s">
        <v>5</v>
      </c>
    </row>
    <row r="9" spans="1:12" ht="11.25">
      <c r="A9" s="22"/>
      <c r="B9" s="23"/>
      <c r="C9" s="24"/>
      <c r="D9" s="26"/>
      <c r="E9" s="25"/>
      <c r="F9" s="25"/>
      <c r="G9" s="26"/>
      <c r="H9" s="25"/>
      <c r="I9" s="25"/>
      <c r="J9" s="26"/>
      <c r="K9" s="25"/>
      <c r="L9" s="25"/>
    </row>
    <row r="10" spans="1:12" ht="12.75">
      <c r="A10" s="27" t="s">
        <v>6</v>
      </c>
      <c r="B10" s="28"/>
      <c r="C10" s="29"/>
      <c r="D10" s="31"/>
      <c r="E10" s="30"/>
      <c r="F10" s="30"/>
      <c r="G10" s="31"/>
      <c r="H10" s="30"/>
      <c r="I10" s="30"/>
      <c r="J10" s="31"/>
      <c r="K10" s="30"/>
      <c r="L10" s="30"/>
    </row>
    <row r="11" spans="1:12" ht="12.75">
      <c r="A11" s="32"/>
      <c r="B11" s="33" t="s">
        <v>7</v>
      </c>
      <c r="C11" s="34">
        <v>0</v>
      </c>
      <c r="D11" s="31">
        <v>1.3</v>
      </c>
      <c r="E11" s="30"/>
      <c r="F11" s="35">
        <f>ROUND(D11/100*$C11,0)</f>
        <v>0</v>
      </c>
      <c r="G11" s="31">
        <v>1.3</v>
      </c>
      <c r="H11" s="30"/>
      <c r="I11" s="35">
        <f>ROUND(G11/100*$C11,0)</f>
        <v>0</v>
      </c>
      <c r="J11" s="31">
        <f>G11-D11</f>
        <v>0</v>
      </c>
      <c r="K11" s="30"/>
      <c r="L11" s="35">
        <f>I11-F11</f>
        <v>0</v>
      </c>
    </row>
    <row r="12" spans="1:12" ht="12.75">
      <c r="A12" s="32"/>
      <c r="B12" s="33" t="s">
        <v>8</v>
      </c>
      <c r="C12" s="34">
        <v>1919496.1700000006</v>
      </c>
      <c r="D12" s="31">
        <v>1.7</v>
      </c>
      <c r="E12" s="30" t="s">
        <v>9</v>
      </c>
      <c r="F12" s="35">
        <f t="shared" ref="F12:F18" si="0">ROUND(D12/100*$C12,0)</f>
        <v>32631</v>
      </c>
      <c r="G12" s="31">
        <v>1.7</v>
      </c>
      <c r="H12" s="30"/>
      <c r="I12" s="35">
        <f t="shared" ref="I12:I14" si="1">ROUND(G12/100*$C12,0)</f>
        <v>32631</v>
      </c>
      <c r="J12" s="31">
        <f t="shared" ref="J12:J42" si="2">G12-D12</f>
        <v>0</v>
      </c>
      <c r="K12" s="30"/>
      <c r="L12" s="35">
        <f t="shared" ref="L12:L45" si="3">I12-F12</f>
        <v>0</v>
      </c>
    </row>
    <row r="13" spans="1:12" ht="12.75">
      <c r="A13" s="32"/>
      <c r="B13" s="33" t="s">
        <v>10</v>
      </c>
      <c r="C13" s="34">
        <v>7581692.3099999996</v>
      </c>
      <c r="D13" s="31">
        <v>2.2000000000000002</v>
      </c>
      <c r="E13" s="30"/>
      <c r="F13" s="35">
        <f t="shared" si="0"/>
        <v>166797</v>
      </c>
      <c r="G13" s="31">
        <v>1.8</v>
      </c>
      <c r="H13" s="30"/>
      <c r="I13" s="35">
        <f t="shared" si="1"/>
        <v>136470</v>
      </c>
      <c r="J13" s="31">
        <f t="shared" si="2"/>
        <v>-0.40000000000000013</v>
      </c>
      <c r="K13" s="30"/>
      <c r="L13" s="35">
        <f t="shared" si="3"/>
        <v>-30327</v>
      </c>
    </row>
    <row r="14" spans="1:12" ht="12.75">
      <c r="A14" s="32"/>
      <c r="B14" s="33" t="s">
        <v>11</v>
      </c>
      <c r="C14" s="34">
        <v>249798</v>
      </c>
      <c r="D14" s="31">
        <v>1.9</v>
      </c>
      <c r="E14" s="30" t="s">
        <v>9</v>
      </c>
      <c r="F14" s="35">
        <f t="shared" si="0"/>
        <v>4746</v>
      </c>
      <c r="G14" s="31">
        <v>1.9</v>
      </c>
      <c r="H14" s="30"/>
      <c r="I14" s="35">
        <f t="shared" si="1"/>
        <v>4746</v>
      </c>
      <c r="J14" s="31">
        <f t="shared" si="2"/>
        <v>0</v>
      </c>
      <c r="K14" s="30"/>
      <c r="L14" s="35">
        <f t="shared" si="3"/>
        <v>0</v>
      </c>
    </row>
    <row r="15" spans="1:12" ht="12.75">
      <c r="A15" s="32"/>
      <c r="B15" s="33" t="s">
        <v>12</v>
      </c>
      <c r="C15" s="34">
        <v>1659808.85</v>
      </c>
      <c r="D15" s="31">
        <v>6.8</v>
      </c>
      <c r="E15" s="30" t="s">
        <v>9</v>
      </c>
      <c r="F15" s="35">
        <f>ROUND(D15/100*$C15,0)</f>
        <v>112867</v>
      </c>
      <c r="G15" s="31">
        <v>4.5</v>
      </c>
      <c r="H15" s="30"/>
      <c r="I15" s="35">
        <f>ROUND(G15/100*$C15,0)</f>
        <v>74691</v>
      </c>
      <c r="J15" s="31">
        <f t="shared" si="2"/>
        <v>-2.2999999999999998</v>
      </c>
      <c r="K15" s="30"/>
      <c r="L15" s="35">
        <f t="shared" si="3"/>
        <v>-38176</v>
      </c>
    </row>
    <row r="16" spans="1:12" ht="12.75">
      <c r="A16" s="32"/>
      <c r="B16" s="33" t="s">
        <v>13</v>
      </c>
      <c r="C16" s="34">
        <v>4014730.41</v>
      </c>
      <c r="D16" s="31">
        <v>2.9</v>
      </c>
      <c r="E16" s="30" t="s">
        <v>9</v>
      </c>
      <c r="F16" s="35">
        <f>ROUND(D16/100*$C16,0)</f>
        <v>116427</v>
      </c>
      <c r="G16" s="31">
        <v>2.2999999999999998</v>
      </c>
      <c r="H16" s="30"/>
      <c r="I16" s="35">
        <f>ROUND(G16/100*$C16,0)</f>
        <v>92339</v>
      </c>
      <c r="J16" s="31">
        <f t="shared" si="2"/>
        <v>-0.60000000000000009</v>
      </c>
      <c r="K16" s="30"/>
      <c r="L16" s="35">
        <f t="shared" si="3"/>
        <v>-24088</v>
      </c>
    </row>
    <row r="17" spans="1:12" ht="12.75">
      <c r="A17" s="32"/>
      <c r="B17" s="33" t="s">
        <v>14</v>
      </c>
      <c r="C17" s="34">
        <v>3674652.5200000005</v>
      </c>
      <c r="D17" s="31">
        <v>2.2999999999999998</v>
      </c>
      <c r="E17" s="30"/>
      <c r="F17" s="35">
        <f t="shared" si="0"/>
        <v>84517</v>
      </c>
      <c r="G17" s="31">
        <v>2.2999999999999998</v>
      </c>
      <c r="H17" s="30"/>
      <c r="I17" s="35">
        <f t="shared" ref="I17:I18" si="4">ROUND(G17/100*$C17,0)</f>
        <v>84517</v>
      </c>
      <c r="J17" s="31">
        <f t="shared" si="2"/>
        <v>0</v>
      </c>
      <c r="K17" s="30"/>
      <c r="L17" s="35">
        <f t="shared" si="3"/>
        <v>0</v>
      </c>
    </row>
    <row r="18" spans="1:12" ht="12.75">
      <c r="A18" s="32"/>
      <c r="B18" s="36" t="s">
        <v>15</v>
      </c>
      <c r="C18" s="34">
        <v>6788</v>
      </c>
      <c r="D18" s="31">
        <v>0.9</v>
      </c>
      <c r="E18" s="30"/>
      <c r="F18" s="35">
        <f t="shared" si="0"/>
        <v>61</v>
      </c>
      <c r="G18" s="31">
        <v>0.9</v>
      </c>
      <c r="H18" s="30"/>
      <c r="I18" s="35">
        <f t="shared" si="4"/>
        <v>61</v>
      </c>
      <c r="J18" s="31">
        <f t="shared" si="2"/>
        <v>0</v>
      </c>
      <c r="K18" s="30"/>
      <c r="L18" s="35">
        <f t="shared" si="3"/>
        <v>0</v>
      </c>
    </row>
    <row r="19" spans="1:12" ht="12.75">
      <c r="A19" s="32"/>
      <c r="B19" s="37" t="s">
        <v>16</v>
      </c>
      <c r="C19" s="38">
        <f>SUM(C11:C18)</f>
        <v>19106966.260000002</v>
      </c>
      <c r="D19" s="41"/>
      <c r="E19" s="39"/>
      <c r="F19" s="40">
        <f>SUM(F11:F18)</f>
        <v>518046</v>
      </c>
      <c r="G19" s="41"/>
      <c r="H19" s="39"/>
      <c r="I19" s="40">
        <f>SUM(I11:I18)</f>
        <v>425455</v>
      </c>
      <c r="J19" s="41"/>
      <c r="K19" s="39"/>
      <c r="L19" s="40">
        <f t="shared" si="3"/>
        <v>-92591</v>
      </c>
    </row>
    <row r="20" spans="1:12" ht="11.25">
      <c r="A20" s="32"/>
      <c r="B20" s="42"/>
      <c r="C20" s="43"/>
      <c r="D20" s="46"/>
      <c r="E20" s="44"/>
      <c r="F20" s="45"/>
      <c r="G20" s="46"/>
      <c r="H20" s="44"/>
      <c r="I20" s="45"/>
      <c r="J20" s="46"/>
      <c r="K20" s="44"/>
      <c r="L20" s="45"/>
    </row>
    <row r="21" spans="1:12" ht="12.75">
      <c r="A21" s="27" t="s">
        <v>17</v>
      </c>
      <c r="B21" s="28"/>
      <c r="C21" s="34"/>
      <c r="D21" s="31"/>
      <c r="E21" s="30"/>
      <c r="F21" s="35"/>
      <c r="G21" s="31"/>
      <c r="H21" s="30"/>
      <c r="I21" s="35"/>
      <c r="J21" s="31"/>
      <c r="K21" s="30"/>
      <c r="L21" s="35"/>
    </row>
    <row r="22" spans="1:12" ht="12.75">
      <c r="A22" s="47"/>
      <c r="B22" s="33" t="s">
        <v>18</v>
      </c>
      <c r="C22" s="34">
        <v>56995</v>
      </c>
      <c r="D22" s="31">
        <v>1.5</v>
      </c>
      <c r="E22" s="30"/>
      <c r="F22" s="35">
        <f>ROUND(D22/100*$C22,0)</f>
        <v>855</v>
      </c>
      <c r="G22" s="31">
        <v>1.5</v>
      </c>
      <c r="H22" s="30"/>
      <c r="I22" s="35">
        <f>ROUND(G22/100*$C22,0)</f>
        <v>855</v>
      </c>
      <c r="J22" s="31">
        <f t="shared" si="2"/>
        <v>0</v>
      </c>
      <c r="K22" s="30"/>
      <c r="L22" s="35">
        <f t="shared" si="3"/>
        <v>0</v>
      </c>
    </row>
    <row r="23" spans="1:12" ht="12.75">
      <c r="A23" s="47"/>
      <c r="B23" s="33" t="s">
        <v>19</v>
      </c>
      <c r="C23" s="34">
        <v>1198983.1200000001</v>
      </c>
      <c r="D23" s="31">
        <v>1.8</v>
      </c>
      <c r="E23" s="30"/>
      <c r="F23" s="35">
        <f t="shared" ref="F23:F33" si="5">ROUND(D23/100*$C23,0)</f>
        <v>21582</v>
      </c>
      <c r="G23" s="31">
        <v>1.8</v>
      </c>
      <c r="H23" s="30"/>
      <c r="I23" s="35">
        <f t="shared" ref="I23:I28" si="6">ROUND(G23/100*$C23,0)</f>
        <v>21582</v>
      </c>
      <c r="J23" s="31">
        <f t="shared" si="2"/>
        <v>0</v>
      </c>
      <c r="K23" s="30"/>
      <c r="L23" s="35">
        <f t="shared" si="3"/>
        <v>0</v>
      </c>
    </row>
    <row r="24" spans="1:12" ht="12.75">
      <c r="A24" s="47"/>
      <c r="B24" s="33" t="s">
        <v>20</v>
      </c>
      <c r="C24" s="34">
        <v>13235886.879999999</v>
      </c>
      <c r="D24" s="31">
        <v>2.1</v>
      </c>
      <c r="E24" s="30"/>
      <c r="F24" s="35">
        <f t="shared" si="5"/>
        <v>277954</v>
      </c>
      <c r="G24" s="31">
        <v>1.9</v>
      </c>
      <c r="H24" s="30"/>
      <c r="I24" s="35">
        <f t="shared" si="6"/>
        <v>251482</v>
      </c>
      <c r="J24" s="31">
        <f t="shared" si="2"/>
        <v>-0.20000000000000018</v>
      </c>
      <c r="K24" s="30"/>
      <c r="L24" s="35">
        <f t="shared" si="3"/>
        <v>-26472</v>
      </c>
    </row>
    <row r="25" spans="1:12" ht="12.75">
      <c r="A25" s="47"/>
      <c r="B25" s="33" t="s">
        <v>21</v>
      </c>
      <c r="C25" s="34">
        <v>25869789.330000002</v>
      </c>
      <c r="D25" s="31">
        <v>4.0999999999999996</v>
      </c>
      <c r="E25" s="30"/>
      <c r="F25" s="35">
        <f t="shared" si="5"/>
        <v>1060661</v>
      </c>
      <c r="G25" s="31">
        <v>3.4</v>
      </c>
      <c r="H25" s="30"/>
      <c r="I25" s="35">
        <f t="shared" si="6"/>
        <v>879573</v>
      </c>
      <c r="J25" s="31">
        <f t="shared" si="2"/>
        <v>-0.69999999999999973</v>
      </c>
      <c r="K25" s="30"/>
      <c r="L25" s="35">
        <f t="shared" si="3"/>
        <v>-181088</v>
      </c>
    </row>
    <row r="26" spans="1:12" ht="12.75">
      <c r="A26" s="47"/>
      <c r="B26" s="33" t="s">
        <v>22</v>
      </c>
      <c r="C26" s="34">
        <v>20427592.879999999</v>
      </c>
      <c r="D26" s="31">
        <v>2.8</v>
      </c>
      <c r="E26" s="30"/>
      <c r="F26" s="35">
        <f t="shared" si="5"/>
        <v>571973</v>
      </c>
      <c r="G26" s="31">
        <v>2.8</v>
      </c>
      <c r="H26" s="30"/>
      <c r="I26" s="35">
        <f t="shared" si="6"/>
        <v>571973</v>
      </c>
      <c r="J26" s="31">
        <f t="shared" si="2"/>
        <v>0</v>
      </c>
      <c r="K26" s="30"/>
      <c r="L26" s="35">
        <f t="shared" si="3"/>
        <v>0</v>
      </c>
    </row>
    <row r="27" spans="1:12" ht="12.75">
      <c r="A27" s="47"/>
      <c r="B27" s="33" t="s">
        <v>23</v>
      </c>
      <c r="C27" s="34">
        <v>7034164.1800000006</v>
      </c>
      <c r="D27" s="31">
        <v>1.8</v>
      </c>
      <c r="E27" s="30"/>
      <c r="F27" s="35">
        <f t="shared" si="5"/>
        <v>126615</v>
      </c>
      <c r="G27" s="31">
        <v>1.7</v>
      </c>
      <c r="H27" s="30"/>
      <c r="I27" s="35">
        <f t="shared" si="6"/>
        <v>119581</v>
      </c>
      <c r="J27" s="31">
        <f t="shared" si="2"/>
        <v>-0.10000000000000009</v>
      </c>
      <c r="K27" s="30"/>
      <c r="L27" s="35">
        <f t="shared" si="3"/>
        <v>-7034</v>
      </c>
    </row>
    <row r="28" spans="1:12" ht="12.75">
      <c r="A28" s="47"/>
      <c r="B28" s="33" t="s">
        <v>24</v>
      </c>
      <c r="C28" s="34">
        <v>10218344.449999999</v>
      </c>
      <c r="D28" s="31">
        <v>3.2</v>
      </c>
      <c r="E28" s="30"/>
      <c r="F28" s="35">
        <f t="shared" si="5"/>
        <v>326987</v>
      </c>
      <c r="G28" s="31">
        <v>2</v>
      </c>
      <c r="H28" s="30"/>
      <c r="I28" s="35">
        <f t="shared" si="6"/>
        <v>204367</v>
      </c>
      <c r="J28" s="31">
        <f t="shared" si="2"/>
        <v>-1.2000000000000002</v>
      </c>
      <c r="K28" s="30"/>
      <c r="L28" s="35">
        <f t="shared" si="3"/>
        <v>-122620</v>
      </c>
    </row>
    <row r="29" spans="1:12" ht="12.75">
      <c r="A29" s="47"/>
      <c r="B29" s="33" t="s">
        <v>25</v>
      </c>
      <c r="C29" s="34">
        <v>22458862.84</v>
      </c>
      <c r="D29" s="31">
        <v>3.9</v>
      </c>
      <c r="E29" s="30"/>
      <c r="F29" s="35">
        <f>ROUND(D29/100*$C29,0)</f>
        <v>875896</v>
      </c>
      <c r="G29" s="31">
        <v>2.7</v>
      </c>
      <c r="H29" s="30"/>
      <c r="I29" s="35">
        <f>ROUND(G29/100*$C29,0)</f>
        <v>606389</v>
      </c>
      <c r="J29" s="31">
        <f t="shared" si="2"/>
        <v>-1.1999999999999997</v>
      </c>
      <c r="K29" s="30"/>
      <c r="L29" s="35">
        <f t="shared" si="3"/>
        <v>-269507</v>
      </c>
    </row>
    <row r="30" spans="1:12" ht="12.75">
      <c r="A30" s="47"/>
      <c r="B30" s="33" t="s">
        <v>26</v>
      </c>
      <c r="C30" s="34">
        <v>14341344.319999997</v>
      </c>
      <c r="D30" s="31">
        <v>3.3</v>
      </c>
      <c r="E30" s="30"/>
      <c r="F30" s="35">
        <f t="shared" si="5"/>
        <v>473264</v>
      </c>
      <c r="G30" s="31">
        <v>2.6</v>
      </c>
      <c r="H30" s="30"/>
      <c r="I30" s="35">
        <f t="shared" ref="I30:I33" si="7">ROUND(G30/100*$C30,0)</f>
        <v>372875</v>
      </c>
      <c r="J30" s="31">
        <f t="shared" si="2"/>
        <v>-0.69999999999999973</v>
      </c>
      <c r="K30" s="30"/>
      <c r="L30" s="35">
        <f t="shared" si="3"/>
        <v>-100389</v>
      </c>
    </row>
    <row r="31" spans="1:12" ht="12.75">
      <c r="A31" s="47"/>
      <c r="B31" s="33" t="s">
        <v>27</v>
      </c>
      <c r="C31" s="34">
        <v>5085098.6999999993</v>
      </c>
      <c r="D31" s="31">
        <v>3.8</v>
      </c>
      <c r="E31" s="30"/>
      <c r="F31" s="35">
        <f t="shared" si="5"/>
        <v>193234</v>
      </c>
      <c r="G31" s="31">
        <v>3.8</v>
      </c>
      <c r="H31" s="30"/>
      <c r="I31" s="35">
        <f t="shared" si="7"/>
        <v>193234</v>
      </c>
      <c r="J31" s="31">
        <f t="shared" si="2"/>
        <v>0</v>
      </c>
      <c r="K31" s="30"/>
      <c r="L31" s="35">
        <f t="shared" si="3"/>
        <v>0</v>
      </c>
    </row>
    <row r="32" spans="1:12" ht="12.75">
      <c r="A32" s="47"/>
      <c r="B32" s="33" t="s">
        <v>28</v>
      </c>
      <c r="C32" s="34">
        <v>3263291.5</v>
      </c>
      <c r="D32" s="31">
        <v>3</v>
      </c>
      <c r="E32" s="30"/>
      <c r="F32" s="35">
        <f t="shared" si="5"/>
        <v>97899</v>
      </c>
      <c r="G32" s="31">
        <v>3.4</v>
      </c>
      <c r="H32" s="30"/>
      <c r="I32" s="35">
        <f t="shared" si="7"/>
        <v>110952</v>
      </c>
      <c r="J32" s="31">
        <f t="shared" si="2"/>
        <v>0.39999999999999991</v>
      </c>
      <c r="K32" s="30"/>
      <c r="L32" s="35">
        <f t="shared" si="3"/>
        <v>13053</v>
      </c>
    </row>
    <row r="33" spans="1:12" ht="12.75">
      <c r="A33" s="47"/>
      <c r="B33" s="36" t="s">
        <v>29</v>
      </c>
      <c r="C33" s="34">
        <v>2725583.7250000006</v>
      </c>
      <c r="D33" s="31">
        <v>5</v>
      </c>
      <c r="E33" s="30"/>
      <c r="F33" s="35">
        <f t="shared" si="5"/>
        <v>136279</v>
      </c>
      <c r="G33" s="31">
        <v>5.2</v>
      </c>
      <c r="H33" s="30"/>
      <c r="I33" s="35">
        <f t="shared" si="7"/>
        <v>141730</v>
      </c>
      <c r="J33" s="31">
        <f t="shared" si="2"/>
        <v>0.20000000000000018</v>
      </c>
      <c r="K33" s="30"/>
      <c r="L33" s="35">
        <f t="shared" si="3"/>
        <v>5451</v>
      </c>
    </row>
    <row r="34" spans="1:12" ht="12.75">
      <c r="A34" s="47"/>
      <c r="B34" s="37" t="s">
        <v>30</v>
      </c>
      <c r="C34" s="38">
        <f>SUM(C22:C33)</f>
        <v>125915936.925</v>
      </c>
      <c r="D34" s="41"/>
      <c r="E34" s="39"/>
      <c r="F34" s="40">
        <f>SUM(F22:F33)</f>
        <v>4163199</v>
      </c>
      <c r="G34" s="41"/>
      <c r="H34" s="39"/>
      <c r="I34" s="40">
        <f>SUM(I22:I33)</f>
        <v>3474593</v>
      </c>
      <c r="J34" s="41"/>
      <c r="K34" s="39"/>
      <c r="L34" s="40">
        <f t="shared" si="3"/>
        <v>-688606</v>
      </c>
    </row>
    <row r="35" spans="1:12" ht="11.25">
      <c r="A35" s="47"/>
      <c r="B35" s="42"/>
      <c r="C35" s="43"/>
      <c r="D35" s="46"/>
      <c r="E35" s="44"/>
      <c r="F35" s="45"/>
      <c r="G35" s="46"/>
      <c r="H35" s="44"/>
      <c r="I35" s="45"/>
      <c r="J35" s="46"/>
      <c r="K35" s="44"/>
      <c r="L35" s="45"/>
    </row>
    <row r="36" spans="1:12" ht="12.75">
      <c r="A36" s="27" t="s">
        <v>31</v>
      </c>
      <c r="B36" s="28"/>
      <c r="C36" s="34"/>
      <c r="D36" s="31"/>
      <c r="E36" s="30"/>
      <c r="F36" s="35"/>
      <c r="G36" s="31"/>
      <c r="H36" s="30"/>
      <c r="I36" s="35"/>
      <c r="J36" s="31"/>
      <c r="K36" s="30"/>
      <c r="L36" s="35"/>
    </row>
    <row r="37" spans="1:12" ht="12.75">
      <c r="A37" s="47"/>
      <c r="B37" s="33" t="s">
        <v>32</v>
      </c>
      <c r="C37" s="34">
        <v>4044796.46</v>
      </c>
      <c r="D37" s="31">
        <v>2</v>
      </c>
      <c r="E37" s="30"/>
      <c r="F37" s="35">
        <f t="shared" ref="F37:F42" si="8">ROUND(D37/100*$C37,0)</f>
        <v>80896</v>
      </c>
      <c r="G37" s="31">
        <v>2</v>
      </c>
      <c r="H37" s="30"/>
      <c r="I37" s="35">
        <f t="shared" ref="I37:I42" si="9">ROUND(G37/100*$C37,0)</f>
        <v>80896</v>
      </c>
      <c r="J37" s="31">
        <f t="shared" si="2"/>
        <v>0</v>
      </c>
      <c r="K37" s="30"/>
      <c r="L37" s="35">
        <f t="shared" si="3"/>
        <v>0</v>
      </c>
    </row>
    <row r="38" spans="1:12" ht="12.75">
      <c r="A38" s="47"/>
      <c r="B38" s="33" t="s">
        <v>33</v>
      </c>
      <c r="C38" s="34">
        <v>23951</v>
      </c>
      <c r="D38" s="31">
        <v>7.7</v>
      </c>
      <c r="E38" s="30" t="s">
        <v>9</v>
      </c>
      <c r="F38" s="35">
        <f t="shared" si="8"/>
        <v>1844</v>
      </c>
      <c r="G38" s="31">
        <v>7.7</v>
      </c>
      <c r="H38" s="30"/>
      <c r="I38" s="35">
        <f t="shared" si="9"/>
        <v>1844</v>
      </c>
      <c r="J38" s="31">
        <f t="shared" si="2"/>
        <v>0</v>
      </c>
      <c r="K38" s="30"/>
      <c r="L38" s="35">
        <f t="shared" si="3"/>
        <v>0</v>
      </c>
    </row>
    <row r="39" spans="1:12" ht="12.75">
      <c r="A39" s="47"/>
      <c r="B39" s="33" t="s">
        <v>34</v>
      </c>
      <c r="C39" s="34">
        <v>1041834.1400000001</v>
      </c>
      <c r="D39" s="31">
        <v>8</v>
      </c>
      <c r="E39" s="30" t="s">
        <v>9</v>
      </c>
      <c r="F39" s="35">
        <f t="shared" si="8"/>
        <v>83347</v>
      </c>
      <c r="G39" s="31">
        <v>8</v>
      </c>
      <c r="H39" s="30"/>
      <c r="I39" s="35">
        <f t="shared" si="9"/>
        <v>83347</v>
      </c>
      <c r="J39" s="31">
        <f t="shared" si="2"/>
        <v>0</v>
      </c>
      <c r="K39" s="30"/>
      <c r="L39" s="35">
        <f t="shared" si="3"/>
        <v>0</v>
      </c>
    </row>
    <row r="40" spans="1:12" ht="12.75">
      <c r="A40" s="47"/>
      <c r="B40" s="33" t="s">
        <v>35</v>
      </c>
      <c r="C40" s="34">
        <v>3755921.91</v>
      </c>
      <c r="D40" s="31">
        <v>6</v>
      </c>
      <c r="E40" s="30" t="s">
        <v>9</v>
      </c>
      <c r="F40" s="35">
        <f t="shared" si="8"/>
        <v>225355</v>
      </c>
      <c r="G40" s="31">
        <v>6</v>
      </c>
      <c r="H40" s="30"/>
      <c r="I40" s="35">
        <f t="shared" si="9"/>
        <v>225355</v>
      </c>
      <c r="J40" s="31">
        <f t="shared" si="2"/>
        <v>0</v>
      </c>
      <c r="K40" s="30"/>
      <c r="L40" s="35">
        <f t="shared" si="3"/>
        <v>0</v>
      </c>
    </row>
    <row r="41" spans="1:12" ht="12.75">
      <c r="A41" s="47"/>
      <c r="B41" s="33" t="s">
        <v>36</v>
      </c>
      <c r="C41" s="34">
        <v>144084</v>
      </c>
      <c r="D41" s="31">
        <v>3.2</v>
      </c>
      <c r="E41" s="30"/>
      <c r="F41" s="35">
        <f t="shared" si="8"/>
        <v>4611</v>
      </c>
      <c r="G41" s="31">
        <v>3.6</v>
      </c>
      <c r="H41" s="30"/>
      <c r="I41" s="35">
        <f t="shared" si="9"/>
        <v>5187</v>
      </c>
      <c r="J41" s="31">
        <f t="shared" si="2"/>
        <v>0.39999999999999991</v>
      </c>
      <c r="K41" s="30"/>
      <c r="L41" s="35">
        <f t="shared" si="3"/>
        <v>576</v>
      </c>
    </row>
    <row r="42" spans="1:12" ht="12.75">
      <c r="A42" s="47"/>
      <c r="B42" s="36" t="s">
        <v>37</v>
      </c>
      <c r="C42" s="34">
        <v>898523.00000000012</v>
      </c>
      <c r="D42" s="31">
        <v>4.0999999999999996</v>
      </c>
      <c r="E42" s="30"/>
      <c r="F42" s="35">
        <f t="shared" si="8"/>
        <v>36839</v>
      </c>
      <c r="G42" s="31">
        <v>4.0999999999999996</v>
      </c>
      <c r="H42" s="30"/>
      <c r="I42" s="35">
        <f t="shared" si="9"/>
        <v>36839</v>
      </c>
      <c r="J42" s="31">
        <f t="shared" si="2"/>
        <v>0</v>
      </c>
      <c r="K42" s="30"/>
      <c r="L42" s="35">
        <f t="shared" si="3"/>
        <v>0</v>
      </c>
    </row>
    <row r="43" spans="1:12" ht="12.75">
      <c r="A43" s="47"/>
      <c r="B43" s="37" t="s">
        <v>38</v>
      </c>
      <c r="C43" s="38">
        <f>SUM(C37:C42)</f>
        <v>9909110.5099999998</v>
      </c>
      <c r="D43" s="41" t="s">
        <v>0</v>
      </c>
      <c r="E43" s="39"/>
      <c r="F43" s="40">
        <f>SUM(F37:F42)</f>
        <v>432892</v>
      </c>
      <c r="G43" s="41" t="s">
        <v>0</v>
      </c>
      <c r="H43" s="39"/>
      <c r="I43" s="40">
        <f>SUM(I37:I42)</f>
        <v>433468</v>
      </c>
      <c r="J43" s="41" t="s">
        <v>0</v>
      </c>
      <c r="K43" s="39"/>
      <c r="L43" s="40">
        <f t="shared" si="3"/>
        <v>576</v>
      </c>
    </row>
    <row r="44" spans="1:12" ht="11.25">
      <c r="A44" s="47"/>
      <c r="B44" s="48"/>
      <c r="C44" s="49"/>
      <c r="D44" s="52" t="s">
        <v>39</v>
      </c>
      <c r="E44" s="50"/>
      <c r="F44" s="51">
        <v>-128474</v>
      </c>
      <c r="G44" s="52" t="s">
        <v>39</v>
      </c>
      <c r="H44" s="50"/>
      <c r="I44" s="51">
        <v>-128474</v>
      </c>
      <c r="J44" s="52" t="s">
        <v>39</v>
      </c>
      <c r="K44" s="50"/>
      <c r="L44" s="51">
        <f t="shared" si="3"/>
        <v>0</v>
      </c>
    </row>
    <row r="45" spans="1:12" ht="13.5" thickBot="1">
      <c r="A45" s="47" t="s">
        <v>0</v>
      </c>
      <c r="B45" s="53" t="s">
        <v>40</v>
      </c>
      <c r="C45" s="54">
        <f>+C43+C34+C19</f>
        <v>154932013.69499999</v>
      </c>
      <c r="D45" s="57"/>
      <c r="E45" s="55"/>
      <c r="F45" s="56">
        <f>+F43+F34+F19+F44</f>
        <v>4985663</v>
      </c>
      <c r="G45" s="57"/>
      <c r="H45" s="55"/>
      <c r="I45" s="56">
        <f>+I43+I34+I19+I44</f>
        <v>4205042</v>
      </c>
      <c r="J45" s="57"/>
      <c r="K45" s="55"/>
      <c r="L45" s="56">
        <f t="shared" si="3"/>
        <v>-780621</v>
      </c>
    </row>
    <row r="46" spans="1:12" ht="12" thickTop="1">
      <c r="A46" s="58"/>
      <c r="B46" s="59"/>
      <c r="C46" s="60"/>
      <c r="D46" s="61"/>
      <c r="E46" s="61"/>
      <c r="F46" s="61"/>
    </row>
    <row r="47" spans="1:12">
      <c r="B47" s="63"/>
    </row>
  </sheetData>
  <mergeCells count="6">
    <mergeCell ref="J6:L6"/>
    <mergeCell ref="A1:F1"/>
    <mergeCell ref="A2:F2"/>
    <mergeCell ref="A3:F3"/>
    <mergeCell ref="D6:F6"/>
    <mergeCell ref="G6:I6"/>
  </mergeCells>
  <printOptions horizontalCentered="1"/>
  <pageMargins left="0.75" right="0.75" top="0.75" bottom="0.75" header="0.2" footer="0.2"/>
  <pageSetup scale="80" orientation="landscape" r:id="rId1"/>
  <headerFooter alignWithMargins="0">
    <oddHeader>&amp;L&amp;"Arial,Bold"Schedule 3&amp;RPage &amp;P of &amp;N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Sch. 3</vt:lpstr>
      <vt:lpstr>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Christensen, Patty</cp:lastModifiedBy>
  <dcterms:created xsi:type="dcterms:W3CDTF">2020-06-14T20:47:06Z</dcterms:created>
  <dcterms:modified xsi:type="dcterms:W3CDTF">2020-06-30T18:03:21Z</dcterms:modified>
</cp:coreProperties>
</file>