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75" windowWidth="19155" windowHeight="8265" tabRatio="912"/>
  </bookViews>
  <sheets>
    <sheet name="Uniform Rate Inc" sheetId="22" r:id="rId1"/>
    <sheet name="Rates by Tariff" sheetId="23" r:id="rId2"/>
    <sheet name="Uniform Rate Inc lighting" sheetId="32" r:id="rId3"/>
  </sheets>
  <calcPr calcId="162913"/>
</workbook>
</file>

<file path=xl/calcChain.xml><?xml version="1.0" encoding="utf-8"?>
<calcChain xmlns="http://schemas.openxmlformats.org/spreadsheetml/2006/main">
  <c r="D13" i="22" l="1"/>
  <c r="E10" i="22" l="1"/>
  <c r="E11" i="22"/>
  <c r="E8" i="22"/>
  <c r="E12" i="22"/>
  <c r="E9" i="22"/>
  <c r="E7" i="22"/>
  <c r="C13" i="22" l="1"/>
  <c r="E13" i="22" l="1"/>
  <c r="F8" i="22" l="1"/>
  <c r="G8" i="22" s="1"/>
  <c r="F11" i="22" l="1"/>
  <c r="G11" i="22" s="1"/>
  <c r="F10" i="22"/>
  <c r="G10" i="22" s="1"/>
  <c r="F9" i="22"/>
  <c r="G9" i="22" s="1"/>
  <c r="F14" i="22"/>
  <c r="F15" i="22" s="1"/>
  <c r="N26" i="32" s="1"/>
  <c r="F7" i="22"/>
  <c r="G7" i="22" s="1"/>
  <c r="F12" i="22"/>
  <c r="G12" i="22" s="1"/>
  <c r="F35" i="23" l="1"/>
  <c r="L22" i="32"/>
  <c r="M35" i="32"/>
  <c r="L21" i="32"/>
  <c r="M12" i="32"/>
  <c r="L34" i="32"/>
  <c r="O34" i="32" s="1"/>
  <c r="F14" i="23"/>
  <c r="L18" i="32"/>
  <c r="M14" i="32"/>
  <c r="L8" i="32"/>
  <c r="N17" i="32"/>
  <c r="F31" i="23"/>
  <c r="F23" i="23"/>
  <c r="L24" i="32"/>
  <c r="N10" i="32"/>
  <c r="M13" i="32"/>
  <c r="M23" i="32"/>
  <c r="M11" i="32"/>
  <c r="L36" i="32"/>
  <c r="N16" i="32"/>
  <c r="L25" i="32"/>
  <c r="L30" i="32"/>
  <c r="O30" i="32" s="1"/>
  <c r="M10" i="32"/>
  <c r="N9" i="32"/>
  <c r="L29" i="32"/>
  <c r="O29" i="32" s="1"/>
  <c r="M16" i="32"/>
  <c r="N20" i="32"/>
  <c r="L16" i="32"/>
  <c r="N15" i="32"/>
  <c r="F29" i="23"/>
  <c r="L10" i="32"/>
  <c r="O10" i="32" s="1"/>
  <c r="L27" i="32"/>
  <c r="O27" i="32" s="1"/>
  <c r="F22" i="23"/>
  <c r="M24" i="32"/>
  <c r="F27" i="23"/>
  <c r="M19" i="32"/>
  <c r="F17" i="23"/>
  <c r="L31" i="32"/>
  <c r="O31" i="32" s="1"/>
  <c r="F8" i="23"/>
  <c r="M36" i="32"/>
  <c r="F10" i="23"/>
  <c r="F24" i="23"/>
  <c r="N23" i="32"/>
  <c r="L23" i="32"/>
  <c r="N18" i="32"/>
  <c r="N12" i="32"/>
  <c r="L20" i="32"/>
  <c r="N25" i="32"/>
  <c r="L26" i="32"/>
  <c r="N13" i="32"/>
  <c r="N8" i="32"/>
  <c r="L33" i="32"/>
  <c r="O33" i="32" s="1"/>
  <c r="F13" i="23"/>
  <c r="N22" i="32"/>
  <c r="F9" i="23"/>
  <c r="L28" i="32"/>
  <c r="O28" i="32" s="1"/>
  <c r="N35" i="32"/>
  <c r="L13" i="32"/>
  <c r="L12" i="32"/>
  <c r="M21" i="32"/>
  <c r="F19" i="23"/>
  <c r="M15" i="32"/>
  <c r="N14" i="32"/>
  <c r="F28" i="23"/>
  <c r="M26" i="32"/>
  <c r="M25" i="32"/>
  <c r="N21" i="32"/>
  <c r="L32" i="32"/>
  <c r="O32" i="32" s="1"/>
  <c r="F30" i="23"/>
  <c r="N19" i="32"/>
  <c r="M22" i="32"/>
  <c r="L15" i="32"/>
  <c r="F18" i="23"/>
  <c r="N36" i="32"/>
  <c r="F11" i="23"/>
  <c r="L14" i="32"/>
  <c r="N24" i="32"/>
  <c r="L17" i="32"/>
  <c r="L11" i="32"/>
  <c r="F32" i="23"/>
  <c r="N11" i="32"/>
  <c r="M18" i="32"/>
  <c r="G13" i="22"/>
  <c r="F20" i="23"/>
  <c r="M17" i="32"/>
  <c r="F12" i="23"/>
  <c r="M9" i="32"/>
  <c r="L9" i="32"/>
  <c r="M20" i="32"/>
  <c r="M8" i="32"/>
  <c r="L19" i="32"/>
  <c r="L35" i="32"/>
  <c r="F21" i="23"/>
  <c r="F34" i="23"/>
  <c r="F33" i="23"/>
  <c r="O22" i="32" l="1"/>
  <c r="O21" i="32"/>
  <c r="O16" i="32"/>
  <c r="O24" i="32"/>
  <c r="O14" i="32"/>
  <c r="O13" i="32"/>
  <c r="O18" i="32"/>
  <c r="O26" i="32"/>
  <c r="O23" i="32"/>
  <c r="O20" i="32"/>
  <c r="O17" i="32"/>
  <c r="O15" i="32"/>
  <c r="O25" i="32"/>
  <c r="O36" i="32"/>
  <c r="O11" i="32"/>
  <c r="O12" i="32"/>
  <c r="O35" i="32"/>
  <c r="O19" i="32"/>
  <c r="O8" i="32"/>
  <c r="O9" i="32"/>
</calcChain>
</file>

<file path=xl/sharedStrings.xml><?xml version="1.0" encoding="utf-8"?>
<sst xmlns="http://schemas.openxmlformats.org/spreadsheetml/2006/main" count="156" uniqueCount="104">
  <si>
    <t>Florida Public Utilities Company</t>
  </si>
  <si>
    <t>Total</t>
  </si>
  <si>
    <t>(1)</t>
  </si>
  <si>
    <t>(3)</t>
  </si>
  <si>
    <t>(4)</t>
  </si>
  <si>
    <t>(5)</t>
  </si>
  <si>
    <t>LINE NO.</t>
  </si>
  <si>
    <t>RATE SCHEDULE</t>
  </si>
  <si>
    <t>PERCENT OF TOTAL</t>
  </si>
  <si>
    <t>BASE RATE INCREASE AT UNIFORM PERCENT</t>
  </si>
  <si>
    <t xml:space="preserve">TOTAL CLASS REVENUE WITH INCREASE     </t>
  </si>
  <si>
    <t>RESIDENTIAL</t>
  </si>
  <si>
    <t>COMMERCIAL SMALL</t>
  </si>
  <si>
    <t>COMMERCIAL</t>
  </si>
  <si>
    <t>COMMERCIAL LARGE</t>
  </si>
  <si>
    <t>INDUSTRIAL</t>
  </si>
  <si>
    <t>OUTDOOR LIGHTS</t>
  </si>
  <si>
    <t xml:space="preserve">       </t>
  </si>
  <si>
    <t>Present Rates</t>
  </si>
  <si>
    <t xml:space="preserve">   </t>
  </si>
  <si>
    <t>Residential (RS)</t>
  </si>
  <si>
    <t>General Service (GS)</t>
  </si>
  <si>
    <t>General Service Demand (GSD)</t>
  </si>
  <si>
    <t>General Service Large Demand (GSLD)</t>
  </si>
  <si>
    <t>General Service Large Demand (GSLD1)</t>
  </si>
  <si>
    <t>Standby (SB)</t>
  </si>
  <si>
    <t>&lt;500 kw</t>
  </si>
  <si>
    <t>≥500 kw</t>
  </si>
  <si>
    <t xml:space="preserve">    ≤1,000 - </t>
  </si>
  <si>
    <t xml:space="preserve">    &gt;1,000 - </t>
  </si>
  <si>
    <t>Standby (SB) ≥500 kw</t>
  </si>
  <si>
    <t xml:space="preserve">    </t>
  </si>
  <si>
    <t>Standby (SB)  &lt;500 kw</t>
  </si>
  <si>
    <t>Initial Entitlement of Service</t>
  </si>
  <si>
    <t>Re-establish Service or Account Changes</t>
  </si>
  <si>
    <t xml:space="preserve">Customer Request Temp Disconnect/Reconn  </t>
  </si>
  <si>
    <t>Reconnect After Disconnect (Normal Hrs)</t>
  </si>
  <si>
    <t>Reconnect After Disconnect (After Hours)</t>
  </si>
  <si>
    <t>Temporary Service</t>
  </si>
  <si>
    <t>Collection Charge</t>
  </si>
  <si>
    <t>Returned Check Charge</t>
  </si>
  <si>
    <t xml:space="preserve">           Per Statute</t>
  </si>
  <si>
    <t>Credit Card Fees</t>
  </si>
  <si>
    <t xml:space="preserve">  ---------------------- $3.50 RS and 3.5% other classes ---------------------</t>
  </si>
  <si>
    <t>Late Fees</t>
  </si>
  <si>
    <t xml:space="preserve"> ----------------------     Greater of 1.5%  or $5.00 --------------------------</t>
  </si>
  <si>
    <t>Facility</t>
  </si>
  <si>
    <t>Energy</t>
  </si>
  <si>
    <t>Maint</t>
  </si>
  <si>
    <t>Charge</t>
  </si>
  <si>
    <t>30' Wood pole</t>
  </si>
  <si>
    <t>Customer Facility Charge:</t>
  </si>
  <si>
    <t>Demand Charge:</t>
  </si>
  <si>
    <t>Base Energy Charge:</t>
  </si>
  <si>
    <t>Lighting:</t>
  </si>
  <si>
    <t>1000w HPS Flood</t>
  </si>
  <si>
    <t>1000w MH  Flood</t>
  </si>
  <si>
    <t xml:space="preserve">1000w MH  Vert Shoebox </t>
  </si>
  <si>
    <t>100w HPS Amer Rev</t>
  </si>
  <si>
    <t>100w HPS Cobra Head</t>
  </si>
  <si>
    <t>100w HPS SP2 Spectra</t>
  </si>
  <si>
    <t>150w HPS Acorn</t>
  </si>
  <si>
    <t>150w HPS ALN 440</t>
  </si>
  <si>
    <t>150w HPS Am Rev</t>
  </si>
  <si>
    <t xml:space="preserve">175w MH  ALN 440 </t>
  </si>
  <si>
    <t xml:space="preserve">175w MH Shoebox </t>
  </si>
  <si>
    <t xml:space="preserve">200w HPS Cobra Head </t>
  </si>
  <si>
    <t>250w HPS Cobra Head</t>
  </si>
  <si>
    <t>250w HPS Flood</t>
  </si>
  <si>
    <t>250w MH Shoebox</t>
  </si>
  <si>
    <t>400w HPS Cobra Head</t>
  </si>
  <si>
    <t xml:space="preserve">400w HPS Flood </t>
  </si>
  <si>
    <t xml:space="preserve">400w MH Flood </t>
  </si>
  <si>
    <t>10' Alum Deco Base</t>
  </si>
  <si>
    <t>13' Decorative Concrete</t>
  </si>
  <si>
    <t>18' Fiberglass Round</t>
  </si>
  <si>
    <t>20' Decorative Concrete</t>
  </si>
  <si>
    <t>30' Wood Pole Std</t>
  </si>
  <si>
    <t>35' Concrete Square</t>
  </si>
  <si>
    <t xml:space="preserve">40'  Wood Pole Std </t>
  </si>
  <si>
    <t xml:space="preserve">175w MV Cobra Head </t>
  </si>
  <si>
    <t>400w MV Cobra Head</t>
  </si>
  <si>
    <t>100w MH SP2 Spectra</t>
  </si>
  <si>
    <t>Percent Increase</t>
  </si>
  <si>
    <t>kVAR</t>
  </si>
  <si>
    <t xml:space="preserve"> </t>
  </si>
  <si>
    <t>Present and Proposed Rates</t>
  </si>
  <si>
    <t>Docket No.:</t>
  </si>
  <si>
    <t>Limited Proceeding Electric</t>
  </si>
  <si>
    <t xml:space="preserve">Limited Proceeding Electric </t>
  </si>
  <si>
    <t>Distribution of Revenue Requirement</t>
  </si>
  <si>
    <t>Present and Proposed Rates - Lighting</t>
  </si>
  <si>
    <t>2020 BUDGET KWH SALES</t>
  </si>
  <si>
    <t>2020 BUDGET</t>
  </si>
  <si>
    <t>Current Rates</t>
  </si>
  <si>
    <t>MDN-2 page 1 of 1</t>
  </si>
  <si>
    <t>MDN-3 page 1 of 2</t>
  </si>
  <si>
    <t>MDN-3 Page 2 of 2</t>
  </si>
  <si>
    <t>Proposed Final Rates</t>
  </si>
  <si>
    <t>Interim Rates</t>
  </si>
  <si>
    <t>Docket No.: 20190156</t>
  </si>
  <si>
    <t>Docket No.:  20190156</t>
  </si>
  <si>
    <t>Rates Prior to Storm</t>
  </si>
  <si>
    <t>Michael/Dorian Storm Surcharge per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</si>
</sst>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.00000_);[Red]\(&quot;$&quot;#,##0.00000\)"/>
    <numFmt numFmtId="167" formatCode="#,###,##0;\(#,###,##0\)"/>
    <numFmt numFmtId="168" formatCode="_(&quot;$&quot;* #,##0.00000_);_(&quot;$&quot;* \(#,##0.000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imes New Roman"/>
      <family val="1"/>
    </font>
    <font>
      <u/>
      <sz val="12"/>
      <name val="Times New Roman"/>
      <family val="1"/>
    </font>
    <font>
      <sz val="11"/>
      <name val="Calibri"/>
      <family val="2"/>
    </font>
    <font>
      <sz val="10"/>
      <name val="Times New Roman"/>
      <family val="1"/>
    </font>
    <font>
      <u/>
      <sz val="10"/>
      <name val="Times New Roman"/>
      <family val="1"/>
    </font>
    <font>
      <sz val="8"/>
      <color rgb="FF00000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indexed="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0" fontId="16" fillId="0" borderId="0"/>
    <xf numFmtId="0" fontId="16" fillId="0" borderId="0"/>
    <xf numFmtId="9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/>
    <xf numFmtId="0" fontId="15" fillId="0" borderId="0"/>
    <xf numFmtId="0" fontId="15" fillId="0" borderId="0"/>
  </cellStyleXfs>
  <cellXfs count="55">
    <xf numFmtId="0" fontId="0" fillId="0" borderId="0" xfId="0"/>
    <xf numFmtId="10" fontId="0" fillId="0" borderId="0" xfId="2" applyNumberFormat="1" applyFont="1"/>
    <xf numFmtId="0" fontId="0" fillId="0" borderId="0" xfId="0"/>
    <xf numFmtId="0" fontId="0" fillId="0" borderId="0" xfId="0" applyBorder="1"/>
    <xf numFmtId="164" fontId="0" fillId="0" borderId="0" xfId="1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0" fillId="0" borderId="0" xfId="0" applyNumberFormat="1"/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65" fontId="0" fillId="0" borderId="0" xfId="3" applyNumberFormat="1" applyFont="1"/>
    <xf numFmtId="10" fontId="4" fillId="0" borderId="0" xfId="4" applyNumberFormat="1" applyFont="1"/>
    <xf numFmtId="165" fontId="0" fillId="0" borderId="1" xfId="3" applyNumberFormat="1" applyFont="1" applyBorder="1"/>
    <xf numFmtId="164" fontId="0" fillId="0" borderId="1" xfId="1" applyNumberFormat="1" applyFont="1" applyBorder="1"/>
    <xf numFmtId="0" fontId="7" fillId="0" borderId="0" xfId="0" applyFont="1" applyAlignment="1">
      <alignment horizontal="left" indent="15"/>
    </xf>
    <xf numFmtId="0" fontId="8" fillId="0" borderId="0" xfId="0" applyFont="1" applyAlignment="1">
      <alignment horizontal="left" indent="15"/>
    </xf>
    <xf numFmtId="0" fontId="7" fillId="0" borderId="0" xfId="0" applyFont="1"/>
    <xf numFmtId="0" fontId="7" fillId="0" borderId="0" xfId="0" applyFont="1" applyAlignment="1">
      <alignment horizontal="right"/>
    </xf>
    <xf numFmtId="166" fontId="0" fillId="0" borderId="0" xfId="0" applyNumberFormat="1"/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8" fontId="13" fillId="0" borderId="0" xfId="0" applyNumberFormat="1" applyFont="1"/>
    <xf numFmtId="8" fontId="0" fillId="0" borderId="0" xfId="0" applyNumberFormat="1"/>
    <xf numFmtId="0" fontId="13" fillId="0" borderId="0" xfId="0" applyFont="1"/>
    <xf numFmtId="0" fontId="10" fillId="0" borderId="0" xfId="0" applyFont="1"/>
    <xf numFmtId="0" fontId="10" fillId="0" borderId="0" xfId="0" applyFont="1" applyFill="1" applyAlignment="1">
      <alignment horizontal="center"/>
    </xf>
    <xf numFmtId="8" fontId="13" fillId="0" borderId="0" xfId="0" applyNumberFormat="1" applyFont="1" applyFill="1"/>
    <xf numFmtId="0" fontId="8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0" fontId="6" fillId="0" borderId="0" xfId="2" applyNumberFormat="1" applyFont="1"/>
    <xf numFmtId="0" fontId="0" fillId="0" borderId="0" xfId="0" applyFill="1"/>
    <xf numFmtId="0" fontId="18" fillId="0" borderId="0" xfId="0" applyNumberFormat="1" applyFont="1" applyAlignment="1"/>
    <xf numFmtId="0" fontId="19" fillId="0" borderId="0" xfId="0" applyFont="1"/>
    <xf numFmtId="0" fontId="20" fillId="0" borderId="0" xfId="0" applyFont="1"/>
    <xf numFmtId="0" fontId="20" fillId="0" borderId="0" xfId="0" applyFont="1" applyBorder="1"/>
    <xf numFmtId="0" fontId="11" fillId="0" borderId="0" xfId="0" applyFont="1" applyFill="1" applyAlignment="1">
      <alignment horizontal="center"/>
    </xf>
    <xf numFmtId="164" fontId="0" fillId="0" borderId="0" xfId="1" applyNumberFormat="1" applyFont="1" applyFill="1" applyBorder="1"/>
    <xf numFmtId="10" fontId="0" fillId="0" borderId="1" xfId="0" applyNumberFormat="1" applyFill="1" applyBorder="1"/>
    <xf numFmtId="0" fontId="18" fillId="0" borderId="0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44" fontId="0" fillId="0" borderId="0" xfId="1" applyFont="1"/>
    <xf numFmtId="44" fontId="7" fillId="0" borderId="0" xfId="1" applyFont="1"/>
    <xf numFmtId="44" fontId="18" fillId="0" borderId="0" xfId="1" applyFont="1" applyBorder="1" applyAlignment="1">
      <alignment horizontal="center"/>
    </xf>
    <xf numFmtId="44" fontId="8" fillId="0" borderId="0" xfId="1" applyFont="1" applyAlignment="1">
      <alignment horizontal="center"/>
    </xf>
    <xf numFmtId="44" fontId="8" fillId="0" borderId="0" xfId="1" applyFont="1" applyAlignment="1">
      <alignment horizontal="right"/>
    </xf>
    <xf numFmtId="44" fontId="18" fillId="0" borderId="0" xfId="1" applyFont="1" applyAlignment="1"/>
    <xf numFmtId="44" fontId="20" fillId="0" borderId="0" xfId="1" applyFont="1" applyBorder="1"/>
    <xf numFmtId="168" fontId="7" fillId="0" borderId="0" xfId="1" applyNumberFormat="1" applyFont="1"/>
    <xf numFmtId="0" fontId="18" fillId="0" borderId="0" xfId="0" quotePrefix="1" applyNumberFormat="1" applyFont="1" applyBorder="1" applyAlignment="1"/>
    <xf numFmtId="44" fontId="0" fillId="0" borderId="0" xfId="0" applyNumberFormat="1"/>
  </cellXfs>
  <cellStyles count="14">
    <cellStyle name="Comma" xfId="3" builtinId="3"/>
    <cellStyle name="Comma 2" xfId="5"/>
    <cellStyle name="Comma 3 3 2" xfId="10"/>
    <cellStyle name="Comma 4 2" xfId="9"/>
    <cellStyle name="Currency" xfId="1" builtinId="4"/>
    <cellStyle name="FRxAmtStyle" xfId="11"/>
    <cellStyle name="Hyperlink" xfId="4" builtinId="8"/>
    <cellStyle name="Normal" xfId="0" builtinId="0"/>
    <cellStyle name="Normal 2" xfId="6"/>
    <cellStyle name="Normal 2 2" xfId="12"/>
    <cellStyle name="Normal 2 2 2" xfId="13"/>
    <cellStyle name="Normal 3 2" xfId="7"/>
    <cellStyle name="Percent" xfId="2" builtinId="5"/>
    <cellStyle name="Percent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5" Type="http://schemas.openxmlformats.org/officeDocument/2006/relationships/styles" Target="styles.xml" />
  <Relationship Id="rId4" Type="http://schemas.openxmlformats.org/officeDocument/2006/relationships/theme" Target="theme/theme1.xml" />
  <Relationship Id="rId6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printerSettings" Target="../printerSettings/printerSettings1.bin" />
  <Relationship Id="rId2" Type="http://schemas.openxmlformats.org/officeDocument/2006/relationships/hyperlink" Target="mailto:=@ROUND((D8/D$14),2)" TargetMode="External" />
  <Relationship Id="rId1" Type="http://schemas.openxmlformats.org/officeDocument/2006/relationships/hyperlink" Target="mailto:=@ROUND((D8/D$14),2)" TargetMode="External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Q18"/>
  <sheetViews>
    <sheetView tabSelected="1" workbookViewId="0">
      <selection activeCell="E14" sqref="E14"/>
    </sheetView>
  </sheetViews>
  <sheetFormatPr defaultColWidth="9.140625" defaultRowHeight="15" x14ac:dyDescent="0.25"/>
  <cols>
    <col min="1" max="1" width="9.140625" style="2"/>
    <col min="2" max="2" width="22.7109375" style="2" customWidth="1"/>
    <col min="3" max="3" width="13.7109375" style="2" customWidth="1"/>
    <col min="4" max="4" width="12.5703125" style="2" customWidth="1"/>
    <col min="5" max="5" width="11.140625" style="2" customWidth="1"/>
    <col min="6" max="6" width="14.85546875" style="2" customWidth="1"/>
    <col min="7" max="7" width="18.140625" style="2" customWidth="1"/>
    <col min="8" max="8" width="13.7109375" style="2" customWidth="1"/>
    <col min="9" max="9" width="11.7109375" style="2" customWidth="1"/>
    <col min="10" max="10" width="11.28515625" style="2" customWidth="1"/>
    <col min="11" max="11" width="15.85546875" style="2" customWidth="1"/>
    <col min="12" max="12" width="16.5703125" style="2" customWidth="1"/>
    <col min="13" max="13" width="16" style="2" customWidth="1"/>
    <col min="14" max="16384" width="9.140625" style="2"/>
  </cols>
  <sheetData>
    <row r="1" spans="1:17" ht="15.75" x14ac:dyDescent="0.25">
      <c r="A1" s="38" t="s">
        <v>0</v>
      </c>
      <c r="F1" s="36" t="s">
        <v>95</v>
      </c>
    </row>
    <row r="2" spans="1:17" ht="15.75" x14ac:dyDescent="0.25">
      <c r="A2" s="38" t="s">
        <v>89</v>
      </c>
      <c r="F2" s="39" t="s">
        <v>87</v>
      </c>
      <c r="G2" s="43">
        <v>20190156</v>
      </c>
    </row>
    <row r="3" spans="1:17" ht="15.75" x14ac:dyDescent="0.25">
      <c r="A3" s="38" t="s">
        <v>90</v>
      </c>
    </row>
    <row r="5" spans="1:17" x14ac:dyDescent="0.25">
      <c r="C5" s="5" t="s">
        <v>2</v>
      </c>
      <c r="D5" s="5"/>
      <c r="E5" s="5" t="s">
        <v>3</v>
      </c>
      <c r="F5" s="5" t="s">
        <v>4</v>
      </c>
      <c r="G5" s="5" t="s">
        <v>5</v>
      </c>
      <c r="H5" s="6"/>
      <c r="I5" s="6"/>
      <c r="J5" s="6"/>
      <c r="K5" s="6"/>
      <c r="L5" s="6"/>
      <c r="M5" s="6"/>
      <c r="N5" s="7"/>
      <c r="O5" s="7"/>
      <c r="P5" s="7"/>
      <c r="Q5" s="7"/>
    </row>
    <row r="6" spans="1:17" s="12" customFormat="1" ht="60" x14ac:dyDescent="0.25">
      <c r="A6" s="8" t="s">
        <v>6</v>
      </c>
      <c r="B6" s="8" t="s">
        <v>7</v>
      </c>
      <c r="C6" s="9" t="s">
        <v>92</v>
      </c>
      <c r="D6" s="9" t="s">
        <v>93</v>
      </c>
      <c r="E6" s="9" t="s">
        <v>8</v>
      </c>
      <c r="F6" s="9" t="s">
        <v>9</v>
      </c>
      <c r="G6" s="9" t="s">
        <v>10</v>
      </c>
      <c r="H6" s="10"/>
      <c r="I6" s="10"/>
      <c r="J6" s="10"/>
      <c r="K6" s="10"/>
      <c r="L6" s="11"/>
      <c r="M6" s="11"/>
    </row>
    <row r="7" spans="1:17" x14ac:dyDescent="0.25">
      <c r="A7" s="2">
        <v>1</v>
      </c>
      <c r="B7" s="2" t="s">
        <v>11</v>
      </c>
      <c r="C7" s="13">
        <v>274540960</v>
      </c>
      <c r="D7" s="4">
        <v>10833290</v>
      </c>
      <c r="E7" s="14">
        <f t="shared" ref="E7:E12" si="0">ROUND(D7/D$13,4)</f>
        <v>0.54069999999999996</v>
      </c>
      <c r="F7" s="4">
        <f t="shared" ref="F7:F12" si="1">E7*$F$13</f>
        <v>1814091.7559999998</v>
      </c>
      <c r="G7" s="4">
        <f t="shared" ref="G7:G12" si="2">D7+F7</f>
        <v>12647381.755999999</v>
      </c>
      <c r="H7" s="3"/>
      <c r="I7" s="3"/>
      <c r="J7" s="3"/>
      <c r="K7" s="3"/>
      <c r="L7" s="3"/>
      <c r="M7" s="3"/>
    </row>
    <row r="8" spans="1:17" x14ac:dyDescent="0.25">
      <c r="A8" s="2">
        <v>2</v>
      </c>
      <c r="B8" s="2" t="s">
        <v>12</v>
      </c>
      <c r="C8" s="13">
        <v>53476045</v>
      </c>
      <c r="D8" s="4">
        <v>2371073</v>
      </c>
      <c r="E8" s="14">
        <f t="shared" si="0"/>
        <v>0.1183</v>
      </c>
      <c r="F8" s="4">
        <f t="shared" si="1"/>
        <v>396905.96400000004</v>
      </c>
      <c r="G8" s="4">
        <f t="shared" si="2"/>
        <v>2767978.9640000002</v>
      </c>
      <c r="H8" s="3"/>
    </row>
    <row r="9" spans="1:17" x14ac:dyDescent="0.25">
      <c r="A9" s="2">
        <v>3</v>
      </c>
      <c r="B9" s="2" t="s">
        <v>13</v>
      </c>
      <c r="C9" s="13">
        <v>164607934</v>
      </c>
      <c r="D9" s="4">
        <v>3518358</v>
      </c>
      <c r="E9" s="14">
        <f t="shared" si="0"/>
        <v>0.17560000000000001</v>
      </c>
      <c r="F9" s="4">
        <f t="shared" si="1"/>
        <v>589152.04800000007</v>
      </c>
      <c r="G9" s="4">
        <f t="shared" si="2"/>
        <v>4107510.048</v>
      </c>
      <c r="H9" s="3"/>
    </row>
    <row r="10" spans="1:17" x14ac:dyDescent="0.25">
      <c r="A10" s="2">
        <v>4</v>
      </c>
      <c r="B10" s="2" t="s">
        <v>14</v>
      </c>
      <c r="C10" s="13">
        <v>83743267</v>
      </c>
      <c r="D10" s="4">
        <v>1165867</v>
      </c>
      <c r="E10" s="14">
        <f t="shared" si="0"/>
        <v>5.8200000000000002E-2</v>
      </c>
      <c r="F10" s="4">
        <f t="shared" si="1"/>
        <v>195265.65600000002</v>
      </c>
      <c r="G10" s="4">
        <f t="shared" si="2"/>
        <v>1361132.656</v>
      </c>
      <c r="H10" s="3"/>
    </row>
    <row r="11" spans="1:17" x14ac:dyDescent="0.25">
      <c r="A11" s="2">
        <v>5</v>
      </c>
      <c r="B11" s="2" t="s">
        <v>15</v>
      </c>
      <c r="C11" s="13">
        <v>14860000</v>
      </c>
      <c r="D11" s="4">
        <v>466099</v>
      </c>
      <c r="E11" s="14">
        <f t="shared" si="0"/>
        <v>2.3300000000000001E-2</v>
      </c>
      <c r="F11" s="4">
        <f t="shared" si="1"/>
        <v>78173.364000000001</v>
      </c>
      <c r="G11" s="4">
        <f t="shared" si="2"/>
        <v>544272.36400000006</v>
      </c>
      <c r="H11" s="3"/>
    </row>
    <row r="12" spans="1:17" x14ac:dyDescent="0.25">
      <c r="A12" s="2">
        <v>6</v>
      </c>
      <c r="B12" s="2" t="s">
        <v>16</v>
      </c>
      <c r="C12" s="13">
        <v>7497990</v>
      </c>
      <c r="D12" s="4">
        <v>1680896</v>
      </c>
      <c r="E12" s="14">
        <f t="shared" si="0"/>
        <v>8.3900000000000002E-2</v>
      </c>
      <c r="F12" s="4">
        <f t="shared" si="1"/>
        <v>281491.212</v>
      </c>
      <c r="G12" s="4">
        <f t="shared" si="2"/>
        <v>1962387.2120000001</v>
      </c>
      <c r="H12" s="3"/>
    </row>
    <row r="13" spans="1:17" ht="15.75" thickBot="1" x14ac:dyDescent="0.3">
      <c r="C13" s="15">
        <f>SUM(C7:C12)</f>
        <v>598726196</v>
      </c>
      <c r="D13" s="16">
        <f>SUM(D7:D12)</f>
        <v>20035583</v>
      </c>
      <c r="E13" s="42">
        <f>SUM(E7:E12)</f>
        <v>0.99999999999999989</v>
      </c>
      <c r="F13" s="16">
        <v>3355080</v>
      </c>
      <c r="G13" s="16">
        <f>SUM(G7:G12)</f>
        <v>23390663</v>
      </c>
      <c r="H13" s="41"/>
    </row>
    <row r="14" spans="1:17" ht="15.75" thickTop="1" x14ac:dyDescent="0.25">
      <c r="B14" s="2" t="s">
        <v>83</v>
      </c>
      <c r="C14" s="13"/>
      <c r="D14" s="4"/>
      <c r="F14" s="1">
        <f>F13/D13</f>
        <v>0.16745607053211278</v>
      </c>
      <c r="G14" s="4"/>
    </row>
    <row r="15" spans="1:17" x14ac:dyDescent="0.25">
      <c r="D15" s="4"/>
      <c r="F15" s="34">
        <f>F14+1</f>
        <v>1.1674560705321129</v>
      </c>
      <c r="G15" s="4"/>
    </row>
    <row r="16" spans="1:17" x14ac:dyDescent="0.25">
      <c r="D16" s="4"/>
      <c r="F16" s="4"/>
      <c r="G16" s="4"/>
    </row>
    <row r="17" spans="4:7" x14ac:dyDescent="0.25">
      <c r="D17" s="4"/>
      <c r="F17" s="4"/>
      <c r="G17" s="4"/>
    </row>
    <row r="18" spans="4:7" x14ac:dyDescent="0.25">
      <c r="F18" s="4"/>
      <c r="G18" s="4"/>
    </row>
  </sheetData>
  <hyperlinks>
    <hyperlink ref="E7" r:id="rId1" display="=@ROUND((D8/D$14),2)"/>
    <hyperlink ref="E8:E12" r:id="rId2" display="=@ROUND((D8/D$14),2)"/>
  </hyperlinks>
  <pageMargins left="0.7" right="0.7" top="0.75" bottom="0.75" header="0.3" footer="0.3"/>
  <pageSetup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I110"/>
  <sheetViews>
    <sheetView workbookViewId="0">
      <selection activeCell="C41" sqref="C41"/>
    </sheetView>
  </sheetViews>
  <sheetFormatPr defaultColWidth="29.85546875" defaultRowHeight="15" x14ac:dyDescent="0.25"/>
  <cols>
    <col min="1" max="1" width="27.7109375" style="2" customWidth="1"/>
    <col min="2" max="2" width="12.85546875" style="2" customWidth="1"/>
    <col min="3" max="3" width="14.42578125" style="2" customWidth="1"/>
    <col min="4" max="5" width="19.140625" style="45" customWidth="1"/>
    <col min="6" max="6" width="21.85546875" style="45" customWidth="1"/>
    <col min="7" max="7" width="15.85546875" style="2" customWidth="1"/>
    <col min="8" max="8" width="18.5703125" style="2" customWidth="1"/>
    <col min="9" max="9" width="19.42578125" style="2" customWidth="1"/>
    <col min="10" max="16384" width="29.85546875" style="2"/>
  </cols>
  <sheetData>
    <row r="1" spans="1:6" ht="18" x14ac:dyDescent="0.25">
      <c r="A1" s="37" t="s">
        <v>0</v>
      </c>
      <c r="D1" s="47" t="s">
        <v>85</v>
      </c>
      <c r="E1" s="47"/>
      <c r="F1" s="50" t="s">
        <v>96</v>
      </c>
    </row>
    <row r="2" spans="1:6" ht="18" x14ac:dyDescent="0.25">
      <c r="A2" s="37" t="s">
        <v>88</v>
      </c>
      <c r="F2" s="51" t="s">
        <v>101</v>
      </c>
    </row>
    <row r="3" spans="1:6" ht="18" x14ac:dyDescent="0.25">
      <c r="A3" s="37" t="s">
        <v>86</v>
      </c>
    </row>
    <row r="5" spans="1:6" ht="15.75" x14ac:dyDescent="0.25">
      <c r="A5" s="17" t="s">
        <v>17</v>
      </c>
      <c r="B5" s="18" t="s">
        <v>18</v>
      </c>
      <c r="C5" s="2" t="s">
        <v>85</v>
      </c>
    </row>
    <row r="6" spans="1:6" ht="15.75" x14ac:dyDescent="0.25">
      <c r="A6" s="33" t="s">
        <v>51</v>
      </c>
    </row>
    <row r="7" spans="1:6" ht="15.75" x14ac:dyDescent="0.25">
      <c r="D7" s="48" t="s">
        <v>102</v>
      </c>
      <c r="E7" s="48" t="s">
        <v>99</v>
      </c>
      <c r="F7" s="48" t="s">
        <v>98</v>
      </c>
    </row>
    <row r="8" spans="1:6" ht="15.75" x14ac:dyDescent="0.25">
      <c r="A8" s="19" t="s">
        <v>20</v>
      </c>
      <c r="D8" s="46">
        <v>14.694704574539506</v>
      </c>
      <c r="E8" s="46">
        <v>23.350983396384134</v>
      </c>
      <c r="F8" s="46">
        <f>D8*'Uniform Rate Inc'!$F$15</f>
        <v>17.155422060222154</v>
      </c>
    </row>
    <row r="9" spans="1:6" ht="15.75" x14ac:dyDescent="0.25">
      <c r="A9" s="19" t="s">
        <v>21</v>
      </c>
      <c r="D9" s="46">
        <v>24.14130037245776</v>
      </c>
      <c r="E9" s="46">
        <v>38.362329865488221</v>
      </c>
      <c r="F9" s="46">
        <f>D9*'Uniform Rate Inc'!$F$15</f>
        <v>28.18390767036497</v>
      </c>
    </row>
    <row r="10" spans="1:6" ht="15.75" x14ac:dyDescent="0.25">
      <c r="A10" s="19" t="s">
        <v>22</v>
      </c>
      <c r="D10" s="46">
        <v>71.38</v>
      </c>
      <c r="E10" s="46">
        <v>113.42815273209618</v>
      </c>
      <c r="F10" s="46">
        <f>D10*'Uniform Rate Inc'!$F$15</f>
        <v>83.333014314582215</v>
      </c>
    </row>
    <row r="11" spans="1:6" ht="15.75" x14ac:dyDescent="0.25">
      <c r="A11" s="19" t="s">
        <v>23</v>
      </c>
      <c r="D11" s="46">
        <v>136.45082819215256</v>
      </c>
      <c r="E11" s="46">
        <v>216.83056010928127</v>
      </c>
      <c r="F11" s="46">
        <f>D11*'Uniform Rate Inc'!$F$15</f>
        <v>159.30034770206288</v>
      </c>
    </row>
    <row r="12" spans="1:6" ht="15.75" x14ac:dyDescent="0.25">
      <c r="A12" s="19" t="s">
        <v>24</v>
      </c>
      <c r="D12" s="46">
        <v>844.94</v>
      </c>
      <c r="E12" s="46">
        <v>1342.6727846659758</v>
      </c>
      <c r="F12" s="46">
        <f>D12*'Uniform Rate Inc'!$F$15</f>
        <v>986.43033223540351</v>
      </c>
    </row>
    <row r="13" spans="1:6" ht="15.75" x14ac:dyDescent="0.25">
      <c r="A13" s="19" t="s">
        <v>25</v>
      </c>
      <c r="B13" s="19" t="s">
        <v>26</v>
      </c>
      <c r="D13" s="46">
        <v>104.96217553242504</v>
      </c>
      <c r="E13" s="46">
        <v>166.79273854560097</v>
      </c>
      <c r="F13" s="46">
        <f>D13*'Uniform Rate Inc'!$F$15</f>
        <v>122.53872900158682</v>
      </c>
    </row>
    <row r="14" spans="1:6" ht="15.75" x14ac:dyDescent="0.25">
      <c r="A14" s="19" t="s">
        <v>25</v>
      </c>
      <c r="B14" s="19" t="s">
        <v>27</v>
      </c>
      <c r="D14" s="46">
        <v>844.94</v>
      </c>
      <c r="E14" s="46">
        <v>1342.6727846659758</v>
      </c>
      <c r="F14" s="46">
        <f>D14*'Uniform Rate Inc'!$F$15</f>
        <v>986.43033223540351</v>
      </c>
    </row>
    <row r="15" spans="1:6" ht="15.75" x14ac:dyDescent="0.25">
      <c r="A15" s="19"/>
    </row>
    <row r="16" spans="1:6" ht="15.75" x14ac:dyDescent="0.25">
      <c r="A16" s="33" t="s">
        <v>53</v>
      </c>
      <c r="B16" s="20"/>
      <c r="D16" s="48" t="s">
        <v>102</v>
      </c>
      <c r="E16" s="48" t="s">
        <v>99</v>
      </c>
      <c r="F16" s="48" t="s">
        <v>98</v>
      </c>
    </row>
    <row r="17" spans="1:7" ht="15.75" x14ac:dyDescent="0.25">
      <c r="A17" s="19" t="s">
        <v>20</v>
      </c>
      <c r="B17" s="19" t="s">
        <v>28</v>
      </c>
      <c r="D17" s="52">
        <v>2.0572586404355307E-2</v>
      </c>
      <c r="E17" s="52">
        <v>3.2691376754937787E-2</v>
      </c>
      <c r="F17" s="52">
        <f>D17*'Uniform Rate Inc'!$F$15</f>
        <v>2.4017590884311015E-2</v>
      </c>
      <c r="G17" s="54"/>
    </row>
    <row r="18" spans="1:7" ht="15.75" x14ac:dyDescent="0.25">
      <c r="B18" s="19" t="s">
        <v>29</v>
      </c>
      <c r="D18" s="52">
        <v>3.3692858345908433E-2</v>
      </c>
      <c r="E18" s="52">
        <v>5.3540469073137899E-2</v>
      </c>
      <c r="F18" s="52">
        <f>D18*'Uniform Rate Inc'!$F$15</f>
        <v>3.9334932009509362E-2</v>
      </c>
    </row>
    <row r="19" spans="1:7" ht="15.75" x14ac:dyDescent="0.25">
      <c r="A19" s="19" t="s">
        <v>21</v>
      </c>
      <c r="C19" s="21"/>
      <c r="D19" s="52">
        <v>2.5159433475122284E-2</v>
      </c>
      <c r="E19" s="52">
        <v>3.9980219429380556E-2</v>
      </c>
      <c r="F19" s="52">
        <f>D19*'Uniform Rate Inc'!$F$15</f>
        <v>2.9372533341680364E-2</v>
      </c>
    </row>
    <row r="20" spans="1:7" ht="15.75" x14ac:dyDescent="0.25">
      <c r="A20" s="19" t="s">
        <v>22</v>
      </c>
      <c r="C20" s="21"/>
      <c r="D20" s="52">
        <v>4.7442903340656119E-3</v>
      </c>
      <c r="E20" s="52">
        <v>7.5390317822611637E-3</v>
      </c>
      <c r="F20" s="52">
        <f>D20*'Uniform Rate Inc'!$F$15</f>
        <v>5.5387505508717244E-3</v>
      </c>
    </row>
    <row r="21" spans="1:7" ht="15.75" x14ac:dyDescent="0.25">
      <c r="A21" s="19" t="s">
        <v>23</v>
      </c>
      <c r="C21" s="21"/>
      <c r="D21" s="52">
        <v>2.2000000000000001E-3</v>
      </c>
      <c r="E21" s="52">
        <v>3.4959643599133039E-3</v>
      </c>
      <c r="F21" s="52">
        <f>D21*'Uniform Rate Inc'!$F$15</f>
        <v>2.5684033551706485E-3</v>
      </c>
    </row>
    <row r="22" spans="1:7" ht="15.75" x14ac:dyDescent="0.25">
      <c r="A22" s="19" t="s">
        <v>24</v>
      </c>
      <c r="C22" s="21"/>
      <c r="D22" s="52">
        <v>0</v>
      </c>
      <c r="E22" s="52">
        <v>0</v>
      </c>
      <c r="F22" s="52">
        <f>D22*'Uniform Rate Inc'!$F$15</f>
        <v>0</v>
      </c>
    </row>
    <row r="23" spans="1:7" ht="15.75" x14ac:dyDescent="0.25">
      <c r="A23" s="19" t="s">
        <v>25</v>
      </c>
      <c r="B23" s="19" t="s">
        <v>26</v>
      </c>
      <c r="C23" s="21"/>
      <c r="D23" s="52">
        <v>0</v>
      </c>
      <c r="E23" s="52">
        <v>0</v>
      </c>
      <c r="F23" s="52">
        <f>D23*'Uniform Rate Inc'!$F$15</f>
        <v>0</v>
      </c>
    </row>
    <row r="24" spans="1:7" ht="15.75" x14ac:dyDescent="0.25">
      <c r="A24" s="19" t="s">
        <v>30</v>
      </c>
      <c r="C24" s="21"/>
      <c r="D24" s="52">
        <v>0</v>
      </c>
      <c r="E24" s="52">
        <v>0</v>
      </c>
      <c r="F24" s="52">
        <f>D24*'Uniform Rate Inc'!$F$15</f>
        <v>0</v>
      </c>
    </row>
    <row r="25" spans="1:7" ht="15.75" x14ac:dyDescent="0.25">
      <c r="A25" s="19"/>
    </row>
    <row r="26" spans="1:7" ht="15.75" x14ac:dyDescent="0.25">
      <c r="A26" s="33" t="s">
        <v>52</v>
      </c>
      <c r="C26" s="32"/>
      <c r="D26" s="48" t="s">
        <v>102</v>
      </c>
      <c r="E26" s="48" t="s">
        <v>99</v>
      </c>
      <c r="F26" s="48" t="s">
        <v>98</v>
      </c>
    </row>
    <row r="27" spans="1:7" ht="15.75" x14ac:dyDescent="0.25">
      <c r="A27" s="19" t="s">
        <v>20</v>
      </c>
      <c r="D27" s="46">
        <v>0</v>
      </c>
      <c r="E27" s="46">
        <v>0</v>
      </c>
      <c r="F27" s="46">
        <f>D27*'Uniform Rate Inc'!$F$15</f>
        <v>0</v>
      </c>
    </row>
    <row r="28" spans="1:7" ht="15.75" x14ac:dyDescent="0.25">
      <c r="A28" s="19" t="s">
        <v>21</v>
      </c>
      <c r="D28" s="46">
        <v>0</v>
      </c>
      <c r="E28" s="46">
        <v>0</v>
      </c>
      <c r="F28" s="46">
        <f>D28*'Uniform Rate Inc'!$F$15</f>
        <v>0</v>
      </c>
    </row>
    <row r="29" spans="1:7" ht="15.75" x14ac:dyDescent="0.25">
      <c r="A29" s="19" t="s">
        <v>22</v>
      </c>
      <c r="C29" s="19" t="s">
        <v>31</v>
      </c>
      <c r="D29" s="46">
        <v>3.89</v>
      </c>
      <c r="E29" s="46">
        <v>6.1815006182103414</v>
      </c>
      <c r="F29" s="46">
        <f>D29*'Uniform Rate Inc'!$F$15</f>
        <v>4.5414041143699189</v>
      </c>
    </row>
    <row r="30" spans="1:7" ht="15.75" x14ac:dyDescent="0.25">
      <c r="A30" s="19" t="s">
        <v>23</v>
      </c>
      <c r="D30" s="46">
        <v>5.5629953032185266</v>
      </c>
      <c r="E30" s="46">
        <v>8.840015142916851</v>
      </c>
      <c r="F30" s="46">
        <f>D30*'Uniform Rate Inc'!$F$15</f>
        <v>6.4945526370841007</v>
      </c>
    </row>
    <row r="31" spans="1:7" ht="15.75" x14ac:dyDescent="0.25">
      <c r="A31" s="19" t="s">
        <v>24</v>
      </c>
      <c r="D31" s="46">
        <v>1.5744326329863756</v>
      </c>
      <c r="E31" s="46">
        <v>2.5018910781840145</v>
      </c>
      <c r="F31" s="46">
        <f>D31*'Uniform Rate Inc'!$F$15</f>
        <v>1.8380809350238023</v>
      </c>
    </row>
    <row r="32" spans="1:7" ht="15.75" x14ac:dyDescent="0.25">
      <c r="A32" s="19" t="s">
        <v>24</v>
      </c>
      <c r="C32" s="19" t="s">
        <v>84</v>
      </c>
      <c r="D32" s="46">
        <v>0.37786383191673012</v>
      </c>
      <c r="E32" s="46">
        <v>0.60045385876416346</v>
      </c>
      <c r="F32" s="46">
        <f>D32*'Uniform Rate Inc'!$F$15</f>
        <v>0.44113942440571252</v>
      </c>
    </row>
    <row r="33" spans="1:6" ht="15.75" x14ac:dyDescent="0.25">
      <c r="A33" s="19" t="s">
        <v>32</v>
      </c>
      <c r="D33" s="46">
        <v>2.729016563843051</v>
      </c>
      <c r="E33" s="46">
        <v>4.3366112021856251</v>
      </c>
      <c r="F33" s="46">
        <f>D33*'Uniform Rate Inc'!$F$15</f>
        <v>3.1860069540412574</v>
      </c>
    </row>
    <row r="34" spans="1:6" ht="15.75" x14ac:dyDescent="0.25">
      <c r="A34" s="19" t="s">
        <v>25</v>
      </c>
      <c r="B34" s="19" t="s">
        <v>27</v>
      </c>
      <c r="C34" s="19" t="s">
        <v>19</v>
      </c>
      <c r="D34" s="46">
        <v>0.68225414096076276</v>
      </c>
      <c r="E34" s="46">
        <v>1.0841528005464063</v>
      </c>
      <c r="F34" s="46">
        <f>D34*'Uniform Rate Inc'!$F$15</f>
        <v>0.79650173851031436</v>
      </c>
    </row>
    <row r="35" spans="1:6" ht="15.75" x14ac:dyDescent="0.25">
      <c r="A35" s="19" t="s">
        <v>25</v>
      </c>
      <c r="C35" s="19" t="s">
        <v>84</v>
      </c>
      <c r="D35" s="46">
        <v>0.37786383191673012</v>
      </c>
      <c r="E35" s="46">
        <v>0.60045385876416346</v>
      </c>
      <c r="F35" s="46">
        <f>D35*'Uniform Rate Inc'!$F$15</f>
        <v>0.44113942440571252</v>
      </c>
    </row>
    <row r="36" spans="1:6" ht="15.75" x14ac:dyDescent="0.25">
      <c r="A36" s="19"/>
    </row>
    <row r="38" spans="1:6" ht="15.75" x14ac:dyDescent="0.25">
      <c r="A38" s="19"/>
      <c r="C38" s="19"/>
      <c r="D38" s="48" t="s">
        <v>102</v>
      </c>
      <c r="E38" s="48" t="s">
        <v>99</v>
      </c>
      <c r="F38" s="48" t="s">
        <v>98</v>
      </c>
    </row>
    <row r="39" spans="1:6" ht="15.75" x14ac:dyDescent="0.25">
      <c r="A39" s="19" t="s">
        <v>33</v>
      </c>
      <c r="D39" s="49"/>
      <c r="E39" s="49"/>
    </row>
    <row r="40" spans="1:6" ht="15.75" x14ac:dyDescent="0.25">
      <c r="A40" s="19" t="s">
        <v>34</v>
      </c>
    </row>
    <row r="41" spans="1:6" ht="15.75" x14ac:dyDescent="0.25">
      <c r="A41" s="19" t="s">
        <v>35</v>
      </c>
    </row>
    <row r="42" spans="1:6" ht="15.75" x14ac:dyDescent="0.25">
      <c r="A42" s="19" t="s">
        <v>36</v>
      </c>
    </row>
    <row r="43" spans="1:6" ht="15.75" x14ac:dyDescent="0.25">
      <c r="A43" s="19" t="s">
        <v>37</v>
      </c>
    </row>
    <row r="44" spans="1:6" ht="15.75" x14ac:dyDescent="0.25">
      <c r="A44" s="19" t="s">
        <v>38</v>
      </c>
    </row>
    <row r="45" spans="1:6" ht="15.75" x14ac:dyDescent="0.25">
      <c r="A45" s="19" t="s">
        <v>39</v>
      </c>
    </row>
    <row r="46" spans="1:6" ht="15.75" x14ac:dyDescent="0.25">
      <c r="A46" s="19" t="s">
        <v>40</v>
      </c>
      <c r="C46" s="19" t="s">
        <v>41</v>
      </c>
    </row>
    <row r="48" spans="1:6" ht="15.75" x14ac:dyDescent="0.25">
      <c r="A48" s="19" t="s">
        <v>42</v>
      </c>
      <c r="C48" s="19" t="s">
        <v>43</v>
      </c>
      <c r="D48" s="46"/>
      <c r="E48" s="46"/>
      <c r="F48" s="46"/>
    </row>
    <row r="49" spans="1:6" ht="15.75" x14ac:dyDescent="0.25">
      <c r="A49" s="19" t="s">
        <v>44</v>
      </c>
      <c r="C49" s="19" t="s">
        <v>45</v>
      </c>
    </row>
    <row r="50" spans="1:6" ht="15.75" x14ac:dyDescent="0.25">
      <c r="A50" s="19"/>
    </row>
    <row r="51" spans="1:6" ht="15.75" x14ac:dyDescent="0.25">
      <c r="A51" s="19"/>
    </row>
    <row r="52" spans="1:6" ht="15.75" x14ac:dyDescent="0.25">
      <c r="A52" s="19" t="s">
        <v>103</v>
      </c>
      <c r="F52" s="52">
        <v>1.2800000000000001E-2</v>
      </c>
    </row>
    <row r="90" spans="1:9" ht="15.75" x14ac:dyDescent="0.25">
      <c r="A90" s="29"/>
      <c r="B90" s="32"/>
      <c r="C90" s="29"/>
      <c r="I90" s="27"/>
    </row>
    <row r="91" spans="1:9" x14ac:dyDescent="0.25">
      <c r="A91" s="29"/>
      <c r="B91" s="23"/>
      <c r="C91" s="23"/>
      <c r="I91" s="27"/>
    </row>
    <row r="92" spans="1:9" x14ac:dyDescent="0.25">
      <c r="A92" s="29"/>
      <c r="B92" s="24"/>
      <c r="C92" s="24"/>
      <c r="I92" s="27"/>
    </row>
    <row r="93" spans="1:9" x14ac:dyDescent="0.25">
      <c r="A93" s="25"/>
      <c r="B93" s="26"/>
      <c r="C93" s="26"/>
      <c r="I93" s="27"/>
    </row>
    <row r="94" spans="1:9" x14ac:dyDescent="0.25">
      <c r="A94" s="25"/>
      <c r="B94" s="26"/>
      <c r="C94" s="26"/>
      <c r="I94" s="27"/>
    </row>
    <row r="95" spans="1:9" x14ac:dyDescent="0.25">
      <c r="A95" s="25"/>
      <c r="B95" s="26"/>
      <c r="C95" s="26"/>
      <c r="I95" s="27"/>
    </row>
    <row r="96" spans="1:9" x14ac:dyDescent="0.25">
      <c r="A96" s="25"/>
      <c r="B96" s="26"/>
      <c r="C96" s="26"/>
      <c r="I96" s="27"/>
    </row>
    <row r="97" spans="1:9" x14ac:dyDescent="0.25">
      <c r="A97" s="25"/>
      <c r="B97" s="26"/>
      <c r="C97" s="26"/>
      <c r="I97" s="27"/>
    </row>
    <row r="98" spans="1:9" x14ac:dyDescent="0.25">
      <c r="A98" s="25"/>
      <c r="B98" s="26"/>
      <c r="C98" s="26"/>
      <c r="I98" s="27"/>
    </row>
    <row r="99" spans="1:9" x14ac:dyDescent="0.25">
      <c r="A99" s="25"/>
      <c r="B99" s="26"/>
      <c r="C99" s="26"/>
      <c r="I99" s="27"/>
    </row>
    <row r="100" spans="1:9" x14ac:dyDescent="0.25">
      <c r="A100" s="25"/>
      <c r="B100" s="26"/>
      <c r="C100" s="26"/>
      <c r="I100" s="27"/>
    </row>
    <row r="101" spans="1:9" x14ac:dyDescent="0.25">
      <c r="A101" s="25"/>
      <c r="B101" s="26"/>
      <c r="C101" s="26"/>
      <c r="I101" s="27"/>
    </row>
    <row r="102" spans="1:9" x14ac:dyDescent="0.25">
      <c r="A102" s="25"/>
      <c r="B102" s="26"/>
      <c r="C102" s="26"/>
      <c r="I102" s="27"/>
    </row>
    <row r="103" spans="1:9" x14ac:dyDescent="0.25">
      <c r="A103" s="25"/>
      <c r="B103" s="26"/>
      <c r="C103" s="26"/>
      <c r="I103" s="27"/>
    </row>
    <row r="104" spans="1:9" x14ac:dyDescent="0.25">
      <c r="A104" s="25"/>
      <c r="B104" s="26"/>
      <c r="C104" s="26"/>
      <c r="I104" s="27"/>
    </row>
    <row r="105" spans="1:9" x14ac:dyDescent="0.25">
      <c r="A105" s="25"/>
      <c r="B105" s="26"/>
      <c r="C105" s="28"/>
      <c r="I105" s="27"/>
    </row>
    <row r="106" spans="1:9" x14ac:dyDescent="0.25">
      <c r="A106" s="25"/>
      <c r="B106" s="26"/>
      <c r="C106" s="28"/>
      <c r="I106" s="27"/>
    </row>
    <row r="107" spans="1:9" x14ac:dyDescent="0.25">
      <c r="A107" s="25"/>
      <c r="B107" s="26"/>
      <c r="C107" s="28"/>
      <c r="I107" s="27"/>
    </row>
    <row r="108" spans="1:9" x14ac:dyDescent="0.25">
      <c r="A108" s="25"/>
      <c r="B108" s="26"/>
      <c r="C108" s="28"/>
      <c r="I108" s="27"/>
    </row>
    <row r="109" spans="1:9" x14ac:dyDescent="0.25">
      <c r="A109" s="25"/>
      <c r="B109" s="26"/>
      <c r="C109" s="28"/>
      <c r="I109" s="27"/>
    </row>
    <row r="110" spans="1:9" x14ac:dyDescent="0.25">
      <c r="A110" s="25"/>
      <c r="B110" s="26"/>
      <c r="C110" s="28"/>
      <c r="I110" s="27"/>
    </row>
  </sheetData>
  <pageMargins left="0.7" right="0.7" top="0.75" bottom="0.75" header="0.3" footer="0.3"/>
  <pageSetup scale="69" orientation="portrait" r:id="rId1"/>
  <rowBreaks count="1" manualBreakCount="1">
    <brk id="5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O38"/>
  <sheetViews>
    <sheetView topLeftCell="B1" workbookViewId="0">
      <selection activeCell="G5" sqref="G5"/>
    </sheetView>
  </sheetViews>
  <sheetFormatPr defaultRowHeight="15" x14ac:dyDescent="0.25"/>
  <cols>
    <col min="1" max="1" width="35.7109375" bestFit="1" customWidth="1"/>
    <col min="2" max="2" width="12.85546875" bestFit="1" customWidth="1"/>
    <col min="3" max="4" width="7.5703125" bestFit="1" customWidth="1"/>
    <col min="5" max="5" width="6.42578125" bestFit="1" customWidth="1"/>
    <col min="6" max="6" width="4" style="2" customWidth="1"/>
    <col min="7" max="7" width="9.28515625" style="2" customWidth="1"/>
    <col min="8" max="8" width="7.42578125" style="2" customWidth="1"/>
    <col min="9" max="9" width="7" style="2" customWidth="1"/>
    <col min="10" max="10" width="8.42578125" style="2" customWidth="1"/>
    <col min="11" max="11" width="3.140625" style="2" customWidth="1"/>
    <col min="12" max="12" width="15" bestFit="1" customWidth="1"/>
    <col min="13" max="14" width="9.28515625" customWidth="1"/>
    <col min="15" max="15" width="9.28515625" style="35" customWidth="1"/>
  </cols>
  <sheetData>
    <row r="1" spans="1:15" ht="18" x14ac:dyDescent="0.25">
      <c r="A1" s="37" t="s">
        <v>0</v>
      </c>
      <c r="B1" s="2"/>
      <c r="C1" s="2"/>
      <c r="D1" s="2"/>
      <c r="E1" s="2"/>
      <c r="L1" s="36" t="s">
        <v>97</v>
      </c>
      <c r="M1" s="2"/>
      <c r="N1" s="2"/>
    </row>
    <row r="2" spans="1:15" ht="18" x14ac:dyDescent="0.25">
      <c r="A2" s="37" t="s">
        <v>88</v>
      </c>
      <c r="B2" s="2"/>
      <c r="C2" s="2"/>
      <c r="D2" s="2"/>
      <c r="E2" s="2"/>
      <c r="L2" s="39" t="s">
        <v>100</v>
      </c>
      <c r="M2" s="53"/>
      <c r="N2" s="2"/>
    </row>
    <row r="3" spans="1:15" ht="18" x14ac:dyDescent="0.25">
      <c r="A3" s="37" t="s">
        <v>91</v>
      </c>
      <c r="B3" s="2"/>
      <c r="C3" s="2"/>
      <c r="D3" s="2"/>
      <c r="E3" s="2"/>
      <c r="L3" s="2"/>
      <c r="M3" s="2"/>
      <c r="N3" s="2"/>
    </row>
    <row r="4" spans="1:15" s="2" customFormat="1" ht="18" x14ac:dyDescent="0.25">
      <c r="A4" s="37"/>
      <c r="O4" s="35"/>
    </row>
    <row r="5" spans="1:15" ht="15.75" x14ac:dyDescent="0.25">
      <c r="A5" s="22"/>
      <c r="B5" s="32" t="s">
        <v>94</v>
      </c>
      <c r="C5" s="29"/>
      <c r="D5" s="29"/>
      <c r="E5" s="29"/>
      <c r="F5" s="29"/>
      <c r="G5" s="44" t="s">
        <v>99</v>
      </c>
      <c r="H5" s="29"/>
      <c r="I5" s="29"/>
      <c r="J5" s="29"/>
      <c r="K5" s="29"/>
      <c r="L5" s="44" t="s">
        <v>98</v>
      </c>
      <c r="M5" s="2"/>
      <c r="N5" s="2"/>
    </row>
    <row r="6" spans="1:15" ht="15.75" x14ac:dyDescent="0.25">
      <c r="A6" s="33" t="s">
        <v>54</v>
      </c>
      <c r="B6" s="23" t="s">
        <v>46</v>
      </c>
      <c r="C6" s="23" t="s">
        <v>47</v>
      </c>
      <c r="D6" s="23" t="s">
        <v>48</v>
      </c>
      <c r="E6" s="23" t="s">
        <v>1</v>
      </c>
      <c r="F6" s="23"/>
      <c r="G6" s="23" t="s">
        <v>46</v>
      </c>
      <c r="H6" s="23" t="s">
        <v>47</v>
      </c>
      <c r="I6" s="23" t="s">
        <v>48</v>
      </c>
      <c r="J6" s="23" t="s">
        <v>1</v>
      </c>
      <c r="K6" s="23"/>
      <c r="L6" s="23" t="s">
        <v>46</v>
      </c>
      <c r="M6" s="23" t="s">
        <v>47</v>
      </c>
      <c r="N6" s="23" t="s">
        <v>48</v>
      </c>
      <c r="O6" s="30" t="s">
        <v>1</v>
      </c>
    </row>
    <row r="7" spans="1:15" x14ac:dyDescent="0.25">
      <c r="A7" s="22"/>
      <c r="B7" s="24" t="s">
        <v>49</v>
      </c>
      <c r="C7" s="24" t="s">
        <v>49</v>
      </c>
      <c r="D7" s="24" t="s">
        <v>49</v>
      </c>
      <c r="E7" s="24" t="s">
        <v>49</v>
      </c>
      <c r="F7" s="24"/>
      <c r="G7" s="24" t="s">
        <v>49</v>
      </c>
      <c r="H7" s="24" t="s">
        <v>49</v>
      </c>
      <c r="I7" s="24" t="s">
        <v>49</v>
      </c>
      <c r="J7" s="24" t="s">
        <v>49</v>
      </c>
      <c r="K7" s="24"/>
      <c r="L7" s="24" t="s">
        <v>49</v>
      </c>
      <c r="M7" s="24" t="s">
        <v>49</v>
      </c>
      <c r="N7" s="24" t="s">
        <v>49</v>
      </c>
      <c r="O7" s="40" t="s">
        <v>49</v>
      </c>
    </row>
    <row r="8" spans="1:15" x14ac:dyDescent="0.25">
      <c r="A8" s="25" t="s">
        <v>55</v>
      </c>
      <c r="B8" s="26">
        <v>19.38</v>
      </c>
      <c r="C8" s="26">
        <v>18.46</v>
      </c>
      <c r="D8" s="26">
        <v>2.6</v>
      </c>
      <c r="E8" s="31">
        <v>40.440000000000005</v>
      </c>
      <c r="F8" s="31"/>
      <c r="G8" s="31">
        <v>30.8</v>
      </c>
      <c r="H8" s="31">
        <v>29.33</v>
      </c>
      <c r="I8" s="31">
        <v>4.13</v>
      </c>
      <c r="J8" s="31">
        <v>64.259999999999991</v>
      </c>
      <c r="K8" s="31"/>
      <c r="L8" s="31">
        <f>ROUND((B8*'Uniform Rate Inc'!$F$15),2)</f>
        <v>22.63</v>
      </c>
      <c r="M8" s="26">
        <f>ROUND((C8*'Uniform Rate Inc'!$F$15),2)</f>
        <v>21.55</v>
      </c>
      <c r="N8" s="26">
        <f>ROUND((D8*'Uniform Rate Inc'!$F$15),2)</f>
        <v>3.04</v>
      </c>
      <c r="O8" s="31">
        <f>SUM(L8:N8)</f>
        <v>47.22</v>
      </c>
    </row>
    <row r="9" spans="1:15" x14ac:dyDescent="0.25">
      <c r="A9" s="25" t="s">
        <v>56</v>
      </c>
      <c r="B9" s="26">
        <v>17.87</v>
      </c>
      <c r="C9" s="26">
        <v>18.46</v>
      </c>
      <c r="D9" s="26">
        <v>2.5299999999999998</v>
      </c>
      <c r="E9" s="31">
        <v>38.86</v>
      </c>
      <c r="F9" s="31"/>
      <c r="G9" s="31">
        <v>28.4</v>
      </c>
      <c r="H9" s="31">
        <v>29.33</v>
      </c>
      <c r="I9" s="31">
        <v>4.0199999999999996</v>
      </c>
      <c r="J9" s="31">
        <v>61.75</v>
      </c>
      <c r="K9" s="31"/>
      <c r="L9" s="31">
        <f>ROUND((B9*'Uniform Rate Inc'!$F$15),2)</f>
        <v>20.86</v>
      </c>
      <c r="M9" s="26">
        <f>ROUND((C9*'Uniform Rate Inc'!$F$15),2)</f>
        <v>21.55</v>
      </c>
      <c r="N9" s="26">
        <f>ROUND((D9*'Uniform Rate Inc'!$F$15),2)</f>
        <v>2.95</v>
      </c>
      <c r="O9" s="31">
        <f t="shared" ref="O9:O36" si="0">SUM(L9:N9)</f>
        <v>45.36</v>
      </c>
    </row>
    <row r="10" spans="1:15" x14ac:dyDescent="0.25">
      <c r="A10" s="25" t="s">
        <v>57</v>
      </c>
      <c r="B10" s="26">
        <v>22.06</v>
      </c>
      <c r="C10" s="26">
        <v>18.46</v>
      </c>
      <c r="D10" s="26">
        <v>2.88</v>
      </c>
      <c r="E10" s="31">
        <v>43.4</v>
      </c>
      <c r="F10" s="31"/>
      <c r="G10" s="31">
        <v>35.049999999999997</v>
      </c>
      <c r="H10" s="31">
        <v>29.33</v>
      </c>
      <c r="I10" s="31">
        <v>4.58</v>
      </c>
      <c r="J10" s="31">
        <v>68.959999999999994</v>
      </c>
      <c r="K10" s="31"/>
      <c r="L10" s="31">
        <f>ROUND((B10*'Uniform Rate Inc'!$F$15),2)</f>
        <v>25.75</v>
      </c>
      <c r="M10" s="26">
        <f>ROUND((C10*'Uniform Rate Inc'!$F$15),2)</f>
        <v>21.55</v>
      </c>
      <c r="N10" s="26">
        <f>ROUND((D10*'Uniform Rate Inc'!$F$15),2)</f>
        <v>3.36</v>
      </c>
      <c r="O10" s="31">
        <f t="shared" si="0"/>
        <v>50.66</v>
      </c>
    </row>
    <row r="11" spans="1:15" x14ac:dyDescent="0.25">
      <c r="A11" s="25" t="s">
        <v>58</v>
      </c>
      <c r="B11" s="26">
        <v>8.3800000000000008</v>
      </c>
      <c r="C11" s="26">
        <v>1.87</v>
      </c>
      <c r="D11" s="26">
        <v>2.85</v>
      </c>
      <c r="E11" s="31">
        <v>13.1</v>
      </c>
      <c r="F11" s="31"/>
      <c r="G11" s="31">
        <v>13.32</v>
      </c>
      <c r="H11" s="31">
        <v>2.97</v>
      </c>
      <c r="I11" s="31">
        <v>4.53</v>
      </c>
      <c r="J11" s="31">
        <v>20.82</v>
      </c>
      <c r="K11" s="31"/>
      <c r="L11" s="31">
        <f>ROUND((B11*'Uniform Rate Inc'!$F$15),2)</f>
        <v>9.7799999999999994</v>
      </c>
      <c r="M11" s="26">
        <f>ROUND((C11*'Uniform Rate Inc'!$F$15),2)</f>
        <v>2.1800000000000002</v>
      </c>
      <c r="N11" s="26">
        <f>ROUND((D11*'Uniform Rate Inc'!$F$15),2)</f>
        <v>3.33</v>
      </c>
      <c r="O11" s="31">
        <f t="shared" si="0"/>
        <v>15.29</v>
      </c>
    </row>
    <row r="12" spans="1:15" x14ac:dyDescent="0.25">
      <c r="A12" s="25" t="s">
        <v>59</v>
      </c>
      <c r="B12" s="26">
        <v>6.29</v>
      </c>
      <c r="C12" s="26">
        <v>1.87</v>
      </c>
      <c r="D12" s="26">
        <v>1.83</v>
      </c>
      <c r="E12" s="31">
        <v>9.99</v>
      </c>
      <c r="F12" s="31"/>
      <c r="G12" s="31">
        <v>10</v>
      </c>
      <c r="H12" s="31">
        <v>2.97</v>
      </c>
      <c r="I12" s="31">
        <v>2.91</v>
      </c>
      <c r="J12" s="31">
        <v>15.88</v>
      </c>
      <c r="K12" s="31"/>
      <c r="L12" s="31">
        <f>ROUND((B12*'Uniform Rate Inc'!$F$15),2)</f>
        <v>7.34</v>
      </c>
      <c r="M12" s="26">
        <f>ROUND((C12*'Uniform Rate Inc'!$F$15),2)</f>
        <v>2.1800000000000002</v>
      </c>
      <c r="N12" s="26">
        <f>ROUND((D12*'Uniform Rate Inc'!$F$15),2)</f>
        <v>2.14</v>
      </c>
      <c r="O12" s="31">
        <f t="shared" si="0"/>
        <v>11.66</v>
      </c>
    </row>
    <row r="13" spans="1:15" x14ac:dyDescent="0.25">
      <c r="A13" s="25" t="s">
        <v>60</v>
      </c>
      <c r="B13" s="26">
        <v>21.51</v>
      </c>
      <c r="C13" s="26">
        <v>1.87</v>
      </c>
      <c r="D13" s="26">
        <v>2.69</v>
      </c>
      <c r="E13" s="31">
        <v>26.070000000000004</v>
      </c>
      <c r="F13" s="31"/>
      <c r="G13" s="31">
        <v>34.18</v>
      </c>
      <c r="H13" s="31">
        <v>2.97</v>
      </c>
      <c r="I13" s="31">
        <v>4.2699999999999996</v>
      </c>
      <c r="J13" s="31">
        <v>41.42</v>
      </c>
      <c r="K13" s="31"/>
      <c r="L13" s="31">
        <f>ROUND((B13*'Uniform Rate Inc'!$F$15),2)</f>
        <v>25.11</v>
      </c>
      <c r="M13" s="26">
        <f>ROUND((C13*'Uniform Rate Inc'!$F$15),2)</f>
        <v>2.1800000000000002</v>
      </c>
      <c r="N13" s="26">
        <f>ROUND((D13*'Uniform Rate Inc'!$F$15),2)</f>
        <v>3.14</v>
      </c>
      <c r="O13" s="31">
        <f t="shared" si="0"/>
        <v>30.43</v>
      </c>
    </row>
    <row r="14" spans="1:15" x14ac:dyDescent="0.25">
      <c r="A14" s="25" t="s">
        <v>82</v>
      </c>
      <c r="B14" s="26">
        <v>21.34</v>
      </c>
      <c r="C14" s="26">
        <v>1.87</v>
      </c>
      <c r="D14" s="26">
        <v>2.6</v>
      </c>
      <c r="E14" s="31">
        <v>25.810000000000002</v>
      </c>
      <c r="F14" s="31"/>
      <c r="G14" s="31">
        <v>33.909999999999997</v>
      </c>
      <c r="H14" s="31">
        <v>2.97</v>
      </c>
      <c r="I14" s="31">
        <v>4.13</v>
      </c>
      <c r="J14" s="31">
        <v>41.01</v>
      </c>
      <c r="K14" s="31"/>
      <c r="L14" s="31">
        <f>ROUND((B14*'Uniform Rate Inc'!$F$15),2)</f>
        <v>24.91</v>
      </c>
      <c r="M14" s="26">
        <f>ROUND((C14*'Uniform Rate Inc'!$F$15),2)</f>
        <v>2.1800000000000002</v>
      </c>
      <c r="N14" s="26">
        <f>ROUND((D14*'Uniform Rate Inc'!$F$15),2)</f>
        <v>3.04</v>
      </c>
      <c r="O14" s="31">
        <f t="shared" si="0"/>
        <v>30.13</v>
      </c>
    </row>
    <row r="15" spans="1:15" x14ac:dyDescent="0.25">
      <c r="A15" s="25" t="s">
        <v>61</v>
      </c>
      <c r="B15" s="26">
        <v>17.059999999999999</v>
      </c>
      <c r="C15" s="26">
        <v>2.77</v>
      </c>
      <c r="D15" s="26">
        <v>2.16</v>
      </c>
      <c r="E15" s="31">
        <v>21.99</v>
      </c>
      <c r="F15" s="31"/>
      <c r="G15" s="31">
        <v>27.11</v>
      </c>
      <c r="H15" s="31">
        <v>4.4000000000000004</v>
      </c>
      <c r="I15" s="31">
        <v>3.43</v>
      </c>
      <c r="J15" s="31">
        <v>34.94</v>
      </c>
      <c r="K15" s="31"/>
      <c r="L15" s="31">
        <f>ROUND((B15*'Uniform Rate Inc'!$F$15),2)</f>
        <v>19.920000000000002</v>
      </c>
      <c r="M15" s="26">
        <f>ROUND((C15*'Uniform Rate Inc'!$F$15),2)</f>
        <v>3.23</v>
      </c>
      <c r="N15" s="26">
        <f>ROUND((D15*'Uniform Rate Inc'!$F$15),2)</f>
        <v>2.52</v>
      </c>
      <c r="O15" s="31">
        <f t="shared" si="0"/>
        <v>25.67</v>
      </c>
    </row>
    <row r="16" spans="1:15" x14ac:dyDescent="0.25">
      <c r="A16" s="25" t="s">
        <v>62</v>
      </c>
      <c r="B16" s="26">
        <v>24.33</v>
      </c>
      <c r="C16" s="26">
        <v>2.77</v>
      </c>
      <c r="D16" s="26">
        <v>2.88</v>
      </c>
      <c r="E16" s="31">
        <v>29.979999999999997</v>
      </c>
      <c r="F16" s="31"/>
      <c r="G16" s="31">
        <v>38.659999999999997</v>
      </c>
      <c r="H16" s="31">
        <v>4.4000000000000004</v>
      </c>
      <c r="I16" s="31">
        <v>4.58</v>
      </c>
      <c r="J16" s="31">
        <v>47.639999999999993</v>
      </c>
      <c r="K16" s="31"/>
      <c r="L16" s="31">
        <f>ROUND((B16*'Uniform Rate Inc'!$F$15),2)</f>
        <v>28.4</v>
      </c>
      <c r="M16" s="26">
        <f>ROUND((C16*'Uniform Rate Inc'!$F$15),2)</f>
        <v>3.23</v>
      </c>
      <c r="N16" s="26">
        <f>ROUND((D16*'Uniform Rate Inc'!$F$15),2)</f>
        <v>3.36</v>
      </c>
      <c r="O16" s="31">
        <f t="shared" si="0"/>
        <v>34.99</v>
      </c>
    </row>
    <row r="17" spans="1:15" x14ac:dyDescent="0.25">
      <c r="A17" s="25" t="s">
        <v>63</v>
      </c>
      <c r="B17" s="26">
        <v>7.85</v>
      </c>
      <c r="C17" s="26">
        <v>2.77</v>
      </c>
      <c r="D17" s="26">
        <v>2.89</v>
      </c>
      <c r="E17" s="31">
        <v>13.51</v>
      </c>
      <c r="F17" s="31"/>
      <c r="G17" s="31">
        <v>12.47</v>
      </c>
      <c r="H17" s="31">
        <v>4.4000000000000004</v>
      </c>
      <c r="I17" s="31">
        <v>4.59</v>
      </c>
      <c r="J17" s="31">
        <v>21.46</v>
      </c>
      <c r="K17" s="31"/>
      <c r="L17" s="31">
        <f>ROUND((B17*'Uniform Rate Inc'!$F$15),2)</f>
        <v>9.16</v>
      </c>
      <c r="M17" s="26">
        <f>ROUND((C17*'Uniform Rate Inc'!$F$15),2)</f>
        <v>3.23</v>
      </c>
      <c r="N17" s="26">
        <f>ROUND((D17*'Uniform Rate Inc'!$F$15),2)</f>
        <v>3.37</v>
      </c>
      <c r="O17" s="31">
        <f t="shared" si="0"/>
        <v>15.760000000000002</v>
      </c>
    </row>
    <row r="18" spans="1:15" x14ac:dyDescent="0.25">
      <c r="A18" s="25" t="s">
        <v>64</v>
      </c>
      <c r="B18" s="26">
        <v>23.28</v>
      </c>
      <c r="C18" s="26">
        <v>3.26</v>
      </c>
      <c r="D18" s="26">
        <v>2.2599999999999998</v>
      </c>
      <c r="E18" s="31">
        <v>28.799999999999997</v>
      </c>
      <c r="F18" s="31"/>
      <c r="G18" s="31">
        <v>36.99</v>
      </c>
      <c r="H18" s="31">
        <v>5.18</v>
      </c>
      <c r="I18" s="31">
        <v>3.59</v>
      </c>
      <c r="J18" s="31">
        <v>45.760000000000005</v>
      </c>
      <c r="K18" s="31"/>
      <c r="L18" s="31">
        <f>ROUND((B18*'Uniform Rate Inc'!$F$15),2)</f>
        <v>27.18</v>
      </c>
      <c r="M18" s="26">
        <f>ROUND((C18*'Uniform Rate Inc'!$F$15),2)</f>
        <v>3.81</v>
      </c>
      <c r="N18" s="26">
        <f>ROUND((D18*'Uniform Rate Inc'!$F$15),2)</f>
        <v>2.64</v>
      </c>
      <c r="O18" s="31">
        <f t="shared" si="0"/>
        <v>33.629999999999995</v>
      </c>
    </row>
    <row r="19" spans="1:15" x14ac:dyDescent="0.25">
      <c r="A19" s="25" t="s">
        <v>65</v>
      </c>
      <c r="B19" s="26">
        <v>19.66</v>
      </c>
      <c r="C19" s="26">
        <v>3.26</v>
      </c>
      <c r="D19" s="26">
        <v>2.54</v>
      </c>
      <c r="E19" s="31">
        <v>25.46</v>
      </c>
      <c r="F19" s="31"/>
      <c r="G19" s="31">
        <v>31.24</v>
      </c>
      <c r="H19" s="31">
        <v>5.18</v>
      </c>
      <c r="I19" s="31">
        <v>4.04</v>
      </c>
      <c r="J19" s="31">
        <v>40.46</v>
      </c>
      <c r="K19" s="31"/>
      <c r="L19" s="31">
        <f>ROUND((B19*'Uniform Rate Inc'!$F$15),2)</f>
        <v>22.95</v>
      </c>
      <c r="M19" s="26">
        <f>ROUND((C19*'Uniform Rate Inc'!$F$15),2)</f>
        <v>3.81</v>
      </c>
      <c r="N19" s="26">
        <f>ROUND((D19*'Uniform Rate Inc'!$F$15),2)</f>
        <v>2.97</v>
      </c>
      <c r="O19" s="31">
        <f t="shared" si="0"/>
        <v>29.729999999999997</v>
      </c>
    </row>
    <row r="20" spans="1:15" x14ac:dyDescent="0.25">
      <c r="A20" s="25" t="s">
        <v>66</v>
      </c>
      <c r="B20" s="26">
        <v>8.48</v>
      </c>
      <c r="C20" s="26">
        <v>3.69</v>
      </c>
      <c r="D20" s="26">
        <v>2.19</v>
      </c>
      <c r="E20" s="31">
        <v>14.36</v>
      </c>
      <c r="F20" s="31"/>
      <c r="G20" s="31">
        <v>13.48</v>
      </c>
      <c r="H20" s="31">
        <v>5.86</v>
      </c>
      <c r="I20" s="31">
        <v>3.48</v>
      </c>
      <c r="J20" s="31">
        <v>22.82</v>
      </c>
      <c r="K20" s="31"/>
      <c r="L20" s="31">
        <f>ROUND((B20*'Uniform Rate Inc'!$F$15),2)</f>
        <v>9.9</v>
      </c>
      <c r="M20" s="26">
        <f>ROUND((C20*'Uniform Rate Inc'!$F$15),2)</f>
        <v>4.3099999999999996</v>
      </c>
      <c r="N20" s="26">
        <f>ROUND((D20*'Uniform Rate Inc'!$F$15),2)</f>
        <v>2.56</v>
      </c>
      <c r="O20" s="31">
        <f t="shared" si="0"/>
        <v>16.77</v>
      </c>
    </row>
    <row r="21" spans="1:15" x14ac:dyDescent="0.25">
      <c r="A21" s="25" t="s">
        <v>67</v>
      </c>
      <c r="B21" s="26">
        <v>10.08</v>
      </c>
      <c r="C21" s="26">
        <v>4.59</v>
      </c>
      <c r="D21" s="26">
        <v>2.89</v>
      </c>
      <c r="E21" s="31">
        <v>17.559999999999999</v>
      </c>
      <c r="F21" s="31"/>
      <c r="G21" s="31">
        <v>16.02</v>
      </c>
      <c r="H21" s="31">
        <v>7.29</v>
      </c>
      <c r="I21" s="31">
        <v>4.59</v>
      </c>
      <c r="J21" s="31">
        <v>27.9</v>
      </c>
      <c r="K21" s="31"/>
      <c r="L21" s="31">
        <f>ROUND((B21*'Uniform Rate Inc'!$F$15),2)</f>
        <v>11.77</v>
      </c>
      <c r="M21" s="26">
        <f>ROUND((C21*'Uniform Rate Inc'!$F$15),2)</f>
        <v>5.36</v>
      </c>
      <c r="N21" s="26">
        <f>ROUND((D21*'Uniform Rate Inc'!$F$15),2)</f>
        <v>3.37</v>
      </c>
      <c r="O21" s="31">
        <f t="shared" si="0"/>
        <v>20.5</v>
      </c>
    </row>
    <row r="22" spans="1:15" x14ac:dyDescent="0.25">
      <c r="A22" s="25" t="s">
        <v>68</v>
      </c>
      <c r="B22" s="26">
        <v>9.86</v>
      </c>
      <c r="C22" s="26">
        <v>4.59</v>
      </c>
      <c r="D22" s="26">
        <v>2.1</v>
      </c>
      <c r="E22" s="31">
        <v>16.55</v>
      </c>
      <c r="F22" s="31"/>
      <c r="G22" s="31">
        <v>15.67</v>
      </c>
      <c r="H22" s="31">
        <v>7.29</v>
      </c>
      <c r="I22" s="31">
        <v>3.34</v>
      </c>
      <c r="J22" s="31">
        <v>26.3</v>
      </c>
      <c r="K22" s="31"/>
      <c r="L22" s="31">
        <f>ROUND((B22*'Uniform Rate Inc'!$F$15),2)</f>
        <v>11.51</v>
      </c>
      <c r="M22" s="26">
        <f>ROUND((C22*'Uniform Rate Inc'!$F$15),2)</f>
        <v>5.36</v>
      </c>
      <c r="N22" s="26">
        <f>ROUND((D22*'Uniform Rate Inc'!$F$15),2)</f>
        <v>2.4500000000000002</v>
      </c>
      <c r="O22" s="31">
        <f t="shared" si="0"/>
        <v>19.32</v>
      </c>
    </row>
    <row r="23" spans="1:15" x14ac:dyDescent="0.25">
      <c r="A23" s="25" t="s">
        <v>69</v>
      </c>
      <c r="B23" s="26">
        <v>20.93</v>
      </c>
      <c r="C23" s="26">
        <v>4.59</v>
      </c>
      <c r="D23" s="26">
        <v>2.84</v>
      </c>
      <c r="E23" s="31">
        <v>28.36</v>
      </c>
      <c r="F23" s="31"/>
      <c r="G23" s="31">
        <v>33.26</v>
      </c>
      <c r="H23" s="31">
        <v>7.29</v>
      </c>
      <c r="I23" s="31">
        <v>4.51</v>
      </c>
      <c r="J23" s="31">
        <v>45.059999999999995</v>
      </c>
      <c r="K23" s="31"/>
      <c r="L23" s="31">
        <f>ROUND((B23*'Uniform Rate Inc'!$F$15),2)</f>
        <v>24.43</v>
      </c>
      <c r="M23" s="26">
        <f>ROUND((C23*'Uniform Rate Inc'!$F$15),2)</f>
        <v>5.36</v>
      </c>
      <c r="N23" s="26">
        <f>ROUND((D23*'Uniform Rate Inc'!$F$15),2)</f>
        <v>3.32</v>
      </c>
      <c r="O23" s="31">
        <f t="shared" si="0"/>
        <v>33.11</v>
      </c>
    </row>
    <row r="24" spans="1:15" x14ac:dyDescent="0.25">
      <c r="A24" s="25" t="s">
        <v>70</v>
      </c>
      <c r="B24" s="26">
        <v>9.41</v>
      </c>
      <c r="C24" s="26">
        <v>7.4</v>
      </c>
      <c r="D24" s="26">
        <v>2.4</v>
      </c>
      <c r="E24" s="31">
        <v>19.21</v>
      </c>
      <c r="F24" s="31"/>
      <c r="G24" s="31">
        <v>14.95</v>
      </c>
      <c r="H24" s="31">
        <v>11.76</v>
      </c>
      <c r="I24" s="31">
        <v>3.81</v>
      </c>
      <c r="J24" s="31">
        <v>30.52</v>
      </c>
      <c r="K24" s="31"/>
      <c r="L24" s="31">
        <f>ROUND((B24*'Uniform Rate Inc'!$F$15),2)</f>
        <v>10.99</v>
      </c>
      <c r="M24" s="26">
        <f>ROUND((C24*'Uniform Rate Inc'!$F$15),2)</f>
        <v>8.64</v>
      </c>
      <c r="N24" s="26">
        <f>ROUND((D24*'Uniform Rate Inc'!$F$15),2)</f>
        <v>2.8</v>
      </c>
      <c r="O24" s="31">
        <f t="shared" si="0"/>
        <v>22.430000000000003</v>
      </c>
    </row>
    <row r="25" spans="1:15" x14ac:dyDescent="0.25">
      <c r="A25" s="25" t="s">
        <v>71</v>
      </c>
      <c r="B25" s="26">
        <v>15.47</v>
      </c>
      <c r="C25" s="26">
        <v>7.4</v>
      </c>
      <c r="D25" s="26">
        <v>1.97</v>
      </c>
      <c r="E25" s="31">
        <v>24.84</v>
      </c>
      <c r="F25" s="31"/>
      <c r="G25" s="31">
        <v>24.58</v>
      </c>
      <c r="H25" s="31">
        <v>11.76</v>
      </c>
      <c r="I25" s="31">
        <v>3.13</v>
      </c>
      <c r="J25" s="31">
        <v>39.47</v>
      </c>
      <c r="K25" s="31"/>
      <c r="L25" s="31">
        <f>ROUND((B25*'Uniform Rate Inc'!$F$15),2)</f>
        <v>18.059999999999999</v>
      </c>
      <c r="M25" s="26">
        <f>ROUND((C25*'Uniform Rate Inc'!$F$15),2)</f>
        <v>8.64</v>
      </c>
      <c r="N25" s="26">
        <f>ROUND((D25*'Uniform Rate Inc'!$F$15),2)</f>
        <v>2.2999999999999998</v>
      </c>
      <c r="O25" s="31">
        <f t="shared" si="0"/>
        <v>29</v>
      </c>
    </row>
    <row r="26" spans="1:15" x14ac:dyDescent="0.25">
      <c r="A26" s="25" t="s">
        <v>72</v>
      </c>
      <c r="B26" s="26">
        <v>10.5</v>
      </c>
      <c r="C26" s="26">
        <v>7.4</v>
      </c>
      <c r="D26" s="26">
        <v>1.92</v>
      </c>
      <c r="E26" s="31">
        <v>19.82</v>
      </c>
      <c r="F26" s="31"/>
      <c r="G26" s="31">
        <v>16.690000000000001</v>
      </c>
      <c r="H26" s="31">
        <v>11.76</v>
      </c>
      <c r="I26" s="31">
        <v>3.05</v>
      </c>
      <c r="J26" s="31">
        <v>31.500000000000004</v>
      </c>
      <c r="K26" s="31"/>
      <c r="L26" s="31">
        <f>ROUND((B26*'Uniform Rate Inc'!$F$15),2)</f>
        <v>12.26</v>
      </c>
      <c r="M26" s="26">
        <f>ROUND((C26*'Uniform Rate Inc'!$F$15),2)</f>
        <v>8.64</v>
      </c>
      <c r="N26" s="26">
        <f>ROUND((D26*'Uniform Rate Inc'!$F$15),2)</f>
        <v>2.2400000000000002</v>
      </c>
      <c r="O26" s="31">
        <f t="shared" si="0"/>
        <v>23.14</v>
      </c>
    </row>
    <row r="27" spans="1:15" x14ac:dyDescent="0.25">
      <c r="A27" s="25" t="s">
        <v>73</v>
      </c>
      <c r="B27" s="26">
        <v>16.09</v>
      </c>
      <c r="C27" s="28">
        <v>0</v>
      </c>
      <c r="D27" s="28">
        <v>0</v>
      </c>
      <c r="E27" s="31">
        <v>16.09</v>
      </c>
      <c r="F27" s="31"/>
      <c r="G27" s="31">
        <v>25.57</v>
      </c>
      <c r="H27" s="31">
        <v>0</v>
      </c>
      <c r="I27" s="31">
        <v>0</v>
      </c>
      <c r="J27" s="31">
        <v>25.57</v>
      </c>
      <c r="K27" s="31"/>
      <c r="L27" s="31">
        <f>ROUND((B27*'Uniform Rate Inc'!$F$15),2)</f>
        <v>18.78</v>
      </c>
      <c r="M27" s="26">
        <v>0</v>
      </c>
      <c r="N27" s="26">
        <v>0</v>
      </c>
      <c r="O27" s="31">
        <f t="shared" si="0"/>
        <v>18.78</v>
      </c>
    </row>
    <row r="28" spans="1:15" x14ac:dyDescent="0.25">
      <c r="A28" s="25" t="s">
        <v>74</v>
      </c>
      <c r="B28" s="26">
        <v>12.26</v>
      </c>
      <c r="C28" s="28">
        <v>0</v>
      </c>
      <c r="D28" s="28">
        <v>0</v>
      </c>
      <c r="E28" s="31">
        <v>12.26</v>
      </c>
      <c r="F28" s="31"/>
      <c r="G28" s="31">
        <v>19.48</v>
      </c>
      <c r="H28" s="31">
        <v>0</v>
      </c>
      <c r="I28" s="31">
        <v>0</v>
      </c>
      <c r="J28" s="31">
        <v>19.48</v>
      </c>
      <c r="K28" s="31"/>
      <c r="L28" s="31">
        <f>ROUND((B28*'Uniform Rate Inc'!$F$15),2)</f>
        <v>14.31</v>
      </c>
      <c r="M28" s="26">
        <v>0</v>
      </c>
      <c r="N28" s="26">
        <v>0</v>
      </c>
      <c r="O28" s="31">
        <f t="shared" si="0"/>
        <v>14.31</v>
      </c>
    </row>
    <row r="29" spans="1:15" x14ac:dyDescent="0.25">
      <c r="A29" s="25" t="s">
        <v>75</v>
      </c>
      <c r="B29" s="26">
        <v>8.65</v>
      </c>
      <c r="C29" s="28">
        <v>0</v>
      </c>
      <c r="D29" s="28">
        <v>0</v>
      </c>
      <c r="E29" s="31">
        <v>8.65</v>
      </c>
      <c r="F29" s="31"/>
      <c r="G29" s="31">
        <v>13.75</v>
      </c>
      <c r="H29" s="31">
        <v>0</v>
      </c>
      <c r="I29" s="31">
        <v>0</v>
      </c>
      <c r="J29" s="31">
        <v>13.75</v>
      </c>
      <c r="K29" s="31"/>
      <c r="L29" s="31">
        <f>ROUND((B29*'Uniform Rate Inc'!$F$15),2)</f>
        <v>10.1</v>
      </c>
      <c r="M29" s="26">
        <v>0</v>
      </c>
      <c r="N29" s="26">
        <v>0</v>
      </c>
      <c r="O29" s="31">
        <f t="shared" si="0"/>
        <v>10.1</v>
      </c>
    </row>
    <row r="30" spans="1:15" x14ac:dyDescent="0.25">
      <c r="A30" s="25" t="s">
        <v>76</v>
      </c>
      <c r="B30" s="26">
        <v>14.23</v>
      </c>
      <c r="C30" s="28">
        <v>0</v>
      </c>
      <c r="D30" s="28">
        <v>0</v>
      </c>
      <c r="E30" s="31">
        <v>14.23</v>
      </c>
      <c r="F30" s="31"/>
      <c r="G30" s="31">
        <v>22.61</v>
      </c>
      <c r="H30" s="31">
        <v>0</v>
      </c>
      <c r="I30" s="31">
        <v>0</v>
      </c>
      <c r="J30" s="31">
        <v>22.61</v>
      </c>
      <c r="K30" s="31"/>
      <c r="L30" s="31">
        <f>ROUND((B30*'Uniform Rate Inc'!$F$15),2)</f>
        <v>16.61</v>
      </c>
      <c r="M30" s="26">
        <v>0</v>
      </c>
      <c r="N30" s="26">
        <v>0</v>
      </c>
      <c r="O30" s="31">
        <f t="shared" si="0"/>
        <v>16.61</v>
      </c>
    </row>
    <row r="31" spans="1:15" x14ac:dyDescent="0.25">
      <c r="A31" s="25" t="s">
        <v>77</v>
      </c>
      <c r="B31" s="26">
        <v>4.6399999999999997</v>
      </c>
      <c r="C31" s="28">
        <v>0</v>
      </c>
      <c r="D31" s="28">
        <v>0</v>
      </c>
      <c r="E31" s="31">
        <v>4.6399999999999997</v>
      </c>
      <c r="F31" s="31"/>
      <c r="G31" s="31">
        <v>7.37</v>
      </c>
      <c r="H31" s="31">
        <v>0</v>
      </c>
      <c r="I31" s="31">
        <v>0</v>
      </c>
      <c r="J31" s="31">
        <v>7.37</v>
      </c>
      <c r="K31" s="31"/>
      <c r="L31" s="31">
        <f>ROUND((B31*'Uniform Rate Inc'!$F$15),2)</f>
        <v>5.42</v>
      </c>
      <c r="M31" s="26">
        <v>0</v>
      </c>
      <c r="N31" s="26">
        <v>0</v>
      </c>
      <c r="O31" s="31">
        <f t="shared" si="0"/>
        <v>5.42</v>
      </c>
    </row>
    <row r="32" spans="1:15" x14ac:dyDescent="0.25">
      <c r="A32" s="25" t="s">
        <v>78</v>
      </c>
      <c r="B32" s="26">
        <v>13.72</v>
      </c>
      <c r="C32" s="28">
        <v>0</v>
      </c>
      <c r="D32" s="28">
        <v>0</v>
      </c>
      <c r="E32" s="31">
        <v>13.72</v>
      </c>
      <c r="F32" s="31"/>
      <c r="G32" s="31">
        <v>21.8</v>
      </c>
      <c r="H32" s="31">
        <v>0</v>
      </c>
      <c r="I32" s="31">
        <v>0</v>
      </c>
      <c r="J32" s="31">
        <v>21.8</v>
      </c>
      <c r="K32" s="31"/>
      <c r="L32" s="31">
        <f>ROUND((B32*'Uniform Rate Inc'!$F$15),2)</f>
        <v>16.02</v>
      </c>
      <c r="M32" s="26">
        <v>0</v>
      </c>
      <c r="N32" s="26">
        <v>0</v>
      </c>
      <c r="O32" s="31">
        <f t="shared" si="0"/>
        <v>16.02</v>
      </c>
    </row>
    <row r="33" spans="1:15" x14ac:dyDescent="0.25">
      <c r="A33" s="25" t="s">
        <v>79</v>
      </c>
      <c r="B33" s="26">
        <v>9.2899999999999991</v>
      </c>
      <c r="C33" s="28">
        <v>0</v>
      </c>
      <c r="D33" s="28">
        <v>0</v>
      </c>
      <c r="E33" s="31">
        <v>9.2899999999999991</v>
      </c>
      <c r="F33" s="31"/>
      <c r="G33" s="31">
        <v>14.76</v>
      </c>
      <c r="H33" s="31">
        <v>0</v>
      </c>
      <c r="I33" s="31">
        <v>0</v>
      </c>
      <c r="J33" s="31">
        <v>14.76</v>
      </c>
      <c r="K33" s="31"/>
      <c r="L33" s="31">
        <f>ROUND((B33*'Uniform Rate Inc'!$F$15),2)</f>
        <v>10.85</v>
      </c>
      <c r="M33" s="26">
        <v>0</v>
      </c>
      <c r="N33" s="26">
        <v>0</v>
      </c>
      <c r="O33" s="31">
        <f t="shared" si="0"/>
        <v>10.85</v>
      </c>
    </row>
    <row r="34" spans="1:15" x14ac:dyDescent="0.25">
      <c r="A34" s="25" t="s">
        <v>50</v>
      </c>
      <c r="B34" s="26">
        <v>4.18</v>
      </c>
      <c r="C34" s="28">
        <v>0</v>
      </c>
      <c r="D34" s="28">
        <v>0</v>
      </c>
      <c r="E34" s="31">
        <v>4.18</v>
      </c>
      <c r="F34" s="31"/>
      <c r="G34" s="31">
        <v>6.64</v>
      </c>
      <c r="H34" s="31">
        <v>0</v>
      </c>
      <c r="I34" s="31">
        <v>0</v>
      </c>
      <c r="J34" s="31">
        <v>6.64</v>
      </c>
      <c r="K34" s="31"/>
      <c r="L34" s="31">
        <f>ROUND((B34*'Uniform Rate Inc'!$F$15),2)</f>
        <v>4.88</v>
      </c>
      <c r="M34" s="26">
        <v>0</v>
      </c>
      <c r="N34" s="26">
        <v>0</v>
      </c>
      <c r="O34" s="31">
        <f t="shared" si="0"/>
        <v>4.88</v>
      </c>
    </row>
    <row r="35" spans="1:15" x14ac:dyDescent="0.25">
      <c r="A35" s="25" t="s">
        <v>80</v>
      </c>
      <c r="B35" s="26">
        <v>1.21</v>
      </c>
      <c r="C35" s="26">
        <v>3.2</v>
      </c>
      <c r="D35" s="26">
        <v>1.07</v>
      </c>
      <c r="E35" s="31">
        <v>5.48</v>
      </c>
      <c r="F35" s="31"/>
      <c r="G35" s="31">
        <v>1.92</v>
      </c>
      <c r="H35" s="31">
        <v>5.09</v>
      </c>
      <c r="I35" s="31">
        <v>1.7</v>
      </c>
      <c r="J35" s="31">
        <v>8.7099999999999991</v>
      </c>
      <c r="K35" s="31"/>
      <c r="L35" s="31">
        <f>ROUND((B35*'Uniform Rate Inc'!$F$15),2)</f>
        <v>1.41</v>
      </c>
      <c r="M35" s="26">
        <f>ROUND((C35*'Uniform Rate Inc'!$F$15),2)</f>
        <v>3.74</v>
      </c>
      <c r="N35" s="26">
        <f>ROUND((D35*'Uniform Rate Inc'!$F$15),2)</f>
        <v>1.25</v>
      </c>
      <c r="O35" s="31">
        <f t="shared" si="0"/>
        <v>6.4</v>
      </c>
    </row>
    <row r="36" spans="1:15" x14ac:dyDescent="0.25">
      <c r="A36" s="25" t="s">
        <v>81</v>
      </c>
      <c r="B36" s="26">
        <v>1.33</v>
      </c>
      <c r="C36" s="26">
        <v>6.89</v>
      </c>
      <c r="D36" s="26">
        <v>1.1499999999999999</v>
      </c>
      <c r="E36" s="31">
        <v>9.3699999999999992</v>
      </c>
      <c r="F36" s="31"/>
      <c r="G36" s="31">
        <v>2.11</v>
      </c>
      <c r="H36" s="31">
        <v>10.95</v>
      </c>
      <c r="I36" s="31">
        <v>1.83</v>
      </c>
      <c r="J36" s="31">
        <v>14.889999999999999</v>
      </c>
      <c r="K36" s="31"/>
      <c r="L36" s="31">
        <f>ROUND((B36*'Uniform Rate Inc'!$F$15),2)</f>
        <v>1.55</v>
      </c>
      <c r="M36" s="26">
        <f>ROUND((C36*'Uniform Rate Inc'!$F$15),2)</f>
        <v>8.0399999999999991</v>
      </c>
      <c r="N36" s="26">
        <f>ROUND((D36*'Uniform Rate Inc'!$F$15),2)</f>
        <v>1.34</v>
      </c>
      <c r="O36" s="31">
        <f t="shared" si="0"/>
        <v>10.93</v>
      </c>
    </row>
    <row r="38" spans="1:15" x14ac:dyDescent="0.25">
      <c r="A38" s="25"/>
    </row>
  </sheetData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Uniform Rate Inc</vt:lpstr>
      <vt:lpstr>Rates by Tariff</vt:lpstr>
      <vt:lpstr>Uniform Rate Inc lighting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