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externalLinks/externalLink1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\\dm-wdfs-01\Clients\OCLIENTS\037151\072993\"/>
    </mc:Choice>
  </mc:AlternateContent>
  <bookViews>
    <workbookView xWindow="0" yWindow="0" windowWidth="20700" windowHeight="7830" activeTab="0"/>
  </bookViews>
  <sheets>
    <sheet name="E-1W" sheetId="1" r:id="rId2"/>
    <sheet name="E-1S" sheetId="2" r:id="rId3"/>
  </sheets>
  <externalReferences>
    <externalReference r:id="rId9"/>
  </externalReference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<sst xmlns="http://schemas.openxmlformats.org/spreadsheetml/2006/main" count="148" uniqueCount="70">
  <si>
    <t>Rate Schedule - Water</t>
  </si>
  <si>
    <t>Florida Public Service Commission</t>
  </si>
  <si>
    <t>Proposed Increase in Rates</t>
  </si>
  <si>
    <t>Company: Utilities, Inc. of Florida</t>
  </si>
  <si>
    <t>Schedule E-1</t>
  </si>
  <si>
    <t>Page 1 of 2 Revised</t>
  </si>
  <si>
    <t>Revenue Requirement</t>
  </si>
  <si>
    <t>Interim [ ] Final [x]</t>
  </si>
  <si>
    <t>Misc Svc Charges</t>
  </si>
  <si>
    <t xml:space="preserve">Water [x] or Sewer [  ] </t>
  </si>
  <si>
    <t>Annualized Revenue</t>
  </si>
  <si>
    <t xml:space="preserve">Explanation:  Provide a schedule of present and proposed rates. State Meter sewer cap, if one exists. </t>
  </si>
  <si>
    <t>Increase</t>
  </si>
  <si>
    <t>Test Year</t>
  </si>
  <si>
    <t>Present</t>
  </si>
  <si>
    <t>Proposed</t>
  </si>
  <si>
    <t>%Increase</t>
  </si>
  <si>
    <t>Line</t>
  </si>
  <si>
    <t>Bill</t>
  </si>
  <si>
    <t xml:space="preserve">Rates </t>
  </si>
  <si>
    <t>Rates</t>
  </si>
  <si>
    <t>No</t>
  </si>
  <si>
    <t>Code</t>
  </si>
  <si>
    <t>Class/Meter Size</t>
  </si>
  <si>
    <t>6.29.2018</t>
  </si>
  <si>
    <t>5.31.2019</t>
  </si>
  <si>
    <t>5.31.2020</t>
  </si>
  <si>
    <t>RS1</t>
  </si>
  <si>
    <t>Residential</t>
  </si>
  <si>
    <t xml:space="preserve">5/8" </t>
  </si>
  <si>
    <t xml:space="preserve">3/8" </t>
  </si>
  <si>
    <t xml:space="preserve">1" </t>
  </si>
  <si>
    <t>1-1/2"</t>
  </si>
  <si>
    <t>2"</t>
  </si>
  <si>
    <t>3"</t>
  </si>
  <si>
    <t>4"</t>
  </si>
  <si>
    <t>6"</t>
  </si>
  <si>
    <t>8"</t>
  </si>
  <si>
    <t>10"</t>
  </si>
  <si>
    <t>Gallonage Charge per 1,000 Gallons</t>
  </si>
  <si>
    <t>0 - 4,000 gallons</t>
  </si>
  <si>
    <t xml:space="preserve">4,001-12,000 gallons </t>
  </si>
  <si>
    <t>Over 12,000 gallons</t>
  </si>
  <si>
    <t>General Service/Bulk Service</t>
  </si>
  <si>
    <t>GS1</t>
  </si>
  <si>
    <t>Private Fire Protetion</t>
  </si>
  <si>
    <t>PFP1</t>
  </si>
  <si>
    <t>Page 2 of 2 Revised</t>
  </si>
  <si>
    <t xml:space="preserve">Water [ ] or Sewer [ X] </t>
  </si>
  <si>
    <t xml:space="preserve">Explanation:  Provide a schedule of present and proposed rates. State residential sewer cap, if one exists. </t>
  </si>
  <si>
    <t>(1)</t>
  </si>
  <si>
    <t>Bill Code</t>
  </si>
  <si>
    <t>10.05.2019</t>
  </si>
  <si>
    <t>All Meter Sizes</t>
  </si>
  <si>
    <t>Residential (8,000 gallon Maximum)</t>
  </si>
  <si>
    <t>All Meter Sizes (Mid County-Tierra Verde)</t>
  </si>
  <si>
    <t>Residential (16,000 gallon Maximum)</t>
  </si>
  <si>
    <t>Residential Reuse</t>
  </si>
  <si>
    <t>General Service</t>
  </si>
  <si>
    <t>3/4"</t>
  </si>
  <si>
    <t>Bulk Service (DeAnn Estates)</t>
  </si>
  <si>
    <t>All Meter Sizes (58 ERCs)</t>
  </si>
  <si>
    <t>Flat Rate</t>
  </si>
  <si>
    <t>All Meter Sizes (Mid County - Tierra Verde)</t>
  </si>
  <si>
    <t>Cross Creek HOA (905 ERCs)</t>
  </si>
  <si>
    <t>General Service/ Bulk Service (Mid County and Tierra Verde)</t>
  </si>
  <si>
    <t>Rate Schedule - Wastewater</t>
  </si>
  <si>
    <t>Docket No.: 20200139-WS</t>
  </si>
  <si>
    <t>Test Year Ended: December 31, 2019</t>
  </si>
  <si>
    <t xml:space="preserve">Preparer: Jared Deason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</si>
</sst>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_);\(&quot;$&quot;#,##0.000\)"/>
    <numFmt numFmtId="165" formatCode="0.0000%"/>
    <numFmt numFmtId="166" formatCode="0.000%"/>
    <numFmt numFmtId="167" formatCode="0_);\(0\)"/>
    <numFmt numFmtId="168" formatCode="0.00000%"/>
    <numFmt numFmtId="169" formatCode="mm/dd/yy;@"/>
    <numFmt numFmtId="170" formatCode="0.000000%"/>
    <numFmt numFmtId="171" formatCode="&quot;$&quot;#,##0.00"/>
    <numFmt numFmtId="172" formatCode="0.0"/>
    <numFmt numFmtId="173" formatCode="&quot;$&quot;#,##0.0000000_);[Red]\(&quot;$&quot;#,##0.0000000\)"/>
  </numFmts>
  <fonts count="1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Geneva"/>
      <family val="2"/>
    </font>
    <font>
      <b/>
      <sz val="9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Calibri"/>
      <family val="2"/>
    </font>
    <font>
      <sz val="9"/>
      <name val="Calibri"/>
      <family val="2"/>
      <scheme val="minor"/>
    </font>
    <font>
      <b/>
      <u val="singleAccounting"/>
      <sz val="9"/>
      <name val="Calibri"/>
      <family val="2"/>
    </font>
    <font>
      <b/>
      <sz val="9"/>
      <color rgb="FFFF0000"/>
      <name val="Calibri"/>
      <family val="2"/>
    </font>
    <font>
      <b/>
      <u val="single"/>
      <sz val="9"/>
      <name val="Calibri"/>
      <family val="2"/>
    </font>
    <font>
      <sz val="9"/>
      <name val="Calibri"/>
      <family val="2"/>
    </font>
    <font>
      <sz val="9"/>
      <color rgb="FFFF0000"/>
      <name val="Calibri"/>
      <family val="2"/>
    </font>
    <font>
      <strike/>
      <sz val="9"/>
      <name val="Calibri"/>
      <family val="2"/>
    </font>
    <font>
      <sz val="10"/>
      <name val="Courier"/>
      <family val="3"/>
    </font>
    <font>
      <b/>
      <sz val="9"/>
      <color rgb="FFFF0000"/>
      <name val="Calibri"/>
      <family val="2"/>
      <scheme val="minor"/>
    </font>
  </fonts>
  <fills count="2">
    <fill>
      <patternFill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</border>
    <border>
      <left/>
      <right/>
      <top/>
      <bottom style="thin">
        <color indexed="8"/>
      </bottom>
    </border>
    <border>
      <left/>
      <right/>
      <top/>
      <bottom style="thin">
        <color auto="1"/>
      </bottom>
    </border>
    <border>
      <left/>
      <right/>
      <top/>
      <bottom style="medium">
        <color indexed="8"/>
      </bottom>
    </border>
  </borders>
  <cellStyleXfs count="3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>
      <alignment/>
      <protection/>
    </xf>
    <xf numFmtId="9" fontId="4" fillId="0" borderId="0" applyFont="0" applyFill="0" applyBorder="0" applyAlignment="0" applyProtection="0"/>
    <xf numFmtId="0" fontId="0" fillId="0" borderId="0">
      <alignment/>
      <protection/>
    </xf>
    <xf numFmtId="8" fontId="2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0" fillId="0" borderId="0">
      <alignment/>
      <protection/>
    </xf>
    <xf numFmtId="0" fontId="0" fillId="0" borderId="0">
      <alignment/>
      <protection/>
    </xf>
    <xf numFmtId="0" fontId="2" fillId="0" borderId="0">
      <alignment/>
      <protection/>
    </xf>
    <xf numFmtId="44" fontId="0" fillId="0" borderId="0" applyFont="0" applyFill="0" applyBorder="0" applyAlignment="0" applyProtection="0"/>
    <xf numFmtId="0" fontId="0" fillId="0" borderId="0">
      <alignment/>
      <protection/>
    </xf>
    <xf numFmtId="0" fontId="14" fillId="0" borderId="0">
      <alignment/>
      <protection/>
    </xf>
  </cellStyleXfs>
  <cellXfs count="109">
    <xf numFmtId="0" fontId="0" fillId="0" borderId="0" xfId="0"/>
    <xf numFmtId="0" fontId="3" fillId="0" borderId="0" xfId="20" applyFont="1">
      <alignment/>
      <protection/>
    </xf>
    <xf numFmtId="164" fontId="3" fillId="0" borderId="0" xfId="20" applyNumberFormat="1" applyFont="1">
      <alignment/>
      <protection/>
    </xf>
    <xf numFmtId="0" fontId="3" fillId="0" borderId="0" xfId="20" applyFont="1" applyAlignment="1">
      <alignment horizontal="center"/>
      <protection/>
    </xf>
    <xf numFmtId="7" fontId="3" fillId="0" borderId="0" xfId="20" applyNumberFormat="1" applyFont="1" applyAlignment="1">
      <alignment horizontal="right"/>
      <protection/>
    </xf>
    <xf numFmtId="165" fontId="3" fillId="0" borderId="0" xfId="21" applyNumberFormat="1" applyFont="1" applyAlignment="1">
      <alignment/>
    </xf>
    <xf numFmtId="0" fontId="3" fillId="0" borderId="0" xfId="0" applyFont="1"/>
    <xf numFmtId="5" fontId="3" fillId="0" borderId="0" xfId="20" applyNumberFormat="1" applyFont="1">
      <alignment/>
      <protection/>
    </xf>
    <xf numFmtId="166" fontId="3" fillId="0" borderId="0" xfId="21" applyNumberFormat="1" applyFont="1" applyFill="1" applyBorder="1"/>
    <xf numFmtId="0" fontId="3" fillId="0" borderId="0" xfId="20" applyFont="1" applyAlignment="1">
      <alignment horizontal="left"/>
      <protection/>
    </xf>
    <xf numFmtId="0" fontId="5" fillId="0" borderId="0" xfId="0" applyFont="1" applyAlignment="1" applyProtection="1">
      <alignment horizontal="right"/>
      <protection locked="0"/>
    </xf>
    <xf numFmtId="41" fontId="3" fillId="0" borderId="0" xfId="20" applyNumberFormat="1" applyFont="1">
      <alignment/>
      <protection/>
    </xf>
    <xf numFmtId="0" fontId="3" fillId="0" borderId="1" xfId="20" applyFont="1" applyBorder="1">
      <alignment/>
      <protection/>
    </xf>
    <xf numFmtId="164" fontId="3" fillId="0" borderId="1" xfId="20" applyNumberFormat="1" applyFont="1" applyBorder="1">
      <alignment/>
      <protection/>
    </xf>
    <xf numFmtId="0" fontId="3" fillId="0" borderId="1" xfId="20" applyFont="1" applyBorder="1" applyAlignment="1">
      <alignment horizontal="center"/>
      <protection/>
    </xf>
    <xf numFmtId="167" fontId="6" fillId="0" borderId="0" xfId="22" applyNumberFormat="1" applyFont="1">
      <alignment/>
      <protection/>
    </xf>
    <xf numFmtId="49" fontId="6" fillId="0" borderId="0" xfId="22" applyNumberFormat="1" applyFont="1" applyAlignment="1">
      <alignment horizontal="center"/>
      <protection/>
    </xf>
    <xf numFmtId="167" fontId="6" fillId="0" borderId="0" xfId="22" applyNumberFormat="1" applyFont="1" applyAlignment="1">
      <alignment horizontal="center"/>
      <protection/>
    </xf>
    <xf numFmtId="0" fontId="6" fillId="0" borderId="0" xfId="22" applyFont="1" applyAlignment="1">
      <alignment horizontal="center"/>
      <protection/>
    </xf>
    <xf numFmtId="0" fontId="0" fillId="0" borderId="0" xfId="22">
      <alignment/>
      <protection/>
    </xf>
    <xf numFmtId="167" fontId="3" fillId="0" borderId="0" xfId="20" applyNumberFormat="1" applyFont="1" applyAlignment="1">
      <alignment horizontal="center"/>
      <protection/>
    </xf>
    <xf numFmtId="49" fontId="6" fillId="0" borderId="0" xfId="22" applyNumberFormat="1" applyFont="1">
      <alignment/>
      <protection/>
    </xf>
    <xf numFmtId="0" fontId="6" fillId="0" borderId="0" xfId="22" applyFont="1">
      <alignment/>
      <protection/>
    </xf>
    <xf numFmtId="0" fontId="3" fillId="0" borderId="0" xfId="20" applyFont="1" quotePrefix="1">
      <alignment/>
      <protection/>
    </xf>
    <xf numFmtId="168" fontId="3" fillId="0" borderId="0" xfId="21" applyNumberFormat="1" applyFont="1" applyFill="1"/>
    <xf numFmtId="169" fontId="3" fillId="0" borderId="0" xfId="20" applyNumberFormat="1" applyFont="1" applyAlignment="1">
      <alignment horizontal="center"/>
      <protection/>
    </xf>
    <xf numFmtId="8" fontId="7" fillId="0" borderId="0" xfId="23" applyFont="1" applyFill="1" applyAlignment="1">
      <alignment horizontal="center"/>
    </xf>
    <xf numFmtId="169" fontId="3" fillId="0" borderId="0" xfId="20" applyNumberFormat="1" applyFont="1">
      <alignment/>
      <protection/>
    </xf>
    <xf numFmtId="41" fontId="6" fillId="0" borderId="2" xfId="24" applyNumberFormat="1" applyFont="1" applyBorder="1" applyAlignment="1">
      <alignment horizontal="center"/>
    </xf>
    <xf numFmtId="49" fontId="6" fillId="0" borderId="2" xfId="24" applyNumberFormat="1" applyFont="1" applyBorder="1" applyAlignment="1">
      <alignment horizontal="center"/>
    </xf>
    <xf numFmtId="41" fontId="8" fillId="0" borderId="2" xfId="24" applyNumberFormat="1" applyFont="1" applyBorder="1" applyAlignment="1">
      <alignment horizontal="center"/>
    </xf>
    <xf numFmtId="169" fontId="6" fillId="0" borderId="3" xfId="22" applyNumberFormat="1" applyFont="1" applyBorder="1" applyAlignment="1">
      <alignment horizontal="center" vertical="center" wrapText="1"/>
      <protection/>
    </xf>
    <xf numFmtId="169" fontId="9" fillId="0" borderId="3" xfId="22" applyNumberFormat="1" applyFont="1" applyBorder="1" applyAlignment="1">
      <alignment horizontal="center" vertical="center" wrapText="1"/>
      <protection/>
    </xf>
    <xf numFmtId="169" fontId="6" fillId="0" borderId="3" xfId="25" applyNumberFormat="1" applyFont="1" applyBorder="1" applyAlignment="1">
      <alignment horizontal="center" vertical="center" wrapText="1"/>
      <protection/>
    </xf>
    <xf numFmtId="41" fontId="6" fillId="0" borderId="2" xfId="24" applyNumberFormat="1" applyFont="1" applyFill="1" applyBorder="1" applyAlignment="1" quotePrefix="1">
      <alignment horizontal="center"/>
    </xf>
    <xf numFmtId="169" fontId="7" fillId="0" borderId="0" xfId="20" applyNumberFormat="1" applyFont="1" applyAlignment="1">
      <alignment horizontal="center"/>
      <protection/>
    </xf>
    <xf numFmtId="169" fontId="7" fillId="0" borderId="0" xfId="20" applyNumberFormat="1" applyFont="1">
      <alignment/>
      <protection/>
    </xf>
    <xf numFmtId="0" fontId="7" fillId="0" borderId="0" xfId="20" applyFont="1" applyAlignment="1">
      <alignment horizontal="center"/>
      <protection/>
    </xf>
    <xf numFmtId="49" fontId="10" fillId="0" borderId="0" xfId="26" applyNumberFormat="1" applyFont="1">
      <alignment/>
      <protection/>
    </xf>
    <xf numFmtId="0" fontId="7" fillId="0" borderId="0" xfId="20" applyFont="1">
      <alignment/>
      <protection/>
    </xf>
    <xf numFmtId="8" fontId="7" fillId="0" borderId="0" xfId="23" applyFont="1" applyFill="1" applyBorder="1" applyAlignment="1">
      <alignment horizontal="center"/>
    </xf>
    <xf numFmtId="49" fontId="11" fillId="0" borderId="0" xfId="27" applyNumberFormat="1" applyFont="1" applyAlignment="1" quotePrefix="1">
      <alignment horizontal="left"/>
      <protection/>
    </xf>
    <xf numFmtId="8" fontId="7" fillId="0" borderId="0" xfId="20" applyNumberFormat="1" applyFont="1">
      <alignment/>
      <protection/>
    </xf>
    <xf numFmtId="4" fontId="11" fillId="0" borderId="0" xfId="28" applyNumberFormat="1" applyFont="1" applyFill="1" applyAlignment="1">
      <alignment/>
    </xf>
    <xf numFmtId="4" fontId="12" fillId="0" borderId="0" xfId="28" applyNumberFormat="1" applyFont="1" applyFill="1" applyAlignment="1">
      <alignment/>
    </xf>
    <xf numFmtId="8" fontId="11" fillId="0" borderId="0" xfId="28" applyNumberFormat="1" applyFont="1" applyFill="1" applyAlignment="1">
      <alignment/>
    </xf>
    <xf numFmtId="170" fontId="7" fillId="0" borderId="0" xfId="21" applyNumberFormat="1" applyFont="1" applyFill="1" applyBorder="1" applyAlignment="1">
      <alignment/>
    </xf>
    <xf numFmtId="49" fontId="11" fillId="0" borderId="0" xfId="27" applyNumberFormat="1" applyFont="1" applyAlignment="1">
      <alignment horizontal="left"/>
      <protection/>
    </xf>
    <xf numFmtId="4" fontId="11" fillId="0" borderId="0" xfId="29" applyNumberFormat="1" applyFont="1">
      <alignment/>
      <protection/>
    </xf>
    <xf numFmtId="0" fontId="11" fillId="0" borderId="0" xfId="27" applyFont="1" applyAlignment="1">
      <alignment horizontal="left"/>
      <protection/>
    </xf>
    <xf numFmtId="171" fontId="12" fillId="0" borderId="0" xfId="29" applyNumberFormat="1" applyFont="1">
      <alignment/>
      <protection/>
    </xf>
    <xf numFmtId="0" fontId="13" fillId="0" borderId="0" xfId="26" applyFont="1" applyAlignment="1">
      <alignment horizontal="left" indent="1"/>
      <protection/>
    </xf>
    <xf numFmtId="8" fontId="11" fillId="0" borderId="0" xfId="28" applyNumberFormat="1" applyFont="1" applyFill="1" applyAlignment="1">
      <alignment horizontal="right"/>
    </xf>
    <xf numFmtId="49" fontId="10" fillId="0" borderId="0" xfId="27" applyNumberFormat="1" applyFont="1" applyAlignment="1">
      <alignment horizontal="left"/>
      <protection/>
    </xf>
    <xf numFmtId="171" fontId="12" fillId="0" borderId="0" xfId="24" applyNumberFormat="1" applyFont="1" applyFill="1" applyAlignment="1" quotePrefix="1">
      <alignment/>
    </xf>
    <xf numFmtId="171" fontId="11" fillId="0" borderId="0" xfId="24" applyNumberFormat="1" applyFont="1" applyFill="1" applyAlignment="1" quotePrefix="1">
      <alignment/>
    </xf>
    <xf numFmtId="8" fontId="3" fillId="0" borderId="0" xfId="23" applyFont="1" applyFill="1" applyAlignment="1">
      <alignment horizontal="center"/>
    </xf>
    <xf numFmtId="7" fontId="7" fillId="0" borderId="0" xfId="20" applyNumberFormat="1" applyFont="1" applyAlignment="1">
      <alignment horizontal="center"/>
      <protection/>
    </xf>
    <xf numFmtId="164" fontId="7" fillId="0" borderId="0" xfId="20" applyNumberFormat="1" applyFont="1" applyAlignment="1">
      <alignment horizontal="center"/>
      <protection/>
    </xf>
    <xf numFmtId="8" fontId="12" fillId="0" borderId="0" xfId="28" applyNumberFormat="1" applyFont="1" applyFill="1" applyAlignment="1">
      <alignment/>
    </xf>
    <xf numFmtId="0" fontId="11" fillId="0" borderId="0" xfId="26" applyFont="1">
      <alignment/>
      <protection/>
    </xf>
    <xf numFmtId="0" fontId="12" fillId="0" borderId="0" xfId="29" applyFont="1">
      <alignment/>
      <protection/>
    </xf>
    <xf numFmtId="0" fontId="0" fillId="0" borderId="0" xfId="29">
      <alignment/>
      <protection/>
    </xf>
    <xf numFmtId="171" fontId="11" fillId="0" borderId="0" xfId="29" applyNumberFormat="1" applyFont="1">
      <alignment/>
      <protection/>
    </xf>
    <xf numFmtId="8" fontId="7" fillId="0" borderId="0" xfId="20" applyNumberFormat="1" applyFont="1" applyAlignment="1">
      <alignment horizontal="center"/>
      <protection/>
    </xf>
    <xf numFmtId="8" fontId="7" fillId="0" borderId="0" xfId="20" applyNumberFormat="1" applyFont="1" applyAlignment="1">
      <alignment horizontal="right"/>
      <protection/>
    </xf>
    <xf numFmtId="0" fontId="12" fillId="0" borderId="0" xfId="29" applyFont="1" applyAlignment="1">
      <alignment horizontal="centerContinuous"/>
      <protection/>
    </xf>
    <xf numFmtId="49" fontId="11" fillId="0" borderId="0" xfId="30" applyNumberFormat="1" applyFont="1" applyAlignment="1">
      <alignment horizontal="left"/>
      <protection/>
    </xf>
    <xf numFmtId="44" fontId="7" fillId="0" borderId="0" xfId="20" applyNumberFormat="1" applyFont="1">
      <alignment/>
      <protection/>
    </xf>
    <xf numFmtId="164" fontId="7" fillId="0" borderId="0" xfId="20" applyNumberFormat="1" applyFont="1">
      <alignment/>
      <protection/>
    </xf>
    <xf numFmtId="10" fontId="3" fillId="0" borderId="0" xfId="20" applyNumberFormat="1" applyFont="1">
      <alignment/>
      <protection/>
    </xf>
    <xf numFmtId="37" fontId="3" fillId="0" borderId="0" xfId="20" applyNumberFormat="1" applyFont="1" applyAlignment="1">
      <alignment horizontal="left"/>
      <protection/>
    </xf>
    <xf numFmtId="0" fontId="15" fillId="0" borderId="0" xfId="20" applyFont="1">
      <alignment/>
      <protection/>
    </xf>
    <xf numFmtId="0" fontId="6" fillId="0" borderId="4" xfId="25" applyFont="1" applyBorder="1">
      <alignment/>
      <protection/>
    </xf>
    <xf numFmtId="49" fontId="6" fillId="0" borderId="4" xfId="25" applyNumberFormat="1" applyFont="1" applyBorder="1">
      <alignment/>
      <protection/>
    </xf>
    <xf numFmtId="167" fontId="6" fillId="0" borderId="0" xfId="25" applyNumberFormat="1" applyFont="1">
      <alignment/>
      <protection/>
    </xf>
    <xf numFmtId="49" fontId="6" fillId="0" borderId="0" xfId="25" applyNumberFormat="1" applyFont="1" applyAlignment="1">
      <alignment horizontal="center"/>
      <protection/>
    </xf>
    <xf numFmtId="167" fontId="6" fillId="0" borderId="0" xfId="25" applyNumberFormat="1" applyFont="1" applyAlignment="1">
      <alignment horizontal="center"/>
      <protection/>
    </xf>
    <xf numFmtId="37" fontId="6" fillId="0" borderId="0" xfId="25" applyNumberFormat="1" applyFont="1" applyAlignment="1">
      <alignment horizontal="center"/>
      <protection/>
    </xf>
    <xf numFmtId="0" fontId="6" fillId="0" borderId="0" xfId="25" applyFont="1" applyAlignment="1">
      <alignment horizontal="center"/>
      <protection/>
    </xf>
    <xf numFmtId="0" fontId="0" fillId="0" borderId="0" xfId="25">
      <alignment/>
      <protection/>
    </xf>
    <xf numFmtId="49" fontId="6" fillId="0" borderId="0" xfId="25" applyNumberFormat="1" applyFont="1">
      <alignment/>
      <protection/>
    </xf>
    <xf numFmtId="0" fontId="6" fillId="0" borderId="0" xfId="25" applyFont="1">
      <alignment/>
      <protection/>
    </xf>
    <xf numFmtId="169" fontId="3" fillId="0" borderId="0" xfId="20" applyNumberFormat="1" applyFont="1" applyAlignment="1">
      <alignment horizontal="center" vertical="center" wrapText="1"/>
      <protection/>
    </xf>
    <xf numFmtId="0" fontId="6" fillId="0" borderId="2" xfId="25" applyFont="1" applyBorder="1" applyAlignment="1">
      <alignment horizontal="center"/>
      <protection/>
    </xf>
    <xf numFmtId="169" fontId="9" fillId="0" borderId="3" xfId="25" applyNumberFormat="1" applyFont="1" applyBorder="1" applyAlignment="1">
      <alignment horizontal="center" vertical="center" wrapText="1"/>
      <protection/>
    </xf>
    <xf numFmtId="169" fontId="7" fillId="0" borderId="0" xfId="20" applyNumberFormat="1" applyFont="1" applyAlignment="1">
      <alignment horizontal="center" vertical="center" wrapText="1"/>
      <protection/>
    </xf>
    <xf numFmtId="0" fontId="11" fillId="0" borderId="0" xfId="25" applyFont="1" applyAlignment="1">
      <alignment horizontal="center"/>
      <protection/>
    </xf>
    <xf numFmtId="49" fontId="10" fillId="0" borderId="0" xfId="25" applyNumberFormat="1" applyFont="1">
      <alignment/>
      <protection/>
    </xf>
    <xf numFmtId="0" fontId="12" fillId="0" borderId="0" xfId="25" applyFont="1">
      <alignment/>
      <protection/>
    </xf>
    <xf numFmtId="8" fontId="7" fillId="0" borderId="0" xfId="23" applyFont="1" applyFill="1" applyBorder="1" applyAlignment="1">
      <alignment horizontal="right"/>
    </xf>
    <xf numFmtId="16" fontId="11" fillId="0" borderId="0" xfId="25" applyNumberFormat="1" applyFont="1" applyAlignment="1">
      <alignment horizontal="left" indent="1"/>
      <protection/>
    </xf>
    <xf numFmtId="171" fontId="11" fillId="0" borderId="0" xfId="25" applyNumberFormat="1" applyFont="1">
      <alignment/>
      <protection/>
    </xf>
    <xf numFmtId="171" fontId="12" fillId="0" borderId="0" xfId="25" applyNumberFormat="1" applyFont="1">
      <alignment/>
      <protection/>
    </xf>
    <xf numFmtId="8" fontId="7" fillId="0" borderId="0" xfId="23" applyFont="1" applyFill="1" applyAlignment="1">
      <alignment horizontal="right" indent="2"/>
    </xf>
    <xf numFmtId="171" fontId="7" fillId="0" borderId="0" xfId="21" applyNumberFormat="1" applyFont="1" applyFill="1" applyBorder="1" applyAlignment="1">
      <alignment/>
    </xf>
    <xf numFmtId="0" fontId="11" fillId="0" borderId="0" xfId="25" applyFont="1">
      <alignment/>
      <protection/>
    </xf>
    <xf numFmtId="0" fontId="11" fillId="0" borderId="0" xfId="25" applyFont="1" applyAlignment="1">
      <alignment horizontal="left" indent="2"/>
      <protection/>
    </xf>
    <xf numFmtId="0" fontId="12" fillId="0" borderId="0" xfId="25" applyFont="1" applyAlignment="1">
      <alignment horizontal="left" indent="2"/>
      <protection/>
    </xf>
    <xf numFmtId="165" fontId="7" fillId="0" borderId="0" xfId="20" applyNumberFormat="1" applyFont="1">
      <alignment/>
      <protection/>
    </xf>
    <xf numFmtId="8" fontId="7" fillId="0" borderId="0" xfId="23" applyFont="1" applyFill="1" applyAlignment="1">
      <alignment/>
    </xf>
    <xf numFmtId="171" fontId="12" fillId="0" borderId="0" xfId="25" applyNumberFormat="1" applyFont="1" quotePrefix="1">
      <alignment/>
      <protection/>
    </xf>
    <xf numFmtId="171" fontId="11" fillId="0" borderId="0" xfId="28" applyNumberFormat="1" applyFont="1" applyFill="1" applyAlignment="1">
      <alignment/>
    </xf>
    <xf numFmtId="172" fontId="7" fillId="0" borderId="0" xfId="20" applyNumberFormat="1" applyFont="1">
      <alignment/>
      <protection/>
    </xf>
    <xf numFmtId="37" fontId="6" fillId="0" borderId="0" xfId="25" applyNumberFormat="1" applyFont="1" applyAlignment="1">
      <alignment horizontal="centerContinuous"/>
      <protection/>
    </xf>
    <xf numFmtId="49" fontId="11" fillId="0" borderId="0" xfId="25" applyNumberFormat="1" applyFont="1" applyAlignment="1">
      <alignment horizontal="centerContinuous"/>
      <protection/>
    </xf>
    <xf numFmtId="0" fontId="12" fillId="0" borderId="0" xfId="25" applyFont="1" applyAlignment="1">
      <alignment horizontal="centerContinuous"/>
      <protection/>
    </xf>
    <xf numFmtId="16" fontId="11" fillId="0" borderId="0" xfId="25" applyNumberFormat="1" applyFont="1" applyAlignment="1">
      <alignment horizontal="left" indent="2"/>
      <protection/>
    </xf>
    <xf numFmtId="173" fontId="7" fillId="0" borderId="0" xfId="20" applyNumberFormat="1" applyFont="1">
      <alignment/>
      <protection/>
    </xf>
  </cellXfs>
  <cellStyles count="17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al 11" xfId="20"/>
    <cellStyle name="Percent 2 2 2" xfId="21"/>
    <cellStyle name="Normal 63" xfId="22"/>
    <cellStyle name="Currency 10" xfId="23"/>
    <cellStyle name="Comma 37" xfId="24"/>
    <cellStyle name="Normal 67" xfId="25"/>
    <cellStyle name="Normal 65" xfId="26"/>
    <cellStyle name="Normal_UIF E-2 - with some additions REVISED FOR TITLES" xfId="27"/>
    <cellStyle name="Currency 14" xfId="28"/>
    <cellStyle name="Normal 66" xfId="29"/>
    <cellStyle name="Normal_Wedgefield-REV" xfId="3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sharedStrings" Target="sharedStrings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8" Type="http://schemas.openxmlformats.org/officeDocument/2006/relationships/customXml" Target="../customXml/item3.xml" /><Relationship Id="rId4" Type="http://schemas.openxmlformats.org/officeDocument/2006/relationships/styles" Target="styles.xml" /><Relationship Id="rId9" Type="http://schemas.openxmlformats.org/officeDocument/2006/relationships/externalLink" Target="externalLinks/externalLink1.xml" /><Relationship Id="rId6" Type="http://schemas.openxmlformats.org/officeDocument/2006/relationships/customXml" Target="../customXml/item1.xml" /><Relationship Id="rId3" Type="http://schemas.openxmlformats.org/officeDocument/2006/relationships/worksheet" Target="worksheets/sheet2.xml" /><Relationship Id="rId7" Type="http://schemas.openxmlformats.org/officeDocument/2006/relationships/customXml" Target="../customXml/item2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orl-adm02\Redocs\Users\dswain.MSA\Documents\(UIF%20U02-41%20TEMPORARY)\2nd%20DEFICIENCIES\UIF-%20MFRs%2012-31-19_2nd%20Deficiencies%208-31-2020_FINAL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cros"/>
      <sheetName val="COVER"/>
      <sheetName val="CONTENTS vol 2"/>
      <sheetName val="CONTENTS vol 1"/>
      <sheetName val="Sheet1"/>
      <sheetName val="A 1"/>
      <sheetName val="A 2"/>
      <sheetName val="A 3"/>
      <sheetName val="A 4"/>
      <sheetName val="A 5"/>
      <sheetName val="A 5 (a)"/>
      <sheetName val="A 6"/>
      <sheetName val="A 6 (a)"/>
      <sheetName val="A 7"/>
      <sheetName val="A 8"/>
      <sheetName val="A 9"/>
      <sheetName val="A 9 (a)"/>
      <sheetName val="A 10"/>
      <sheetName val="A 10 (a)"/>
      <sheetName val="A 11"/>
      <sheetName val="A 12"/>
      <sheetName val="A 12 (a)"/>
      <sheetName val="A 13"/>
      <sheetName val="A 14"/>
      <sheetName val="A 14 (a)"/>
      <sheetName val="A 15"/>
      <sheetName val="A 16"/>
      <sheetName val="A 17"/>
      <sheetName val="A 18"/>
      <sheetName val="A 18 (a)"/>
      <sheetName val="A 19"/>
      <sheetName val="A 19 (a)"/>
      <sheetName val="Working Capital_PerAR"/>
      <sheetName val="B 1"/>
      <sheetName val="B 2"/>
      <sheetName val="B 3"/>
      <sheetName val="B 4"/>
      <sheetName val="B 5"/>
      <sheetName val="B 5 (a)"/>
      <sheetName val="B 6"/>
      <sheetName val="B 6 (a)"/>
      <sheetName val="B 7"/>
      <sheetName val="B7 Prior Details"/>
      <sheetName val="B 8"/>
      <sheetName val="B8 Prior Details"/>
      <sheetName val="B 9"/>
      <sheetName val="B 10"/>
      <sheetName val="NA PRIOR RCE"/>
      <sheetName val="Prior RCE 2"/>
      <sheetName val="B 11"/>
      <sheetName val="B12 - 1.31.2019"/>
      <sheetName val="B12 - 2.28.2019"/>
      <sheetName val="B12 - 3.31.2019"/>
      <sheetName val="B12 - 4.30.2019"/>
      <sheetName val="B12 - 5.31.2019"/>
      <sheetName val="B12 - 6.30.2019"/>
      <sheetName val="B12 - 7.31.2019"/>
      <sheetName val="B12 - 8.31.2019"/>
      <sheetName val="B12 - 9.30.2019"/>
      <sheetName val="B12 - 10.31.2019"/>
      <sheetName val="B12 - 11.30.2019"/>
      <sheetName val="B12 - 12.31.2019"/>
      <sheetName val="B12 - Test Year"/>
      <sheetName val="B 13"/>
      <sheetName val="B 14"/>
      <sheetName val="B 14 (a)"/>
      <sheetName val="B 15"/>
      <sheetName val="C INSTRUCT"/>
      <sheetName val="C 1"/>
      <sheetName val="C 2 (w)"/>
      <sheetName val="C 2 (s)"/>
      <sheetName val="C 3"/>
      <sheetName val="C 4"/>
      <sheetName val="C 5 (w)"/>
      <sheetName val="C 5 (s)"/>
      <sheetName val="C 6"/>
      <sheetName val="C 7"/>
      <sheetName val="C 8"/>
      <sheetName val="C 9"/>
      <sheetName val="C 10"/>
      <sheetName val="D 1"/>
      <sheetName val="D 2"/>
      <sheetName val="D 2 (a)"/>
      <sheetName val="D 3"/>
      <sheetName val="D 4"/>
      <sheetName val="D 5"/>
      <sheetName val="D 6"/>
      <sheetName val="D 7"/>
      <sheetName val="E 1 (w)"/>
      <sheetName val="E 1 (s)"/>
      <sheetName val="E 2 (w) "/>
      <sheetName val="E 2 sum (s)"/>
      <sheetName val="E 2 (s)"/>
      <sheetName val="E 2 (s) TV"/>
      <sheetName val="E 2 (s) MC"/>
      <sheetName val="E 2 (s) CC"/>
      <sheetName val="E 2 (s) DAE HOA"/>
      <sheetName val="E 3"/>
      <sheetName val="E 4 (w)"/>
      <sheetName val="E 4 (s)"/>
      <sheetName val="E 5 (w)"/>
      <sheetName val="E 5 (s)"/>
      <sheetName val="E 6 (w)"/>
      <sheetName val="E 7"/>
      <sheetName val="E 8"/>
      <sheetName val="E 9"/>
      <sheetName val="E 10"/>
      <sheetName val="AFPI"/>
      <sheetName val="E 11"/>
      <sheetName val="E 12"/>
      <sheetName val="E 13"/>
      <sheetName val="E 14"/>
      <sheetName val="A 1 INT"/>
      <sheetName val="A 2 INT"/>
      <sheetName val="A 3 INT"/>
      <sheetName val="B 1 INT"/>
      <sheetName val="B 2 INT"/>
      <sheetName val="B 3 INT"/>
      <sheetName val="B 15 INT"/>
      <sheetName val="C 1 INT"/>
      <sheetName val="C 2 (W) (S) INT"/>
      <sheetName val="C 3 INT"/>
      <sheetName val="C 5 (W) (S) INT"/>
      <sheetName val="D-1 INT"/>
      <sheetName val="D-2 INT"/>
      <sheetName val="A 1 (I)"/>
      <sheetName val="A 2 (I)"/>
      <sheetName val="A 3 (I)"/>
      <sheetName val="A 6 (I)"/>
      <sheetName val="A-7 (I)"/>
      <sheetName val="A 10 (I)"/>
      <sheetName val="A 12-14 (I)"/>
      <sheetName val="B 1 (I)"/>
      <sheetName val="B 2 (I)"/>
      <sheetName val="B 3 (i)"/>
      <sheetName val="B 14 (I)"/>
      <sheetName val="D 1 I"/>
      <sheetName val="D 2 I"/>
      <sheetName val="E 1 (w) I"/>
      <sheetName val="E 1 (s) I"/>
      <sheetName val="E 2 (w) I"/>
      <sheetName val="E 2 (s) I sum"/>
      <sheetName val="E 2 (s) I"/>
      <sheetName val="E 2 (s) I TV"/>
      <sheetName val="E 2 (s) I MC"/>
      <sheetName val="E 2 (s) I CC"/>
      <sheetName val="E 2 (s) I DAE HOA"/>
      <sheetName val="B 15 (I)"/>
      <sheetName val="AR to MFR"/>
      <sheetName val="AR-MFR 2018"/>
      <sheetName val="AR-MFR 2019 DNU"/>
      <sheetName val="Input TBs --&gt;"/>
      <sheetName val="Monthly BS -UC Ledger FORMATTED"/>
      <sheetName val="13-Mth TY UIF Consol Trial Bal"/>
      <sheetName val="BALANCE SHEET"/>
      <sheetName val="APPENDIX A PLANT ACCT "/>
      <sheetName val="REVENUES TESTING"/>
      <sheetName val="Monthly IS -UC Ledger FORMATTED"/>
      <sheetName val="FULL Mo Trial Balance"/>
      <sheetName val="IS Mo Trial Balance"/>
      <sheetName val="UIF only"/>
      <sheetName val="O&amp;M EXP TO BE ALLOCATED"/>
      <sheetName val="O&amp;M EXP ALLOCATED WATER"/>
      <sheetName val="O&amp;M EXP ALLOCATED SEWER"/>
      <sheetName val="EXP ADJ --&gt;"/>
      <sheetName val="Chemical Adj"/>
      <sheetName val="EWD"/>
      <sheetName val="ABANDONMENTS"/>
      <sheetName val="Prior RCE"/>
      <sheetName val="TAXES --&gt;"/>
      <sheetName val="TAX EXPENSE"/>
      <sheetName val="RAF Returns"/>
      <sheetName val="C 5 Calculation"/>
      <sheetName val="AR F-23"/>
      <sheetName val="PF PLANT--&gt;"/>
      <sheetName val="A5 Adds"/>
      <sheetName val="A6 Adds"/>
      <sheetName val="PF Sched"/>
      <sheetName val="PF Adds"/>
      <sheetName val="Property Tax"/>
      <sheetName val="Retirements"/>
      <sheetName val="Ret CIAC"/>
      <sheetName val="EQUITY RETURN CALCULATION"/>
      <sheetName val="Leverage Formula"/>
      <sheetName val="2011 Corporate ERC"/>
      <sheetName val="2011 UIF ERC"/>
      <sheetName val="REV REQ --&gt;"/>
      <sheetName val="Rev Req Final"/>
      <sheetName val="Rev Req Int"/>
      <sheetName val="REVENUE REQUIREMENTS"/>
      <sheetName val="PROFORMA YEAR"/>
      <sheetName val="INTERIM COST OF CAPITAL"/>
      <sheetName val="2019 ERC"/>
      <sheetName val="2007 - 2009 &amp; Test Year BS"/>
      <sheetName val="Sewer Balance Sheet"/>
      <sheetName val="Water Balance Sheet"/>
      <sheetName val="Common Pla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17">
          <cell r="E17">
            <v>16603927.6684175</v>
          </cell>
          <cell r="H17">
            <v>19416372.5799256</v>
          </cell>
        </row>
      </sheetData>
      <sheetData sheetId="34">
        <row r="17">
          <cell r="E17">
            <v>20305882.184798</v>
          </cell>
          <cell r="H17">
            <v>26827568.1878149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>
        <row r="58">
          <cell r="W58">
            <v>360497.298417502</v>
          </cell>
        </row>
      </sheetData>
      <sheetData sheetId="91">
        <row r="25">
          <cell r="J25">
            <v>330906.129798003</v>
          </cell>
        </row>
      </sheetData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8"/>
  <sheetViews>
    <sheetView tabSelected="1" workbookViewId="0" topLeftCell="A1"/>
  </sheetViews>
  <sheetFormatPr defaultColWidth="10.7109375" defaultRowHeight="12"/>
  <cols>
    <col min="1" max="1" width="3.42857142857143" style="39" customWidth="1"/>
    <col min="2" max="2" width="4.71428571428571" style="39" hidden="1" customWidth="1"/>
    <col min="3" max="3" width="27.7142857142857" style="69" customWidth="1"/>
    <col min="4" max="4" width="1.71428571428571" style="39" customWidth="1"/>
    <col min="5" max="5" width="13.7142857142857" style="37" customWidth="1"/>
    <col min="6" max="6" width="1.71428571428571" style="39" customWidth="1"/>
    <col min="7" max="7" width="13.7142857142857" style="37" customWidth="1"/>
    <col min="8" max="8" width="1.71428571428571" style="39" customWidth="1"/>
    <col min="9" max="9" width="13.7142857142857" style="37" customWidth="1"/>
    <col min="10" max="10" width="1.71428571428571" style="39" customWidth="1"/>
    <col min="11" max="11" width="13.5714285714286" style="37" customWidth="1"/>
    <col min="12" max="12" width="1.71428571428571" style="39" customWidth="1"/>
    <col min="13" max="16384" width="10.7142857142857" style="39"/>
  </cols>
  <sheetData>
    <row r="1" spans="1:17" s="1" customFormat="1" ht="12">
      <c r="A1" s="1" t="s">
        <v>0</v>
      </c>
      <c r="C1" s="2"/>
      <c r="E1" s="3"/>
      <c r="G1" s="3"/>
      <c r="I1" s="3"/>
      <c r="K1" s="4" t="s">
        <v>1</v>
      </c>
      <c r="N1" s="5">
        <f>1+P12</f>
        <v>1.1731435323355357</v>
      </c>
      <c r="O1" s="6" t="s">
        <v>2</v>
      </c>
      <c r="Q1" s="7"/>
    </row>
    <row r="2" spans="3:17" s="1" customFormat="1" ht="12">
      <c r="C2" s="2"/>
      <c r="E2" s="3"/>
      <c r="I2" s="3"/>
      <c r="N2" s="5"/>
      <c r="Q2" s="8"/>
    </row>
    <row r="3" spans="1:11" s="1" customFormat="1" ht="12">
      <c r="A3" s="1" t="s">
        <v>3</v>
      </c>
      <c r="E3" s="3"/>
      <c r="G3" s="3"/>
      <c r="I3" s="3"/>
      <c r="K3" s="4" t="s">
        <v>4</v>
      </c>
    </row>
    <row r="4" spans="1:11" s="1" customFormat="1" ht="12">
      <c r="A4" s="6" t="s">
        <v>67</v>
      </c>
      <c r="B4" s="6"/>
      <c r="E4" s="3"/>
      <c r="G4" s="3"/>
      <c r="I4" s="3"/>
      <c r="K4" s="4" t="s">
        <v>5</v>
      </c>
    </row>
    <row r="5" spans="1:16" s="1" customFormat="1" ht="12">
      <c r="A5" s="9" t="s">
        <v>68</v>
      </c>
      <c r="B5" s="9"/>
      <c r="E5" s="3"/>
      <c r="G5" s="3"/>
      <c r="I5" s="3"/>
      <c r="K5" s="10" t="s">
        <v>69</v>
      </c>
      <c r="N5" s="1" t="s">
        <v>6</v>
      </c>
      <c r="P5" s="11">
        <f>+'[1]B 1'!H17</f>
        <v>19416372.579925619</v>
      </c>
    </row>
    <row r="6" spans="1:16" s="1" customFormat="1" ht="12">
      <c r="A6" s="9" t="s">
        <v>7</v>
      </c>
      <c r="B6" s="9"/>
      <c r="E6" s="3"/>
      <c r="G6" s="3"/>
      <c r="I6" s="3"/>
      <c r="K6" s="3"/>
      <c r="N6" s="1" t="s">
        <v>8</v>
      </c>
      <c r="P6" s="11">
        <f>+'[1]E 2 (w) '!W58</f>
        <v>360497.2984175015</v>
      </c>
    </row>
    <row r="7" spans="1:16" s="1" customFormat="1" ht="12">
      <c r="A7" s="1" t="s">
        <v>9</v>
      </c>
      <c r="C7" s="2"/>
      <c r="E7" s="3"/>
      <c r="G7" s="3"/>
      <c r="I7" s="3"/>
      <c r="K7" s="3"/>
      <c r="P7" s="11">
        <f>+P5-P6</f>
        <v>19055875.281508118</v>
      </c>
    </row>
    <row r="8" spans="3:16" s="1" customFormat="1" ht="12">
      <c r="C8" s="2"/>
      <c r="E8" s="3"/>
      <c r="G8" s="3"/>
      <c r="I8" s="3"/>
      <c r="K8" s="3"/>
      <c r="N8" s="1" t="s">
        <v>10</v>
      </c>
      <c r="P8" s="11">
        <f>+'[1]B 1'!E17</f>
        <v>16603927.6684175</v>
      </c>
    </row>
    <row r="9" spans="1:16" s="1" customFormat="1" ht="12">
      <c r="A9" s="1" t="s">
        <v>11</v>
      </c>
      <c r="C9" s="2"/>
      <c r="E9" s="3"/>
      <c r="G9" s="3"/>
      <c r="I9" s="3"/>
      <c r="K9" s="3"/>
      <c r="N9" s="1" t="s">
        <v>8</v>
      </c>
      <c r="P9" s="11">
        <f>+P6</f>
        <v>360497.2984175015</v>
      </c>
    </row>
    <row r="10" spans="1:16" s="1" customFormat="1" ht="12.75" thickBot="1">
      <c r="A10" s="12"/>
      <c r="B10" s="12"/>
      <c r="C10" s="13"/>
      <c r="D10" s="12"/>
      <c r="E10" s="14"/>
      <c r="F10" s="12"/>
      <c r="G10" s="14"/>
      <c r="H10" s="12"/>
      <c r="I10" s="14"/>
      <c r="J10" s="12"/>
      <c r="K10" s="14"/>
      <c r="P10" s="11">
        <f>+P8-P9</f>
        <v>16243430.369999999</v>
      </c>
    </row>
    <row r="11" spans="1:16" s="1" customFormat="1" ht="15">
      <c r="A11" s="15"/>
      <c r="B11" s="16"/>
      <c r="C11" s="17">
        <v>-1</v>
      </c>
      <c r="D11" s="18"/>
      <c r="E11" s="17">
        <v>-2</v>
      </c>
      <c r="F11" s="19"/>
      <c r="G11" s="17">
        <v>-3</v>
      </c>
      <c r="H11" s="19"/>
      <c r="I11" s="17">
        <v>-4</v>
      </c>
      <c r="J11" s="19"/>
      <c r="K11" s="17">
        <v>-5</v>
      </c>
      <c r="L11" s="20"/>
      <c r="N11" s="1" t="s">
        <v>12</v>
      </c>
      <c r="P11" s="11">
        <f>+P7-P10</f>
        <v>2812444.9115081187</v>
      </c>
    </row>
    <row r="12" spans="1:16" s="1" customFormat="1" ht="15.75" customHeight="1">
      <c r="A12" s="19"/>
      <c r="B12" s="19"/>
      <c r="C12" s="21"/>
      <c r="D12" s="22"/>
      <c r="E12" s="18" t="s">
        <v>13</v>
      </c>
      <c r="F12" s="22"/>
      <c r="G12" s="18" t="s">
        <v>13</v>
      </c>
      <c r="H12" s="22"/>
      <c r="I12" s="18" t="s">
        <v>14</v>
      </c>
      <c r="J12" s="18"/>
      <c r="K12" s="18" t="s">
        <v>15</v>
      </c>
      <c r="L12" s="3"/>
      <c r="N12" s="23" t="s">
        <v>16</v>
      </c>
      <c r="P12" s="24">
        <f>+P11/P10</f>
        <v>0.17314353233553578</v>
      </c>
    </row>
    <row r="13" spans="1:13" s="27" customFormat="1" ht="12">
      <c r="A13" s="18" t="s">
        <v>17</v>
      </c>
      <c r="B13" s="18" t="s">
        <v>18</v>
      </c>
      <c r="C13" s="21"/>
      <c r="D13" s="22"/>
      <c r="E13" s="18" t="s">
        <v>19</v>
      </c>
      <c r="F13" s="22"/>
      <c r="G13" s="18" t="s">
        <v>19</v>
      </c>
      <c r="H13" s="22"/>
      <c r="I13" s="18" t="s">
        <v>20</v>
      </c>
      <c r="J13" s="18"/>
      <c r="K13" s="18" t="s">
        <v>20</v>
      </c>
      <c r="L13" s="25"/>
      <c r="M13" s="26"/>
    </row>
    <row r="14" spans="1:12" s="36" customFormat="1" ht="14.25">
      <c r="A14" s="28" t="s">
        <v>21</v>
      </c>
      <c r="B14" s="28" t="s">
        <v>22</v>
      </c>
      <c r="C14" s="29" t="s">
        <v>23</v>
      </c>
      <c r="D14" s="30"/>
      <c r="E14" s="31" t="s">
        <v>24</v>
      </c>
      <c r="F14" s="32"/>
      <c r="G14" s="31" t="s">
        <v>25</v>
      </c>
      <c r="H14" s="32"/>
      <c r="I14" s="33" t="s">
        <v>26</v>
      </c>
      <c r="J14" s="34"/>
      <c r="K14" s="34"/>
      <c r="L14" s="35"/>
    </row>
    <row r="15" spans="1:13" ht="12">
      <c r="A15" s="37">
        <v>1</v>
      </c>
      <c r="B15" s="37" t="s">
        <v>27</v>
      </c>
      <c r="C15" s="38" t="s">
        <v>28</v>
      </c>
      <c r="E15" s="40"/>
      <c r="G15" s="40"/>
      <c r="I15" s="40"/>
      <c r="K15" s="40"/>
      <c r="M15" s="9"/>
    </row>
    <row r="16" spans="1:13" ht="12">
      <c r="A16" s="37">
        <f t="shared" si="0" ref="A16:A53">+A15+1</f>
        <v>2</v>
      </c>
      <c r="B16" s="37"/>
      <c r="C16" s="41" t="s">
        <v>29</v>
      </c>
      <c r="D16" s="42"/>
      <c r="E16" s="43">
        <v>10.96</v>
      </c>
      <c r="F16" s="44"/>
      <c r="G16" s="45">
        <v>11.07</v>
      </c>
      <c r="H16" s="44"/>
      <c r="I16" s="45">
        <v>11.28</v>
      </c>
      <c r="J16" s="42"/>
      <c r="K16" s="26">
        <f t="shared" si="1" ref="K16:K25">ROUND(+I16*$N$1,2)</f>
        <v>13.23</v>
      </c>
      <c r="L16" s="42"/>
      <c r="M16" s="46">
        <f>+K16/I16</f>
        <v>1.1728723404255321</v>
      </c>
    </row>
    <row r="17" spans="1:17" ht="12">
      <c r="A17" s="37">
        <f t="shared" si="0"/>
        <v>3</v>
      </c>
      <c r="B17" s="37"/>
      <c r="C17" s="47" t="s">
        <v>30</v>
      </c>
      <c r="D17" s="42"/>
      <c r="E17" s="43">
        <v>16.44</v>
      </c>
      <c r="F17" s="44"/>
      <c r="G17" s="45">
        <v>16.61</v>
      </c>
      <c r="H17" s="44"/>
      <c r="I17" s="45">
        <v>16.920000000000002</v>
      </c>
      <c r="K17" s="26">
        <f t="shared" si="1"/>
        <v>19.85</v>
      </c>
      <c r="L17" s="42"/>
      <c r="M17" s="46">
        <f t="shared" si="2" ref="M17:M25">+K17/I17</f>
        <v>1.1731678486997637</v>
      </c>
      <c r="O17" s="46"/>
      <c r="Q17" s="46"/>
    </row>
    <row r="18" spans="1:13" ht="12">
      <c r="A18" s="37">
        <f t="shared" si="0"/>
        <v>4</v>
      </c>
      <c r="B18" s="37"/>
      <c r="C18" s="47" t="s">
        <v>31</v>
      </c>
      <c r="D18" s="42"/>
      <c r="E18" s="43">
        <v>27.40</v>
      </c>
      <c r="F18" s="44"/>
      <c r="G18" s="45">
        <v>27.68</v>
      </c>
      <c r="H18" s="44"/>
      <c r="I18" s="45">
        <v>28.20</v>
      </c>
      <c r="J18" s="42"/>
      <c r="K18" s="26">
        <f t="shared" si="1"/>
        <v>33.08</v>
      </c>
      <c r="M18" s="46">
        <f t="shared" si="2"/>
        <v>1.173049645390071</v>
      </c>
    </row>
    <row r="19" spans="1:13" ht="12">
      <c r="A19" s="37">
        <f t="shared" si="0"/>
        <v>5</v>
      </c>
      <c r="B19" s="37"/>
      <c r="C19" s="47" t="s">
        <v>32</v>
      </c>
      <c r="D19" s="42"/>
      <c r="E19" s="43">
        <v>54.80</v>
      </c>
      <c r="F19" s="44"/>
      <c r="G19" s="45">
        <v>55.35</v>
      </c>
      <c r="H19" s="44"/>
      <c r="I19" s="45">
        <v>56.40</v>
      </c>
      <c r="J19" s="42"/>
      <c r="K19" s="26">
        <f t="shared" si="1"/>
        <v>66.17</v>
      </c>
      <c r="L19" s="42"/>
      <c r="M19" s="46">
        <f t="shared" si="2"/>
        <v>1.17322695035461</v>
      </c>
    </row>
    <row r="20" spans="1:13" ht="12">
      <c r="A20" s="37">
        <f t="shared" si="0"/>
        <v>6</v>
      </c>
      <c r="B20" s="37"/>
      <c r="C20" s="47" t="s">
        <v>33</v>
      </c>
      <c r="D20" s="42"/>
      <c r="E20" s="43">
        <v>87.68</v>
      </c>
      <c r="F20" s="44"/>
      <c r="G20" s="45">
        <v>88.56</v>
      </c>
      <c r="H20" s="44"/>
      <c r="I20" s="45">
        <v>90.24</v>
      </c>
      <c r="J20" s="42"/>
      <c r="K20" s="26">
        <f t="shared" si="1"/>
        <v>105.86</v>
      </c>
      <c r="L20" s="42"/>
      <c r="M20" s="46">
        <f t="shared" si="2"/>
        <v>1.1730939716312057</v>
      </c>
    </row>
    <row r="21" spans="1:13" ht="12">
      <c r="A21" s="37">
        <f t="shared" si="0"/>
        <v>7</v>
      </c>
      <c r="B21" s="37"/>
      <c r="C21" s="47" t="s">
        <v>34</v>
      </c>
      <c r="D21" s="42"/>
      <c r="E21" s="43">
        <v>175.36</v>
      </c>
      <c r="F21" s="44"/>
      <c r="G21" s="45">
        <v>177.12</v>
      </c>
      <c r="H21" s="44"/>
      <c r="I21" s="45">
        <v>180.48</v>
      </c>
      <c r="J21" s="42"/>
      <c r="K21" s="26">
        <f t="shared" si="1"/>
        <v>211.73</v>
      </c>
      <c r="L21" s="42"/>
      <c r="M21" s="46">
        <f t="shared" si="2"/>
        <v>1.1731493794326242</v>
      </c>
    </row>
    <row r="22" spans="1:13" ht="12">
      <c r="A22" s="37">
        <f t="shared" si="0"/>
        <v>8</v>
      </c>
      <c r="B22" s="37"/>
      <c r="C22" s="47" t="s">
        <v>35</v>
      </c>
      <c r="D22" s="42"/>
      <c r="E22" s="43">
        <v>274</v>
      </c>
      <c r="F22" s="44"/>
      <c r="G22" s="45">
        <v>276.75</v>
      </c>
      <c r="H22" s="44"/>
      <c r="I22" s="45">
        <v>282</v>
      </c>
      <c r="J22" s="42"/>
      <c r="K22" s="26">
        <f t="shared" si="1"/>
        <v>330.83</v>
      </c>
      <c r="L22" s="42"/>
      <c r="M22" s="46">
        <f t="shared" si="2"/>
        <v>1.1731560283687943</v>
      </c>
    </row>
    <row r="23" spans="1:13" ht="12">
      <c r="A23" s="37">
        <f t="shared" si="0"/>
        <v>9</v>
      </c>
      <c r="B23" s="37"/>
      <c r="C23" s="47" t="s">
        <v>36</v>
      </c>
      <c r="D23" s="42"/>
      <c r="E23" s="43">
        <v>548</v>
      </c>
      <c r="F23" s="44"/>
      <c r="G23" s="45">
        <v>553.50</v>
      </c>
      <c r="H23" s="44"/>
      <c r="I23" s="45">
        <v>564</v>
      </c>
      <c r="J23" s="42"/>
      <c r="K23" s="26">
        <f t="shared" si="1"/>
        <v>661.65</v>
      </c>
      <c r="L23" s="42"/>
      <c r="M23" s="46">
        <f t="shared" si="2"/>
        <v>1.1731382978723404</v>
      </c>
    </row>
    <row r="24" spans="1:13" ht="12">
      <c r="A24" s="37">
        <f t="shared" si="0"/>
        <v>10</v>
      </c>
      <c r="B24" s="37"/>
      <c r="C24" s="41" t="s">
        <v>37</v>
      </c>
      <c r="D24" s="42"/>
      <c r="E24" s="43">
        <v>876.80</v>
      </c>
      <c r="F24" s="44"/>
      <c r="G24" s="45">
        <v>885.60</v>
      </c>
      <c r="H24" s="44"/>
      <c r="I24" s="45">
        <v>902.40</v>
      </c>
      <c r="K24" s="26">
        <f t="shared" si="1"/>
        <v>1058.6400000000001</v>
      </c>
      <c r="L24" s="42"/>
      <c r="M24" s="46">
        <f t="shared" si="2"/>
        <v>1.1731382978723406</v>
      </c>
    </row>
    <row r="25" spans="1:13" ht="12">
      <c r="A25" s="37">
        <f t="shared" si="0"/>
        <v>11</v>
      </c>
      <c r="B25" s="37"/>
      <c r="C25" s="41" t="s">
        <v>38</v>
      </c>
      <c r="D25" s="42"/>
      <c r="E25" s="43">
        <v>1589.20</v>
      </c>
      <c r="F25" s="44"/>
      <c r="G25" s="45">
        <v>1605.15</v>
      </c>
      <c r="H25" s="44"/>
      <c r="I25" s="45">
        <v>1635.60</v>
      </c>
      <c r="J25" s="42"/>
      <c r="K25" s="26">
        <f t="shared" si="1"/>
        <v>1918.79</v>
      </c>
      <c r="M25" s="46">
        <f t="shared" si="2"/>
        <v>1.1731413548544878</v>
      </c>
    </row>
    <row r="26" spans="1:12" ht="12">
      <c r="A26" s="37">
        <f t="shared" si="0"/>
        <v>12</v>
      </c>
      <c r="B26" s="37"/>
      <c r="C26" s="41"/>
      <c r="D26" s="42"/>
      <c r="E26" s="44"/>
      <c r="F26" s="44"/>
      <c r="G26" s="44"/>
      <c r="H26" s="44"/>
      <c r="I26" s="48"/>
      <c r="J26" s="42"/>
      <c r="K26" s="26"/>
      <c r="L26" s="42"/>
    </row>
    <row r="27" spans="1:12" ht="12">
      <c r="A27" s="37">
        <f t="shared" si="0"/>
        <v>13</v>
      </c>
      <c r="B27" s="37"/>
      <c r="C27" s="49" t="s">
        <v>39</v>
      </c>
      <c r="D27" s="42"/>
      <c r="E27" s="44"/>
      <c r="F27" s="44"/>
      <c r="G27" s="44"/>
      <c r="H27" s="44"/>
      <c r="I27" s="44"/>
      <c r="J27" s="42"/>
      <c r="K27" s="26"/>
      <c r="L27" s="42"/>
    </row>
    <row r="28" spans="1:13" ht="12">
      <c r="A28" s="37">
        <f t="shared" si="0"/>
        <v>14</v>
      </c>
      <c r="B28" s="37"/>
      <c r="C28" s="49" t="s">
        <v>40</v>
      </c>
      <c r="D28" s="42"/>
      <c r="E28" s="45">
        <v>1.54</v>
      </c>
      <c r="F28" s="50"/>
      <c r="G28" s="45">
        <v>1.56</v>
      </c>
      <c r="H28" s="50"/>
      <c r="I28" s="45">
        <v>1.59</v>
      </c>
      <c r="J28" s="42"/>
      <c r="K28" s="26">
        <f>ROUND(+I28*$N$1,2)</f>
        <v>1.87</v>
      </c>
      <c r="L28" s="42"/>
      <c r="M28" s="46">
        <f t="shared" si="3" ref="M28:M30">+K28/I28</f>
        <v>1.1761006289308176</v>
      </c>
    </row>
    <row r="29" spans="1:17" ht="12">
      <c r="A29" s="37">
        <f t="shared" si="0"/>
        <v>15</v>
      </c>
      <c r="B29" s="37"/>
      <c r="C29" s="49" t="s">
        <v>41</v>
      </c>
      <c r="D29" s="42"/>
      <c r="E29" s="45">
        <v>2.31</v>
      </c>
      <c r="F29" s="50"/>
      <c r="G29" s="45">
        <v>2.33</v>
      </c>
      <c r="H29" s="50"/>
      <c r="I29" s="45">
        <v>2.37</v>
      </c>
      <c r="J29" s="42"/>
      <c r="K29" s="26">
        <f>ROUND(+I29*$N$1,2)</f>
        <v>2.78</v>
      </c>
      <c r="L29" s="42"/>
      <c r="M29" s="46">
        <f t="shared" si="3"/>
        <v>1.1729957805907172</v>
      </c>
      <c r="O29" s="46"/>
      <c r="Q29" s="46"/>
    </row>
    <row r="30" spans="1:17" ht="12">
      <c r="A30" s="37">
        <f t="shared" si="0"/>
        <v>16</v>
      </c>
      <c r="B30" s="37"/>
      <c r="C30" s="49" t="s">
        <v>42</v>
      </c>
      <c r="D30" s="42"/>
      <c r="E30" s="45">
        <v>3.85</v>
      </c>
      <c r="F30" s="50"/>
      <c r="G30" s="45">
        <v>3.89</v>
      </c>
      <c r="H30" s="50"/>
      <c r="I30" s="45">
        <v>3.96</v>
      </c>
      <c r="J30" s="42"/>
      <c r="K30" s="26">
        <f>ROUND(+I30*$N$1,2)</f>
        <v>4.6500000000000004</v>
      </c>
      <c r="L30" s="42"/>
      <c r="M30" s="46">
        <f t="shared" si="3"/>
        <v>1.1742424242424243</v>
      </c>
      <c r="O30" s="46"/>
      <c r="Q30" s="46"/>
    </row>
    <row r="31" spans="1:17" ht="12">
      <c r="A31" s="37">
        <f t="shared" si="0"/>
        <v>17</v>
      </c>
      <c r="B31" s="37"/>
      <c r="C31" s="51"/>
      <c r="D31" s="42"/>
      <c r="E31" s="50"/>
      <c r="F31" s="50"/>
      <c r="G31" s="50"/>
      <c r="H31" s="50"/>
      <c r="I31" s="52"/>
      <c r="J31" s="42"/>
      <c r="K31" s="26"/>
      <c r="L31" s="42"/>
      <c r="O31" s="46"/>
      <c r="Q31" s="46"/>
    </row>
    <row r="32" spans="1:12" ht="12">
      <c r="A32" s="37">
        <f t="shared" si="0"/>
        <v>18</v>
      </c>
      <c r="B32" s="37"/>
      <c r="C32" s="53" t="s">
        <v>43</v>
      </c>
      <c r="D32" s="42"/>
      <c r="E32" s="54"/>
      <c r="F32" s="54"/>
      <c r="G32" s="54"/>
      <c r="H32" s="54"/>
      <c r="I32" s="55"/>
      <c r="J32" s="42"/>
      <c r="K32" s="56"/>
      <c r="L32" s="42"/>
    </row>
    <row r="33" spans="1:13" ht="12">
      <c r="A33" s="37">
        <f t="shared" si="0"/>
        <v>19</v>
      </c>
      <c r="B33" s="37" t="s">
        <v>44</v>
      </c>
      <c r="C33" s="41" t="s">
        <v>29</v>
      </c>
      <c r="D33" s="42"/>
      <c r="E33" s="43">
        <v>10.96</v>
      </c>
      <c r="F33" s="44"/>
      <c r="G33" s="45">
        <v>11.07</v>
      </c>
      <c r="H33" s="44"/>
      <c r="I33" s="45">
        <v>11.28</v>
      </c>
      <c r="J33" s="42"/>
      <c r="K33" s="26">
        <f>ROUND(+I33*$N$1,2)</f>
        <v>13.23</v>
      </c>
      <c r="L33" s="42"/>
      <c r="M33" s="46">
        <f t="shared" si="4" ref="M33:M42">+K33/I33</f>
        <v>1.1728723404255321</v>
      </c>
    </row>
    <row r="34" spans="1:13" ht="12">
      <c r="A34" s="37">
        <f t="shared" si="0"/>
        <v>20</v>
      </c>
      <c r="B34" s="37"/>
      <c r="C34" s="47" t="s">
        <v>30</v>
      </c>
      <c r="D34" s="42"/>
      <c r="E34" s="43">
        <v>16.44</v>
      </c>
      <c r="F34" s="44"/>
      <c r="G34" s="45">
        <v>16.61</v>
      </c>
      <c r="H34" s="44"/>
      <c r="I34" s="45">
        <v>16.920000000000002</v>
      </c>
      <c r="K34" s="26">
        <f t="shared" si="5" ref="K34:K42">ROUND(+I34*$N$1,2)</f>
        <v>19.85</v>
      </c>
      <c r="L34" s="42"/>
      <c r="M34" s="46">
        <f t="shared" si="4"/>
        <v>1.1731678486997637</v>
      </c>
    </row>
    <row r="35" spans="1:13" ht="12">
      <c r="A35" s="37">
        <f t="shared" si="0"/>
        <v>21</v>
      </c>
      <c r="B35" s="37"/>
      <c r="C35" s="47" t="s">
        <v>31</v>
      </c>
      <c r="D35" s="42"/>
      <c r="E35" s="43">
        <v>27.40</v>
      </c>
      <c r="F35" s="44"/>
      <c r="G35" s="45">
        <v>27.68</v>
      </c>
      <c r="H35" s="44"/>
      <c r="I35" s="45">
        <v>28.20</v>
      </c>
      <c r="K35" s="26">
        <f t="shared" si="5"/>
        <v>33.08</v>
      </c>
      <c r="M35" s="46">
        <f t="shared" si="4"/>
        <v>1.173049645390071</v>
      </c>
    </row>
    <row r="36" spans="1:13" ht="12">
      <c r="A36" s="37">
        <f t="shared" si="0"/>
        <v>22</v>
      </c>
      <c r="B36" s="37"/>
      <c r="C36" s="47" t="s">
        <v>32</v>
      </c>
      <c r="D36" s="42"/>
      <c r="E36" s="43">
        <v>54.80</v>
      </c>
      <c r="F36" s="44"/>
      <c r="G36" s="45">
        <v>55.35</v>
      </c>
      <c r="H36" s="44"/>
      <c r="I36" s="45">
        <v>56.40</v>
      </c>
      <c r="K36" s="26">
        <f t="shared" si="5"/>
        <v>66.17</v>
      </c>
      <c r="M36" s="46">
        <f t="shared" si="4"/>
        <v>1.17322695035461</v>
      </c>
    </row>
    <row r="37" spans="1:13" ht="12">
      <c r="A37" s="37">
        <f t="shared" si="0"/>
        <v>23</v>
      </c>
      <c r="B37" s="37"/>
      <c r="C37" s="47" t="s">
        <v>33</v>
      </c>
      <c r="D37" s="42"/>
      <c r="E37" s="43">
        <v>87.68</v>
      </c>
      <c r="F37" s="44"/>
      <c r="G37" s="45">
        <v>88.56</v>
      </c>
      <c r="H37" s="44"/>
      <c r="I37" s="45">
        <v>90.24</v>
      </c>
      <c r="J37" s="57"/>
      <c r="K37" s="26">
        <f t="shared" si="5"/>
        <v>105.86</v>
      </c>
      <c r="M37" s="46">
        <f t="shared" si="4"/>
        <v>1.1730939716312057</v>
      </c>
    </row>
    <row r="38" spans="1:13" ht="12">
      <c r="A38" s="37">
        <f t="shared" si="0"/>
        <v>24</v>
      </c>
      <c r="B38" s="37"/>
      <c r="C38" s="47" t="s">
        <v>34</v>
      </c>
      <c r="D38" s="42"/>
      <c r="E38" s="43">
        <v>175.36</v>
      </c>
      <c r="F38" s="44"/>
      <c r="G38" s="45">
        <v>177.12</v>
      </c>
      <c r="H38" s="44"/>
      <c r="I38" s="45">
        <v>180.48</v>
      </c>
      <c r="K38" s="26">
        <f t="shared" si="5"/>
        <v>211.73</v>
      </c>
      <c r="L38" s="57"/>
      <c r="M38" s="46">
        <f t="shared" si="4"/>
        <v>1.1731493794326242</v>
      </c>
    </row>
    <row r="39" spans="1:13" ht="12">
      <c r="A39" s="37">
        <f t="shared" si="0"/>
        <v>25</v>
      </c>
      <c r="B39" s="37"/>
      <c r="C39" s="47" t="s">
        <v>35</v>
      </c>
      <c r="D39" s="42"/>
      <c r="E39" s="43">
        <v>274</v>
      </c>
      <c r="F39" s="44"/>
      <c r="G39" s="45">
        <v>276.75</v>
      </c>
      <c r="H39" s="44"/>
      <c r="I39" s="45">
        <v>282</v>
      </c>
      <c r="J39" s="42"/>
      <c r="K39" s="26">
        <f t="shared" si="5"/>
        <v>330.83</v>
      </c>
      <c r="M39" s="46">
        <f t="shared" si="4"/>
        <v>1.1731560283687943</v>
      </c>
    </row>
    <row r="40" spans="1:13" ht="12">
      <c r="A40" s="37">
        <f t="shared" si="0"/>
        <v>26</v>
      </c>
      <c r="B40" s="37"/>
      <c r="C40" s="47" t="s">
        <v>36</v>
      </c>
      <c r="D40" s="42"/>
      <c r="E40" s="43">
        <v>548</v>
      </c>
      <c r="F40" s="44"/>
      <c r="G40" s="45">
        <v>553.50</v>
      </c>
      <c r="H40" s="44"/>
      <c r="I40" s="45">
        <v>564</v>
      </c>
      <c r="J40" s="42"/>
      <c r="K40" s="26">
        <f t="shared" si="5"/>
        <v>661.65</v>
      </c>
      <c r="L40" s="42"/>
      <c r="M40" s="46">
        <f t="shared" si="4"/>
        <v>1.1731382978723404</v>
      </c>
    </row>
    <row r="41" spans="1:13" ht="12">
      <c r="A41" s="37">
        <f t="shared" si="0"/>
        <v>27</v>
      </c>
      <c r="B41" s="37"/>
      <c r="C41" s="41" t="s">
        <v>37</v>
      </c>
      <c r="D41" s="42"/>
      <c r="E41" s="43">
        <v>876.80</v>
      </c>
      <c r="F41" s="44"/>
      <c r="G41" s="45">
        <v>885.60</v>
      </c>
      <c r="H41" s="44"/>
      <c r="I41" s="45">
        <v>902.40</v>
      </c>
      <c r="J41" s="42"/>
      <c r="K41" s="26">
        <f t="shared" si="5"/>
        <v>1058.6400000000001</v>
      </c>
      <c r="L41" s="42"/>
      <c r="M41" s="46">
        <f t="shared" si="4"/>
        <v>1.1731382978723406</v>
      </c>
    </row>
    <row r="42" spans="1:13" ht="12">
      <c r="A42" s="37">
        <f t="shared" si="0"/>
        <v>28</v>
      </c>
      <c r="B42" s="37"/>
      <c r="C42" s="41" t="s">
        <v>38</v>
      </c>
      <c r="D42" s="42"/>
      <c r="E42" s="43">
        <v>1589.20</v>
      </c>
      <c r="F42" s="44"/>
      <c r="G42" s="45">
        <v>1605.15</v>
      </c>
      <c r="H42" s="44"/>
      <c r="I42" s="45">
        <v>1635.60</v>
      </c>
      <c r="K42" s="26">
        <f t="shared" si="5"/>
        <v>1918.79</v>
      </c>
      <c r="L42" s="42"/>
      <c r="M42" s="46">
        <f t="shared" si="4"/>
        <v>1.1731413548544878</v>
      </c>
    </row>
    <row r="43" spans="1:11" ht="12">
      <c r="A43" s="37">
        <f t="shared" si="0"/>
        <v>29</v>
      </c>
      <c r="B43" s="37"/>
      <c r="C43" s="41"/>
      <c r="D43" s="42"/>
      <c r="E43" s="43"/>
      <c r="F43" s="44"/>
      <c r="G43" s="43"/>
      <c r="H43" s="44"/>
      <c r="I43" s="43"/>
      <c r="J43" s="42"/>
      <c r="K43" s="58"/>
    </row>
    <row r="44" spans="1:13" ht="12">
      <c r="A44" s="37">
        <f t="shared" si="0"/>
        <v>30</v>
      </c>
      <c r="B44" s="37"/>
      <c r="C44" s="49" t="s">
        <v>39</v>
      </c>
      <c r="D44" s="42"/>
      <c r="E44" s="45">
        <v>2.60</v>
      </c>
      <c r="F44" s="59"/>
      <c r="G44" s="45">
        <v>2.63</v>
      </c>
      <c r="H44" s="59"/>
      <c r="I44" s="45">
        <v>2.68</v>
      </c>
      <c r="K44" s="26">
        <f>ROUND(+I44*$N$1,2)</f>
        <v>3.14</v>
      </c>
      <c r="L44" s="42"/>
      <c r="M44" s="46">
        <f t="shared" si="6" ref="M44">+K44/I44</f>
        <v>1.1716417910447761</v>
      </c>
    </row>
    <row r="45" spans="1:11" ht="15">
      <c r="A45" s="37">
        <f t="shared" si="0"/>
        <v>31</v>
      </c>
      <c r="B45" s="37"/>
      <c r="C45" s="60"/>
      <c r="E45" s="61"/>
      <c r="F45" s="61"/>
      <c r="G45" s="61"/>
      <c r="H45" s="61"/>
      <c r="I45" s="62"/>
      <c r="K45" s="58"/>
    </row>
    <row r="46" spans="1:11" ht="12">
      <c r="A46" s="37">
        <f t="shared" si="0"/>
        <v>32</v>
      </c>
      <c r="B46" s="37"/>
      <c r="C46" s="53" t="s">
        <v>45</v>
      </c>
      <c r="E46" s="50"/>
      <c r="F46" s="50"/>
      <c r="G46" s="50"/>
      <c r="H46" s="50"/>
      <c r="I46" s="63"/>
      <c r="K46" s="64"/>
    </row>
    <row r="47" spans="1:13" ht="12">
      <c r="A47" s="37">
        <f t="shared" si="0"/>
        <v>33</v>
      </c>
      <c r="B47" s="37"/>
      <c r="C47" s="47" t="s">
        <v>32</v>
      </c>
      <c r="E47" s="45">
        <v>4.57</v>
      </c>
      <c r="F47" s="61"/>
      <c r="G47" s="45">
        <v>4.6100000000000003</v>
      </c>
      <c r="H47" s="61"/>
      <c r="I47" s="45">
        <v>4.70</v>
      </c>
      <c r="K47" s="26">
        <f t="shared" si="7" ref="K47:K53">ROUND(+I47*$N$1,2)</f>
        <v>5.51</v>
      </c>
      <c r="M47" s="46">
        <f t="shared" si="8" ref="M47:M53">+K47/I47</f>
        <v>1.1723404255319148</v>
      </c>
    </row>
    <row r="48" spans="1:13" ht="12">
      <c r="A48" s="37">
        <f t="shared" si="0"/>
        <v>34</v>
      </c>
      <c r="B48" s="37" t="s">
        <v>46</v>
      </c>
      <c r="C48" s="47" t="s">
        <v>33</v>
      </c>
      <c r="E48" s="45">
        <v>7.31</v>
      </c>
      <c r="F48" s="61"/>
      <c r="G48" s="45">
        <v>7.38</v>
      </c>
      <c r="H48" s="61"/>
      <c r="I48" s="45">
        <v>7.52</v>
      </c>
      <c r="J48" s="65"/>
      <c r="K48" s="26">
        <f t="shared" si="7"/>
        <v>8.82</v>
      </c>
      <c r="M48" s="46">
        <f t="shared" si="8"/>
        <v>1.1728723404255321</v>
      </c>
    </row>
    <row r="49" spans="1:13" ht="12">
      <c r="A49" s="37">
        <f t="shared" si="0"/>
        <v>35</v>
      </c>
      <c r="B49" s="37"/>
      <c r="C49" s="47" t="s">
        <v>34</v>
      </c>
      <c r="D49" s="65"/>
      <c r="E49" s="45">
        <v>0</v>
      </c>
      <c r="F49" s="61"/>
      <c r="G49" s="45">
        <v>14.76</v>
      </c>
      <c r="H49" s="61"/>
      <c r="I49" s="45">
        <v>15.04</v>
      </c>
      <c r="J49" s="65"/>
      <c r="K49" s="26">
        <f t="shared" si="7"/>
        <v>17.64</v>
      </c>
      <c r="L49" s="65"/>
      <c r="M49" s="46">
        <f t="shared" si="8"/>
        <v>1.1728723404255321</v>
      </c>
    </row>
    <row r="50" spans="1:13" ht="12">
      <c r="A50" s="37">
        <f t="shared" si="0"/>
        <v>36</v>
      </c>
      <c r="B50" s="37"/>
      <c r="C50" s="47" t="s">
        <v>35</v>
      </c>
      <c r="D50" s="65"/>
      <c r="E50" s="45">
        <v>22.83</v>
      </c>
      <c r="F50" s="61"/>
      <c r="G50" s="45">
        <v>23.06</v>
      </c>
      <c r="H50" s="61"/>
      <c r="I50" s="45">
        <v>23.50</v>
      </c>
      <c r="J50" s="65"/>
      <c r="K50" s="26">
        <f t="shared" si="7"/>
        <v>27.57</v>
      </c>
      <c r="L50" s="65"/>
      <c r="M50" s="46">
        <f t="shared" si="8"/>
        <v>1.1731914893617021</v>
      </c>
    </row>
    <row r="51" spans="1:13" ht="12">
      <c r="A51" s="37">
        <f t="shared" si="0"/>
        <v>37</v>
      </c>
      <c r="B51" s="37"/>
      <c r="C51" s="47" t="s">
        <v>36</v>
      </c>
      <c r="D51" s="65"/>
      <c r="E51" s="45">
        <v>45.67</v>
      </c>
      <c r="F51" s="66"/>
      <c r="G51" s="45">
        <v>46.13</v>
      </c>
      <c r="H51" s="66"/>
      <c r="I51" s="45">
        <v>47</v>
      </c>
      <c r="J51" s="65"/>
      <c r="K51" s="26">
        <f t="shared" si="7"/>
        <v>55.14</v>
      </c>
      <c r="L51" s="65"/>
      <c r="M51" s="46">
        <f t="shared" si="8"/>
        <v>1.1731914893617021</v>
      </c>
    </row>
    <row r="52" spans="1:13" ht="12">
      <c r="A52" s="37">
        <f t="shared" si="0"/>
        <v>38</v>
      </c>
      <c r="B52" s="37"/>
      <c r="C52" s="41" t="s">
        <v>37</v>
      </c>
      <c r="D52" s="65"/>
      <c r="E52" s="45">
        <v>73.069999999999993</v>
      </c>
      <c r="F52" s="61"/>
      <c r="G52" s="45">
        <v>73.80</v>
      </c>
      <c r="H52" s="61"/>
      <c r="I52" s="45">
        <v>75.20</v>
      </c>
      <c r="J52" s="65"/>
      <c r="K52" s="26">
        <f t="shared" si="7"/>
        <v>88.22</v>
      </c>
      <c r="L52" s="65"/>
      <c r="M52" s="46">
        <f t="shared" si="8"/>
        <v>1.1731382978723404</v>
      </c>
    </row>
    <row r="53" spans="1:13" ht="15">
      <c r="A53" s="37">
        <f t="shared" si="0"/>
        <v>39</v>
      </c>
      <c r="B53" s="37"/>
      <c r="C53" s="67" t="s">
        <v>38</v>
      </c>
      <c r="D53" s="65"/>
      <c r="E53" s="45">
        <v>132.43</v>
      </c>
      <c r="F53" s="62"/>
      <c r="G53" s="45">
        <v>133.76</v>
      </c>
      <c r="H53" s="62"/>
      <c r="I53" s="45">
        <v>136.30000000000001</v>
      </c>
      <c r="J53" s="68"/>
      <c r="K53" s="26">
        <f t="shared" si="7"/>
        <v>159.90</v>
      </c>
      <c r="L53" s="65"/>
      <c r="M53" s="46">
        <f t="shared" si="8"/>
        <v>1.173147468818782</v>
      </c>
    </row>
    <row r="54" ht="12">
      <c r="G54" s="26"/>
    </row>
    <row r="55" ht="12">
      <c r="G55" s="26"/>
    </row>
    <row r="56" ht="12">
      <c r="G56" s="26"/>
    </row>
    <row r="57" ht="12">
      <c r="G57" s="26"/>
    </row>
    <row r="58" ht="12">
      <c r="G58" s="26"/>
    </row>
  </sheetData>
  <pageMargins left="0.7" right="0.7" top="0.75" bottom="0.75" header="0.3" footer="0.3"/>
  <pageSetup orientation="portrait" r:id="rId1"/>
  <headerFooter>
    <oddFooter>&amp;L&amp;"Times New Roman,Regular"&amp;9O3120636.v1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99"/>
  <sheetViews>
    <sheetView workbookViewId="0" topLeftCell="A1">
      <selection pane="topLeft" activeCell="Q16" sqref="Q16"/>
    </sheetView>
  </sheetViews>
  <sheetFormatPr defaultColWidth="10.7109375" defaultRowHeight="12"/>
  <cols>
    <col min="1" max="1" width="3.42857142857143" style="39" customWidth="1"/>
    <col min="2" max="2" width="4.71428571428571" style="39" hidden="1" customWidth="1"/>
    <col min="3" max="3" width="33.4285714285714" style="69" customWidth="1"/>
    <col min="4" max="4" width="11.7142857142857" style="69" customWidth="1"/>
    <col min="5" max="5" width="1.71428571428571" style="39" customWidth="1"/>
    <col min="6" max="6" width="11.7142857142857" style="37" customWidth="1"/>
    <col min="7" max="7" width="1.71428571428571" style="39" customWidth="1"/>
    <col min="8" max="8" width="11.7142857142857" style="37" customWidth="1"/>
    <col min="9" max="9" width="1.71428571428571" style="39" customWidth="1"/>
    <col min="10" max="10" width="11.7142857142857" style="37" customWidth="1"/>
    <col min="11" max="11" width="1.71428571428571" style="37" customWidth="1"/>
    <col min="12" max="12" width="12.7142857142857" style="39" customWidth="1"/>
    <col min="13" max="16384" width="10.7142857142857" style="39"/>
  </cols>
  <sheetData>
    <row r="1" spans="1:17" s="1" customFormat="1" ht="12">
      <c r="A1" s="1" t="s">
        <v>66</v>
      </c>
      <c r="C1" s="2"/>
      <c r="D1" s="2"/>
      <c r="F1" s="3"/>
      <c r="H1" s="3"/>
      <c r="J1" s="3"/>
      <c r="K1" s="3"/>
      <c r="L1" s="4" t="s">
        <v>1</v>
      </c>
      <c r="N1" s="5">
        <f>1+P12</f>
        <v>1.326492807053175</v>
      </c>
      <c r="O1" s="6" t="s">
        <v>2</v>
      </c>
      <c r="Q1" s="7"/>
    </row>
    <row r="2" spans="3:17" s="1" customFormat="1" ht="12">
      <c r="C2" s="2"/>
      <c r="D2" s="2"/>
      <c r="Q2" s="70"/>
    </row>
    <row r="3" spans="1:12" s="1" customFormat="1" ht="12">
      <c r="A3" s="1" t="s">
        <v>3</v>
      </c>
      <c r="C3" s="71"/>
      <c r="F3" s="3"/>
      <c r="H3" s="3"/>
      <c r="J3" s="3"/>
      <c r="K3" s="3"/>
      <c r="L3" s="4" t="s">
        <v>4</v>
      </c>
    </row>
    <row r="4" spans="1:12" s="1" customFormat="1" ht="12">
      <c r="A4" s="6" t="s">
        <v>67</v>
      </c>
      <c r="B4" s="6"/>
      <c r="C4" s="71"/>
      <c r="F4" s="3"/>
      <c r="H4" s="3"/>
      <c r="J4" s="3"/>
      <c r="K4" s="3"/>
      <c r="L4" s="4" t="s">
        <v>47</v>
      </c>
    </row>
    <row r="5" spans="1:16" s="1" customFormat="1" ht="12">
      <c r="A5" s="9" t="s">
        <v>68</v>
      </c>
      <c r="B5" s="9"/>
      <c r="C5" s="71"/>
      <c r="F5" s="3"/>
      <c r="H5" s="3"/>
      <c r="J5" s="3"/>
      <c r="K5" s="3"/>
      <c r="L5" s="10" t="s">
        <v>69</v>
      </c>
      <c r="N5" s="1" t="s">
        <v>6</v>
      </c>
      <c r="P5" s="11">
        <f>+'[1]B 2'!H17</f>
        <v>26827568.187814906</v>
      </c>
    </row>
    <row r="6" spans="1:16" s="1" customFormat="1" ht="12">
      <c r="A6" s="9" t="s">
        <v>7</v>
      </c>
      <c r="B6" s="9"/>
      <c r="C6" s="71"/>
      <c r="F6" s="3"/>
      <c r="H6" s="3"/>
      <c r="J6" s="3"/>
      <c r="K6" s="3"/>
      <c r="N6" s="1" t="s">
        <v>8</v>
      </c>
      <c r="P6" s="7">
        <f>+'[1]E 2 sum (s)'!J25</f>
        <v>330906.12979800336</v>
      </c>
    </row>
    <row r="7" spans="1:16" s="1" customFormat="1" ht="12">
      <c r="A7" s="1" t="s">
        <v>48</v>
      </c>
      <c r="C7" s="2"/>
      <c r="D7" s="2"/>
      <c r="F7" s="3"/>
      <c r="H7" s="3"/>
      <c r="J7" s="3"/>
      <c r="K7" s="3"/>
      <c r="P7" s="11">
        <f>+P5-P6</f>
        <v>26496662.058016904</v>
      </c>
    </row>
    <row r="8" spans="3:16" s="1" customFormat="1" ht="12">
      <c r="C8" s="2"/>
      <c r="D8" s="2"/>
      <c r="F8" s="3"/>
      <c r="H8" s="3"/>
      <c r="J8" s="3"/>
      <c r="K8" s="3"/>
      <c r="N8" s="1" t="s">
        <v>10</v>
      </c>
      <c r="P8" s="11">
        <f>+'[1]B 2'!E17</f>
        <v>20305882.184798002</v>
      </c>
    </row>
    <row r="9" spans="1:16" s="1" customFormat="1" ht="12">
      <c r="A9" s="1" t="s">
        <v>49</v>
      </c>
      <c r="C9" s="2"/>
      <c r="D9" s="2"/>
      <c r="F9" s="3"/>
      <c r="H9" s="3"/>
      <c r="J9" s="3"/>
      <c r="K9" s="3"/>
      <c r="L9" s="72"/>
      <c r="N9" s="1" t="s">
        <v>8</v>
      </c>
      <c r="P9" s="11">
        <f>+P6</f>
        <v>330906.12979800336</v>
      </c>
    </row>
    <row r="10" spans="1:16" s="1" customFormat="1" ht="12.75" thickBot="1">
      <c r="A10" s="73"/>
      <c r="B10" s="73"/>
      <c r="C10" s="74"/>
      <c r="D10" s="73"/>
      <c r="E10" s="73"/>
      <c r="F10" s="73"/>
      <c r="G10" s="73"/>
      <c r="H10" s="73"/>
      <c r="I10" s="73"/>
      <c r="J10" s="73"/>
      <c r="K10" s="14"/>
      <c r="L10" s="12"/>
      <c r="P10" s="11">
        <f>+P8-P9</f>
        <v>19974976.055</v>
      </c>
    </row>
    <row r="11" spans="1:16" s="1" customFormat="1" ht="12">
      <c r="A11" s="75"/>
      <c r="B11" s="76" t="s">
        <v>50</v>
      </c>
      <c r="C11" s="77">
        <v>-1</v>
      </c>
      <c r="D11" s="78">
        <v>-2</v>
      </c>
      <c r="E11" s="78"/>
      <c r="F11" s="78">
        <v>-3</v>
      </c>
      <c r="G11" s="78"/>
      <c r="H11" s="78">
        <v>-4</v>
      </c>
      <c r="I11" s="79"/>
      <c r="J11" s="78">
        <v>-5</v>
      </c>
      <c r="K11" s="20"/>
      <c r="L11" s="20">
        <f>+J11-1</f>
        <v>-6</v>
      </c>
      <c r="M11" s="20"/>
      <c r="N11" s="1" t="s">
        <v>12</v>
      </c>
      <c r="P11" s="11">
        <f>+P7-P10</f>
        <v>6521686.003016904</v>
      </c>
    </row>
    <row r="12" spans="1:16" s="1" customFormat="1" ht="15.75" customHeight="1">
      <c r="A12" s="80"/>
      <c r="B12" s="80"/>
      <c r="C12" s="81"/>
      <c r="D12" s="79" t="s">
        <v>13</v>
      </c>
      <c r="E12" s="82"/>
      <c r="F12" s="79" t="s">
        <v>13</v>
      </c>
      <c r="G12" s="82"/>
      <c r="H12" s="79" t="s">
        <v>13</v>
      </c>
      <c r="I12" s="82"/>
      <c r="J12" s="79" t="s">
        <v>14</v>
      </c>
      <c r="K12" s="3"/>
      <c r="L12" s="79" t="s">
        <v>15</v>
      </c>
      <c r="N12" s="23" t="s">
        <v>16</v>
      </c>
      <c r="P12" s="24">
        <f>+P11/P10</f>
        <v>0.3264928070531749</v>
      </c>
    </row>
    <row r="13" spans="1:12" s="27" customFormat="1" ht="15">
      <c r="A13" s="79" t="s">
        <v>17</v>
      </c>
      <c r="B13" s="80"/>
      <c r="C13" s="81"/>
      <c r="D13" s="79" t="s">
        <v>19</v>
      </c>
      <c r="E13" s="82"/>
      <c r="F13" s="79" t="s">
        <v>19</v>
      </c>
      <c r="G13" s="82"/>
      <c r="H13" s="79" t="s">
        <v>19</v>
      </c>
      <c r="I13" s="82"/>
      <c r="J13" s="79" t="s">
        <v>20</v>
      </c>
      <c r="K13" s="83"/>
      <c r="L13" s="79" t="s">
        <v>20</v>
      </c>
    </row>
    <row r="14" spans="1:12" s="36" customFormat="1" ht="12">
      <c r="A14" s="28" t="s">
        <v>21</v>
      </c>
      <c r="B14" s="84" t="s">
        <v>51</v>
      </c>
      <c r="C14" s="29" t="s">
        <v>23</v>
      </c>
      <c r="D14" s="33" t="s">
        <v>24</v>
      </c>
      <c r="E14" s="85"/>
      <c r="F14" s="33" t="s">
        <v>25</v>
      </c>
      <c r="G14" s="85"/>
      <c r="H14" s="33" t="s">
        <v>52</v>
      </c>
      <c r="I14" s="33"/>
      <c r="J14" s="33" t="s">
        <v>26</v>
      </c>
      <c r="K14" s="86"/>
      <c r="L14" s="33"/>
    </row>
    <row r="15" spans="1:15" ht="15">
      <c r="A15" s="87">
        <v>1</v>
      </c>
      <c r="B15" s="79"/>
      <c r="C15" s="88" t="s">
        <v>28</v>
      </c>
      <c r="D15" s="89"/>
      <c r="E15" s="89"/>
      <c r="F15" s="80"/>
      <c r="G15" s="89"/>
      <c r="H15" s="89"/>
      <c r="I15" s="80"/>
      <c r="J15" s="89"/>
      <c r="K15" s="39"/>
      <c r="L15" s="90"/>
      <c r="O15" s="9"/>
    </row>
    <row r="16" spans="1:18" ht="12">
      <c r="A16" s="87">
        <v>2</v>
      </c>
      <c r="B16" s="79">
        <v>68021</v>
      </c>
      <c r="C16" s="91" t="s">
        <v>53</v>
      </c>
      <c r="D16" s="92">
        <v>25.93</v>
      </c>
      <c r="E16" s="93"/>
      <c r="F16" s="92">
        <v>26.33</v>
      </c>
      <c r="G16" s="93"/>
      <c r="H16" s="92">
        <v>26.20</v>
      </c>
      <c r="I16" s="93"/>
      <c r="J16" s="92">
        <v>26.72</v>
      </c>
      <c r="K16" s="42"/>
      <c r="L16" s="94">
        <f>ROUND(+J16*$N$1,2)</f>
        <v>35.44</v>
      </c>
      <c r="P16" s="46"/>
      <c r="R16" s="95"/>
    </row>
    <row r="17" spans="1:12" ht="12">
      <c r="A17" s="87">
        <v>3</v>
      </c>
      <c r="B17" s="79"/>
      <c r="C17" s="96"/>
      <c r="D17" s="92"/>
      <c r="E17" s="93"/>
      <c r="F17" s="92"/>
      <c r="G17" s="93"/>
      <c r="H17" s="92"/>
      <c r="I17" s="93"/>
      <c r="J17" s="92"/>
      <c r="K17" s="42"/>
      <c r="L17" s="94"/>
    </row>
    <row r="18" spans="1:12" ht="12">
      <c r="A18" s="87">
        <v>4</v>
      </c>
      <c r="B18" s="79"/>
      <c r="C18" s="91" t="s">
        <v>54</v>
      </c>
      <c r="D18" s="92">
        <v>4.1500000000000004</v>
      </c>
      <c r="E18" s="93"/>
      <c r="F18" s="92">
        <v>4.21</v>
      </c>
      <c r="G18" s="93"/>
      <c r="H18" s="92">
        <v>4.1900000000000004</v>
      </c>
      <c r="I18" s="93"/>
      <c r="J18" s="92">
        <v>4.2699999999999996</v>
      </c>
      <c r="K18" s="42"/>
      <c r="L18" s="94">
        <f>ROUND(+J18*$N$1,2)</f>
        <v>5.66</v>
      </c>
    </row>
    <row r="19" spans="1:12" ht="12">
      <c r="A19" s="87">
        <v>5</v>
      </c>
      <c r="B19" s="79"/>
      <c r="C19" s="97"/>
      <c r="D19" s="98"/>
      <c r="E19" s="98"/>
      <c r="F19" s="98"/>
      <c r="G19" s="98"/>
      <c r="H19" s="98"/>
      <c r="I19" s="98"/>
      <c r="J19" s="98"/>
      <c r="K19" s="42"/>
      <c r="L19" s="94"/>
    </row>
    <row r="20" spans="1:12" ht="12">
      <c r="A20" s="87">
        <v>6</v>
      </c>
      <c r="B20" s="79"/>
      <c r="C20" s="91" t="s">
        <v>55</v>
      </c>
      <c r="D20" s="92">
        <v>51.86</v>
      </c>
      <c r="E20" s="93"/>
      <c r="F20" s="92">
        <v>52.66</v>
      </c>
      <c r="G20" s="93"/>
      <c r="H20" s="92">
        <v>52.39</v>
      </c>
      <c r="I20" s="93"/>
      <c r="J20" s="92">
        <v>53.44</v>
      </c>
      <c r="K20" s="42"/>
      <c r="L20" s="94">
        <f>ROUND(+J20*$N$1,2)</f>
        <v>70.89</v>
      </c>
    </row>
    <row r="21" spans="1:15" ht="12">
      <c r="A21" s="87">
        <v>7</v>
      </c>
      <c r="B21" s="79"/>
      <c r="C21" s="96"/>
      <c r="D21" s="92"/>
      <c r="E21" s="93"/>
      <c r="F21" s="92"/>
      <c r="G21" s="93"/>
      <c r="H21" s="92"/>
      <c r="I21" s="93"/>
      <c r="J21" s="92"/>
      <c r="K21" s="39"/>
      <c r="L21" s="90"/>
      <c r="O21" s="9"/>
    </row>
    <row r="22" spans="1:17" ht="12">
      <c r="A22" s="87">
        <v>8</v>
      </c>
      <c r="B22" s="79"/>
      <c r="C22" s="91" t="s">
        <v>56</v>
      </c>
      <c r="D22" s="92">
        <v>4.1500000000000004</v>
      </c>
      <c r="E22" s="93"/>
      <c r="F22" s="92">
        <v>4.21</v>
      </c>
      <c r="G22" s="93"/>
      <c r="H22" s="92">
        <v>4.1900000000000004</v>
      </c>
      <c r="I22" s="93"/>
      <c r="J22" s="92">
        <v>4.2699999999999996</v>
      </c>
      <c r="K22" s="42"/>
      <c r="L22" s="94">
        <f>ROUND(+J22*$N$1,2)</f>
        <v>5.66</v>
      </c>
      <c r="Q22" s="99"/>
    </row>
    <row r="23" spans="1:12" ht="12">
      <c r="A23" s="87">
        <v>9</v>
      </c>
      <c r="B23" s="79"/>
      <c r="C23" s="97"/>
      <c r="D23" s="98"/>
      <c r="E23" s="98"/>
      <c r="F23" s="98"/>
      <c r="G23" s="98"/>
      <c r="H23" s="98"/>
      <c r="I23" s="98"/>
      <c r="J23" s="98"/>
      <c r="K23" s="42"/>
      <c r="L23" s="94"/>
    </row>
    <row r="24" spans="1:12" ht="12">
      <c r="A24" s="87">
        <v>10</v>
      </c>
      <c r="B24" s="79"/>
      <c r="C24" s="88" t="s">
        <v>57</v>
      </c>
      <c r="D24" s="89"/>
      <c r="E24" s="89"/>
      <c r="F24" s="89"/>
      <c r="G24" s="89"/>
      <c r="H24" s="89"/>
      <c r="I24" s="89"/>
      <c r="J24" s="89"/>
      <c r="K24" s="42"/>
      <c r="L24" s="94"/>
    </row>
    <row r="25" spans="1:12" ht="12">
      <c r="A25" s="87">
        <v>11</v>
      </c>
      <c r="B25" s="79"/>
      <c r="C25" s="91" t="s">
        <v>53</v>
      </c>
      <c r="D25" s="92">
        <v>7.82</v>
      </c>
      <c r="E25" s="93"/>
      <c r="F25" s="92">
        <v>7.82</v>
      </c>
      <c r="G25" s="93"/>
      <c r="H25" s="92">
        <v>7.82</v>
      </c>
      <c r="I25" s="93"/>
      <c r="J25" s="92">
        <v>7.92</v>
      </c>
      <c r="K25" s="42"/>
      <c r="L25" s="94">
        <f>ROUND(+J25*$N$1,2)</f>
        <v>10.51</v>
      </c>
    </row>
    <row r="26" spans="1:12" ht="12">
      <c r="A26" s="87">
        <v>12</v>
      </c>
      <c r="B26" s="79"/>
      <c r="C26" s="96"/>
      <c r="D26" s="92"/>
      <c r="E26" s="93"/>
      <c r="F26" s="92"/>
      <c r="G26" s="93"/>
      <c r="H26" s="92"/>
      <c r="I26" s="93"/>
      <c r="J26" s="92"/>
      <c r="K26" s="42"/>
      <c r="L26" s="94"/>
    </row>
    <row r="27" spans="1:13" ht="12">
      <c r="A27" s="87">
        <v>13</v>
      </c>
      <c r="B27" s="79"/>
      <c r="C27" s="49" t="s">
        <v>39</v>
      </c>
      <c r="D27" s="92">
        <v>1.48</v>
      </c>
      <c r="E27" s="93"/>
      <c r="F27" s="92">
        <v>1.48</v>
      </c>
      <c r="G27" s="93"/>
      <c r="H27" s="92">
        <v>1.48</v>
      </c>
      <c r="I27" s="93"/>
      <c r="J27" s="92">
        <v>1.50</v>
      </c>
      <c r="K27" s="39"/>
      <c r="L27" s="94">
        <f>ROUND(+J27*$N$1,2)</f>
        <v>1.99</v>
      </c>
      <c r="M27" s="100"/>
    </row>
    <row r="28" spans="1:12" ht="12">
      <c r="A28" s="87">
        <v>14</v>
      </c>
      <c r="B28" s="79"/>
      <c r="C28" s="97"/>
      <c r="D28" s="89"/>
      <c r="E28" s="89"/>
      <c r="F28" s="89"/>
      <c r="G28" s="89"/>
      <c r="H28" s="89"/>
      <c r="I28" s="89"/>
      <c r="J28" s="89"/>
      <c r="K28" s="42"/>
      <c r="L28" s="94"/>
    </row>
    <row r="29" spans="1:13" ht="15">
      <c r="A29" s="87">
        <v>15</v>
      </c>
      <c r="B29" s="80"/>
      <c r="C29" s="53" t="s">
        <v>58</v>
      </c>
      <c r="D29" s="101"/>
      <c r="E29" s="101"/>
      <c r="F29" s="101"/>
      <c r="G29" s="101"/>
      <c r="H29" s="93"/>
      <c r="I29" s="101"/>
      <c r="J29" s="93"/>
      <c r="K29" s="39"/>
      <c r="L29" s="94"/>
      <c r="M29" s="100"/>
    </row>
    <row r="30" spans="1:12" ht="12">
      <c r="A30" s="87">
        <v>16</v>
      </c>
      <c r="B30" s="79">
        <v>68026</v>
      </c>
      <c r="C30" s="91" t="s">
        <v>29</v>
      </c>
      <c r="D30" s="92">
        <v>25.93</v>
      </c>
      <c r="E30" s="93"/>
      <c r="F30" s="92">
        <v>26.33</v>
      </c>
      <c r="G30" s="93"/>
      <c r="H30" s="92">
        <v>26.20</v>
      </c>
      <c r="I30" s="93"/>
      <c r="J30" s="92">
        <v>26.72</v>
      </c>
      <c r="K30" s="42"/>
      <c r="L30" s="94">
        <f t="shared" si="0" ref="L30:L39">ROUND(+J30*$N$1,2)</f>
        <v>35.44</v>
      </c>
    </row>
    <row r="31" spans="1:12" ht="12">
      <c r="A31" s="87">
        <v>17</v>
      </c>
      <c r="B31" s="79"/>
      <c r="C31" s="91" t="s">
        <v>59</v>
      </c>
      <c r="D31" s="92">
        <v>38.90</v>
      </c>
      <c r="E31" s="93"/>
      <c r="F31" s="92">
        <v>39.50</v>
      </c>
      <c r="G31" s="93"/>
      <c r="H31" s="92">
        <v>39.299999999999997</v>
      </c>
      <c r="I31" s="93"/>
      <c r="J31" s="92">
        <v>40.08</v>
      </c>
      <c r="K31" s="42"/>
      <c r="L31" s="94">
        <f t="shared" si="0"/>
        <v>53.17</v>
      </c>
    </row>
    <row r="32" spans="1:12" ht="12">
      <c r="A32" s="87">
        <v>18</v>
      </c>
      <c r="B32" s="79">
        <v>68027</v>
      </c>
      <c r="C32" s="91" t="s">
        <v>31</v>
      </c>
      <c r="D32" s="92">
        <v>64.83</v>
      </c>
      <c r="E32" s="93"/>
      <c r="F32" s="92">
        <v>65.83</v>
      </c>
      <c r="G32" s="93"/>
      <c r="H32" s="102">
        <v>65.50</v>
      </c>
      <c r="I32" s="93"/>
      <c r="J32" s="102">
        <v>66.80</v>
      </c>
      <c r="K32" s="42"/>
      <c r="L32" s="94">
        <f t="shared" si="0"/>
        <v>88.61</v>
      </c>
    </row>
    <row r="33" spans="1:14" ht="12">
      <c r="A33" s="87">
        <v>19</v>
      </c>
      <c r="B33" s="79">
        <v>68028</v>
      </c>
      <c r="C33" s="91" t="s">
        <v>32</v>
      </c>
      <c r="D33" s="92">
        <v>129.65</v>
      </c>
      <c r="E33" s="93"/>
      <c r="F33" s="92">
        <v>131.65</v>
      </c>
      <c r="G33" s="93"/>
      <c r="H33" s="92">
        <v>131</v>
      </c>
      <c r="I33" s="93"/>
      <c r="J33" s="92">
        <v>133.60</v>
      </c>
      <c r="K33" s="39"/>
      <c r="L33" s="94">
        <f t="shared" si="0"/>
        <v>177.22</v>
      </c>
      <c r="N33" s="103"/>
    </row>
    <row r="34" spans="1:14" ht="12">
      <c r="A34" s="87">
        <v>20</v>
      </c>
      <c r="B34" s="79">
        <v>68029</v>
      </c>
      <c r="C34" s="91" t="s">
        <v>33</v>
      </c>
      <c r="D34" s="92">
        <v>207.44</v>
      </c>
      <c r="E34" s="93"/>
      <c r="F34" s="92">
        <v>210.64</v>
      </c>
      <c r="G34" s="93"/>
      <c r="H34" s="92">
        <v>209.60</v>
      </c>
      <c r="I34" s="93"/>
      <c r="J34" s="92">
        <v>213.76</v>
      </c>
      <c r="K34" s="39"/>
      <c r="L34" s="94">
        <f t="shared" si="0"/>
        <v>283.55</v>
      </c>
      <c r="N34" s="103"/>
    </row>
    <row r="35" spans="1:14" ht="12">
      <c r="A35" s="87">
        <v>21</v>
      </c>
      <c r="B35" s="79">
        <v>68030</v>
      </c>
      <c r="C35" s="91" t="s">
        <v>34</v>
      </c>
      <c r="D35" s="92">
        <v>414.88</v>
      </c>
      <c r="E35" s="93"/>
      <c r="F35" s="92">
        <v>421.28</v>
      </c>
      <c r="G35" s="93"/>
      <c r="H35" s="92">
        <v>419.20</v>
      </c>
      <c r="I35" s="93"/>
      <c r="J35" s="92">
        <v>427.52</v>
      </c>
      <c r="K35" s="39"/>
      <c r="L35" s="94">
        <f t="shared" si="0"/>
        <v>567.10</v>
      </c>
      <c r="M35" s="100"/>
      <c r="N35" s="103"/>
    </row>
    <row r="36" spans="1:16" ht="12">
      <c r="A36" s="87">
        <v>22</v>
      </c>
      <c r="B36" s="79">
        <v>68031</v>
      </c>
      <c r="C36" s="91" t="s">
        <v>35</v>
      </c>
      <c r="D36" s="92">
        <v>648.25</v>
      </c>
      <c r="E36" s="93"/>
      <c r="F36" s="92">
        <v>658.25</v>
      </c>
      <c r="G36" s="93"/>
      <c r="H36" s="92">
        <v>655</v>
      </c>
      <c r="I36" s="93"/>
      <c r="J36" s="92">
        <v>668</v>
      </c>
      <c r="K36" s="57"/>
      <c r="L36" s="94">
        <f t="shared" si="0"/>
        <v>886.10</v>
      </c>
      <c r="M36" s="100"/>
      <c r="N36" s="103">
        <f>+H36/H30</f>
        <v>25</v>
      </c>
      <c r="O36" s="103"/>
      <c r="P36" s="103">
        <f>+J36/J30</f>
        <v>25</v>
      </c>
    </row>
    <row r="37" spans="1:14" ht="12">
      <c r="A37" s="87">
        <v>23</v>
      </c>
      <c r="B37" s="79">
        <v>68032</v>
      </c>
      <c r="C37" s="91" t="s">
        <v>36</v>
      </c>
      <c r="D37" s="92">
        <v>1296.50</v>
      </c>
      <c r="E37" s="101"/>
      <c r="F37" s="92">
        <v>1316.50</v>
      </c>
      <c r="G37" s="101"/>
      <c r="H37" s="102">
        <v>1310</v>
      </c>
      <c r="I37" s="101"/>
      <c r="J37" s="102">
        <v>1336</v>
      </c>
      <c r="K37" s="39"/>
      <c r="L37" s="94">
        <f t="shared" si="0"/>
        <v>1772.19</v>
      </c>
      <c r="M37" s="100"/>
      <c r="N37" s="103"/>
    </row>
    <row r="38" spans="1:14" ht="12">
      <c r="A38" s="87">
        <v>24</v>
      </c>
      <c r="B38" s="79">
        <v>68033</v>
      </c>
      <c r="C38" s="91" t="s">
        <v>37</v>
      </c>
      <c r="D38" s="55">
        <v>2074.40</v>
      </c>
      <c r="E38" s="101"/>
      <c r="F38" s="55">
        <v>2106.40</v>
      </c>
      <c r="G38" s="101"/>
      <c r="H38" s="92">
        <v>2096</v>
      </c>
      <c r="I38" s="101"/>
      <c r="J38" s="92">
        <v>2137.60</v>
      </c>
      <c r="K38" s="42"/>
      <c r="L38" s="94">
        <f t="shared" si="0"/>
        <v>2835.51</v>
      </c>
      <c r="M38" s="100"/>
      <c r="N38" s="103"/>
    </row>
    <row r="39" spans="1:14" ht="12">
      <c r="A39" s="87">
        <v>25</v>
      </c>
      <c r="B39" s="79"/>
      <c r="C39" s="91" t="s">
        <v>38</v>
      </c>
      <c r="D39" s="55">
        <v>3759.85</v>
      </c>
      <c r="E39" s="101"/>
      <c r="F39" s="55">
        <v>3817.85</v>
      </c>
      <c r="G39" s="101"/>
      <c r="H39" s="92">
        <v>3799</v>
      </c>
      <c r="I39" s="101"/>
      <c r="J39" s="92">
        <v>3874.40</v>
      </c>
      <c r="K39" s="42"/>
      <c r="L39" s="94">
        <f t="shared" si="0"/>
        <v>5139.3599999999997</v>
      </c>
      <c r="M39" s="100"/>
      <c r="N39" s="103"/>
    </row>
    <row r="40" spans="1:14" ht="12">
      <c r="A40" s="87">
        <v>26</v>
      </c>
      <c r="B40" s="79"/>
      <c r="C40" s="41"/>
      <c r="D40" s="93"/>
      <c r="E40" s="93"/>
      <c r="F40" s="93"/>
      <c r="G40" s="93"/>
      <c r="H40" s="93"/>
      <c r="I40" s="93"/>
      <c r="J40" s="93"/>
      <c r="K40" s="42"/>
      <c r="L40" s="94"/>
      <c r="M40" s="40"/>
      <c r="N40" s="103"/>
    </row>
    <row r="41" spans="1:14" ht="12">
      <c r="A41" s="87">
        <v>27</v>
      </c>
      <c r="B41" s="79"/>
      <c r="C41" s="49" t="s">
        <v>39</v>
      </c>
      <c r="D41" s="55">
        <v>4.97</v>
      </c>
      <c r="E41" s="101"/>
      <c r="F41" s="55">
        <v>5.05</v>
      </c>
      <c r="G41" s="101"/>
      <c r="H41" s="92">
        <v>5.0199999999999996</v>
      </c>
      <c r="I41" s="101"/>
      <c r="J41" s="92">
        <v>5.1100000000000003</v>
      </c>
      <c r="K41" s="39"/>
      <c r="L41" s="94">
        <f>ROUND(+J41*$N$1,2)</f>
        <v>6.78</v>
      </c>
      <c r="M41" s="100"/>
      <c r="N41" s="103"/>
    </row>
    <row r="42" spans="1:14" ht="12">
      <c r="A42" s="87">
        <v>28</v>
      </c>
      <c r="B42" s="104"/>
      <c r="C42" s="105"/>
      <c r="D42" s="106"/>
      <c r="E42" s="106"/>
      <c r="F42" s="106"/>
      <c r="G42" s="106"/>
      <c r="H42" s="106"/>
      <c r="I42" s="106"/>
      <c r="J42" s="106"/>
      <c r="K42" s="42"/>
      <c r="L42" s="94"/>
      <c r="M42" s="100"/>
      <c r="N42" s="103"/>
    </row>
    <row r="43" spans="1:14" ht="12">
      <c r="A43" s="87">
        <v>29</v>
      </c>
      <c r="B43" s="104"/>
      <c r="C43" s="88" t="s">
        <v>60</v>
      </c>
      <c r="D43" s="89"/>
      <c r="E43" s="89"/>
      <c r="F43" s="89"/>
      <c r="G43" s="89"/>
      <c r="H43" s="89"/>
      <c r="I43" s="89"/>
      <c r="J43" s="89"/>
      <c r="K43" s="39"/>
      <c r="L43" s="94"/>
      <c r="M43" s="100"/>
      <c r="N43" s="103"/>
    </row>
    <row r="44" spans="1:14" ht="12">
      <c r="A44" s="87">
        <v>30</v>
      </c>
      <c r="B44" s="104"/>
      <c r="C44" s="107" t="s">
        <v>61</v>
      </c>
      <c r="D44" s="92">
        <v>1503.94</v>
      </c>
      <c r="E44" s="93"/>
      <c r="F44" s="92">
        <v>1527.14</v>
      </c>
      <c r="G44" s="93"/>
      <c r="H44" s="92">
        <v>1519.60</v>
      </c>
      <c r="I44" s="93"/>
      <c r="J44" s="92">
        <v>1549.76</v>
      </c>
      <c r="K44" s="39"/>
      <c r="L44" s="94">
        <f>ROUND(+J44*$N$1,2)</f>
        <v>2055.75</v>
      </c>
      <c r="M44" s="100"/>
      <c r="N44" s="103"/>
    </row>
    <row r="45" spans="1:13" ht="12">
      <c r="A45" s="87">
        <v>31</v>
      </c>
      <c r="B45" s="104"/>
      <c r="C45" s="96"/>
      <c r="D45" s="92"/>
      <c r="E45" s="93"/>
      <c r="F45" s="92"/>
      <c r="G45" s="93"/>
      <c r="H45" s="92"/>
      <c r="I45" s="93"/>
      <c r="J45" s="92"/>
      <c r="K45" s="39"/>
      <c r="L45" s="94"/>
      <c r="M45" s="100"/>
    </row>
    <row r="46" spans="1:13" ht="12">
      <c r="A46" s="87">
        <v>32</v>
      </c>
      <c r="B46" s="104"/>
      <c r="C46" s="49" t="s">
        <v>39</v>
      </c>
      <c r="D46" s="92">
        <v>4.1500000000000004</v>
      </c>
      <c r="E46" s="93"/>
      <c r="F46" s="92">
        <v>4.21</v>
      </c>
      <c r="G46" s="93"/>
      <c r="H46" s="92">
        <v>4.1900000000000004</v>
      </c>
      <c r="I46" s="93"/>
      <c r="J46" s="92">
        <v>4.2699999999999996</v>
      </c>
      <c r="K46" s="39"/>
      <c r="L46" s="94">
        <f>ROUND(+J46*$N$1,2)</f>
        <v>5.66</v>
      </c>
      <c r="M46" s="100"/>
    </row>
    <row r="47" spans="1:13" ht="12">
      <c r="A47" s="87">
        <v>33</v>
      </c>
      <c r="B47" s="104"/>
      <c r="C47" s="105"/>
      <c r="D47" s="106"/>
      <c r="E47" s="106"/>
      <c r="F47" s="106"/>
      <c r="G47" s="106"/>
      <c r="H47" s="106"/>
      <c r="I47" s="106"/>
      <c r="J47" s="106"/>
      <c r="K47" s="65"/>
      <c r="L47" s="94"/>
      <c r="M47" s="100"/>
    </row>
    <row r="48" spans="1:12" ht="15">
      <c r="A48" s="87">
        <v>34</v>
      </c>
      <c r="B48" s="80"/>
      <c r="C48" s="88" t="s">
        <v>62</v>
      </c>
      <c r="D48" s="89"/>
      <c r="E48" s="89"/>
      <c r="F48" s="89"/>
      <c r="G48" s="89"/>
      <c r="H48" s="89"/>
      <c r="I48" s="89"/>
      <c r="J48" s="89"/>
      <c r="K48" s="39"/>
      <c r="L48" s="94"/>
    </row>
    <row r="49" spans="1:12" ht="15">
      <c r="A49" s="87">
        <v>35</v>
      </c>
      <c r="B49" s="80"/>
      <c r="C49" s="91" t="s">
        <v>53</v>
      </c>
      <c r="D49" s="92">
        <v>46.64</v>
      </c>
      <c r="E49" s="89"/>
      <c r="F49" s="92">
        <v>47.37</v>
      </c>
      <c r="G49" s="89"/>
      <c r="H49" s="92">
        <v>47.13</v>
      </c>
      <c r="I49" s="89"/>
      <c r="J49" s="92">
        <v>48.06</v>
      </c>
      <c r="K49" s="39"/>
      <c r="L49" s="94">
        <f>ROUND(+J49*$N$1,2)</f>
        <v>63.75</v>
      </c>
    </row>
    <row r="50" spans="1:13" ht="15">
      <c r="A50" s="87">
        <v>36</v>
      </c>
      <c r="B50" s="80"/>
      <c r="C50" s="91" t="s">
        <v>63</v>
      </c>
      <c r="D50" s="92">
        <v>93.28</v>
      </c>
      <c r="E50" s="89"/>
      <c r="F50" s="92">
        <v>94.74</v>
      </c>
      <c r="G50" s="89"/>
      <c r="H50" s="92">
        <v>94.26</v>
      </c>
      <c r="I50" s="89"/>
      <c r="J50" s="92">
        <v>96.13</v>
      </c>
      <c r="K50" s="65"/>
      <c r="L50" s="94">
        <f>ROUND(+J50*$N$1,2)</f>
        <v>127.52</v>
      </c>
      <c r="M50" s="100"/>
    </row>
    <row r="51" spans="1:13" ht="15">
      <c r="A51" s="87">
        <v>37</v>
      </c>
      <c r="B51" s="80"/>
      <c r="C51" s="91" t="s">
        <v>64</v>
      </c>
      <c r="D51" s="92">
        <v>42209.20</v>
      </c>
      <c r="E51" s="89"/>
      <c r="F51" s="92">
        <v>42869.85</v>
      </c>
      <c r="G51" s="89"/>
      <c r="H51" s="92">
        <v>42652.65</v>
      </c>
      <c r="I51" s="89"/>
      <c r="J51" s="92">
        <v>43494.30</v>
      </c>
      <c r="K51" s="65"/>
      <c r="L51" s="94">
        <f>ROUND(+J51*$N$1,2)</f>
        <v>57694.88</v>
      </c>
      <c r="M51" s="100"/>
    </row>
    <row r="52" spans="1:12" ht="15">
      <c r="A52" s="87">
        <v>38</v>
      </c>
      <c r="B52" s="80"/>
      <c r="C52" s="80"/>
      <c r="D52" s="80"/>
      <c r="E52" s="80"/>
      <c r="F52" s="80"/>
      <c r="G52" s="80"/>
      <c r="H52" s="80"/>
      <c r="I52" s="80"/>
      <c r="J52" s="80"/>
      <c r="K52" s="65"/>
      <c r="L52" s="94"/>
    </row>
    <row r="53" spans="1:12" ht="15">
      <c r="A53" s="87">
        <v>39</v>
      </c>
      <c r="B53" s="80"/>
      <c r="C53" s="53" t="s">
        <v>65</v>
      </c>
      <c r="D53" s="101"/>
      <c r="E53" s="101"/>
      <c r="F53" s="101"/>
      <c r="G53" s="101"/>
      <c r="H53" s="93"/>
      <c r="I53" s="101"/>
      <c r="J53" s="93"/>
      <c r="K53" s="68"/>
      <c r="L53" s="94"/>
    </row>
    <row r="54" spans="1:12" ht="15">
      <c r="A54" s="87">
        <v>40</v>
      </c>
      <c r="B54" s="80"/>
      <c r="C54" s="91" t="s">
        <v>29</v>
      </c>
      <c r="D54" s="92">
        <v>51.86</v>
      </c>
      <c r="E54" s="93"/>
      <c r="F54" s="92">
        <v>52.66</v>
      </c>
      <c r="G54" s="93"/>
      <c r="H54" s="92">
        <v>52.40</v>
      </c>
      <c r="I54" s="93"/>
      <c r="J54" s="92">
        <v>53.44</v>
      </c>
      <c r="K54" s="68"/>
      <c r="L54" s="94">
        <f t="shared" si="1" ref="L54:L63">ROUND(+J54*$N$1,2)</f>
        <v>70.89</v>
      </c>
    </row>
    <row r="55" spans="1:12" ht="15">
      <c r="A55" s="87">
        <v>41</v>
      </c>
      <c r="B55" s="80"/>
      <c r="C55" s="91" t="s">
        <v>59</v>
      </c>
      <c r="D55" s="92">
        <v>77.80</v>
      </c>
      <c r="E55" s="93"/>
      <c r="F55" s="92">
        <v>79</v>
      </c>
      <c r="G55" s="93"/>
      <c r="H55" s="92">
        <v>78.599999999999994</v>
      </c>
      <c r="I55" s="93"/>
      <c r="J55" s="92">
        <v>80.16</v>
      </c>
      <c r="K55" s="68"/>
      <c r="L55" s="94">
        <f t="shared" si="1"/>
        <v>106.33</v>
      </c>
    </row>
    <row r="56" spans="1:12" ht="15">
      <c r="A56" s="87">
        <v>42</v>
      </c>
      <c r="B56" s="80"/>
      <c r="C56" s="91" t="s">
        <v>31</v>
      </c>
      <c r="D56" s="92">
        <v>129.66</v>
      </c>
      <c r="E56" s="93"/>
      <c r="F56" s="92">
        <v>131.66</v>
      </c>
      <c r="G56" s="93"/>
      <c r="H56" s="102">
        <v>131</v>
      </c>
      <c r="I56" s="93"/>
      <c r="J56" s="102">
        <v>133.60</v>
      </c>
      <c r="K56" s="68"/>
      <c r="L56" s="94">
        <f t="shared" si="1"/>
        <v>177.22</v>
      </c>
    </row>
    <row r="57" spans="1:13" ht="15">
      <c r="A57" s="87">
        <v>43</v>
      </c>
      <c r="B57" s="80"/>
      <c r="C57" s="91" t="s">
        <v>32</v>
      </c>
      <c r="D57" s="92">
        <v>259.30</v>
      </c>
      <c r="E57" s="93"/>
      <c r="F57" s="92">
        <v>263.30</v>
      </c>
      <c r="G57" s="93"/>
      <c r="H57" s="92">
        <v>262</v>
      </c>
      <c r="I57" s="93"/>
      <c r="J57" s="92">
        <v>267.20</v>
      </c>
      <c r="K57" s="39"/>
      <c r="L57" s="94">
        <f t="shared" si="1"/>
        <v>354.44</v>
      </c>
      <c r="M57" s="100"/>
    </row>
    <row r="58" spans="1:13" ht="15">
      <c r="A58" s="87">
        <v>44</v>
      </c>
      <c r="B58" s="80"/>
      <c r="C58" s="91" t="s">
        <v>33</v>
      </c>
      <c r="D58" s="92">
        <v>414.88</v>
      </c>
      <c r="E58" s="93"/>
      <c r="F58" s="92">
        <v>421.28</v>
      </c>
      <c r="G58" s="93"/>
      <c r="H58" s="92">
        <v>419.20</v>
      </c>
      <c r="I58" s="93"/>
      <c r="J58" s="92">
        <v>427.52</v>
      </c>
      <c r="K58" s="39"/>
      <c r="L58" s="94">
        <f t="shared" si="1"/>
        <v>567.10</v>
      </c>
      <c r="M58" s="100"/>
    </row>
    <row r="59" spans="1:13" ht="15">
      <c r="A59" s="87">
        <v>45</v>
      </c>
      <c r="B59" s="80"/>
      <c r="C59" s="91" t="s">
        <v>34</v>
      </c>
      <c r="D59" s="92">
        <v>829.76</v>
      </c>
      <c r="E59" s="93"/>
      <c r="F59" s="92">
        <v>842.56</v>
      </c>
      <c r="G59" s="93"/>
      <c r="H59" s="92">
        <v>838.40</v>
      </c>
      <c r="I59" s="93"/>
      <c r="J59" s="92">
        <v>855.04</v>
      </c>
      <c r="K59" s="39"/>
      <c r="L59" s="94">
        <f t="shared" si="1"/>
        <v>1134.20</v>
      </c>
      <c r="M59" s="100"/>
    </row>
    <row r="60" spans="1:13" ht="15">
      <c r="A60" s="87">
        <v>46</v>
      </c>
      <c r="B60" s="80"/>
      <c r="C60" s="91" t="s">
        <v>35</v>
      </c>
      <c r="D60" s="92">
        <v>1296.50</v>
      </c>
      <c r="E60" s="93"/>
      <c r="F60" s="92">
        <v>1316.50</v>
      </c>
      <c r="G60" s="93"/>
      <c r="H60" s="92">
        <v>1310</v>
      </c>
      <c r="I60" s="93"/>
      <c r="J60" s="92">
        <v>1336</v>
      </c>
      <c r="K60" s="39"/>
      <c r="L60" s="94">
        <f t="shared" si="1"/>
        <v>1772.19</v>
      </c>
      <c r="M60" s="100"/>
    </row>
    <row r="61" spans="1:13" ht="15">
      <c r="A61" s="87">
        <v>47</v>
      </c>
      <c r="B61" s="80"/>
      <c r="C61" s="91" t="s">
        <v>36</v>
      </c>
      <c r="D61" s="92">
        <v>2593</v>
      </c>
      <c r="E61" s="101"/>
      <c r="F61" s="92">
        <v>2633</v>
      </c>
      <c r="G61" s="101"/>
      <c r="H61" s="102">
        <v>2620</v>
      </c>
      <c r="I61" s="101"/>
      <c r="J61" s="102">
        <v>2672</v>
      </c>
      <c r="K61" s="39"/>
      <c r="L61" s="94">
        <f t="shared" si="1"/>
        <v>3544.39</v>
      </c>
      <c r="M61" s="100"/>
    </row>
    <row r="62" spans="1:12" ht="15">
      <c r="A62" s="87">
        <v>48</v>
      </c>
      <c r="B62" s="80"/>
      <c r="C62" s="91" t="s">
        <v>37</v>
      </c>
      <c r="D62" s="55">
        <v>4148.80</v>
      </c>
      <c r="E62" s="101"/>
      <c r="F62" s="55">
        <v>4212.80</v>
      </c>
      <c r="G62" s="101"/>
      <c r="H62" s="92">
        <v>4192</v>
      </c>
      <c r="I62" s="101"/>
      <c r="J62" s="92">
        <v>4275.20</v>
      </c>
      <c r="K62" s="39"/>
      <c r="L62" s="94">
        <f t="shared" si="1"/>
        <v>5671.02</v>
      </c>
    </row>
    <row r="63" spans="1:16" ht="15">
      <c r="A63" s="87">
        <v>49</v>
      </c>
      <c r="B63" s="80"/>
      <c r="C63" s="91" t="s">
        <v>38</v>
      </c>
      <c r="D63" s="55">
        <v>7519.70</v>
      </c>
      <c r="E63" s="101"/>
      <c r="F63" s="55">
        <v>7635.70</v>
      </c>
      <c r="G63" s="101"/>
      <c r="H63" s="92">
        <v>7598</v>
      </c>
      <c r="I63" s="101"/>
      <c r="J63" s="92">
        <v>7748.80</v>
      </c>
      <c r="K63" s="39"/>
      <c r="L63" s="94">
        <f t="shared" si="1"/>
        <v>10278.73</v>
      </c>
      <c r="M63" s="90"/>
      <c r="P63" s="108"/>
    </row>
    <row r="64" spans="1:13" ht="15">
      <c r="A64" s="87">
        <v>50</v>
      </c>
      <c r="B64" s="80"/>
      <c r="C64" s="41"/>
      <c r="D64" s="92"/>
      <c r="E64" s="93"/>
      <c r="F64" s="92"/>
      <c r="G64" s="93"/>
      <c r="H64" s="92"/>
      <c r="I64" s="93"/>
      <c r="J64" s="92"/>
      <c r="K64" s="42"/>
      <c r="L64" s="94"/>
      <c r="M64" s="94"/>
    </row>
    <row r="65" spans="1:13" ht="15">
      <c r="A65" s="87">
        <v>51</v>
      </c>
      <c r="B65" s="80"/>
      <c r="C65" s="49" t="s">
        <v>39</v>
      </c>
      <c r="D65" s="55">
        <v>4.97</v>
      </c>
      <c r="E65" s="101"/>
      <c r="F65" s="55">
        <v>5.05</v>
      </c>
      <c r="G65" s="101"/>
      <c r="H65" s="92">
        <v>5.0199999999999996</v>
      </c>
      <c r="I65" s="101"/>
      <c r="J65" s="92">
        <v>5.1100000000000003</v>
      </c>
      <c r="K65" s="42"/>
      <c r="L65" s="94">
        <f>ROUND(+J65*$N$1,2)</f>
        <v>6.78</v>
      </c>
      <c r="M65" s="94"/>
    </row>
    <row r="66" spans="1:13" ht="15">
      <c r="A66" s="87"/>
      <c r="B66" s="80"/>
      <c r="C66" s="39"/>
      <c r="D66" s="1"/>
      <c r="E66" s="42"/>
      <c r="F66" s="26"/>
      <c r="G66" s="42"/>
      <c r="H66" s="26"/>
      <c r="I66" s="42"/>
      <c r="J66" s="26"/>
      <c r="K66" s="42"/>
      <c r="L66" s="94"/>
      <c r="M66" s="94"/>
    </row>
    <row r="67" spans="1:2" ht="15">
      <c r="A67" s="87"/>
      <c r="B67" s="80"/>
    </row>
    <row r="68" spans="1:2" ht="12">
      <c r="A68" s="37"/>
      <c r="B68" s="37"/>
    </row>
    <row r="69" ht="12">
      <c r="B69" s="37"/>
    </row>
    <row r="70" ht="12">
      <c r="B70" s="37"/>
    </row>
    <row r="71" ht="12">
      <c r="B71" s="37"/>
    </row>
    <row r="72" ht="12">
      <c r="B72" s="37"/>
    </row>
    <row r="73" ht="12">
      <c r="B73" s="37"/>
    </row>
    <row r="74" ht="12">
      <c r="B74" s="37"/>
    </row>
    <row r="75" ht="12">
      <c r="B75" s="37"/>
    </row>
    <row r="76" ht="12">
      <c r="B76" s="37"/>
    </row>
    <row r="77" ht="12">
      <c r="B77" s="37"/>
    </row>
    <row r="78" ht="12">
      <c r="B78" s="37"/>
    </row>
    <row r="79" ht="12">
      <c r="B79" s="37"/>
    </row>
    <row r="80" ht="12">
      <c r="B80" s="37"/>
    </row>
    <row r="81" ht="12">
      <c r="B81" s="37"/>
    </row>
    <row r="82" ht="12">
      <c r="B82" s="37"/>
    </row>
    <row r="83" ht="12">
      <c r="B83" s="37"/>
    </row>
    <row r="84" ht="12">
      <c r="B84" s="37"/>
    </row>
    <row r="85" ht="12">
      <c r="B85" s="37"/>
    </row>
    <row r="86" ht="12">
      <c r="B86" s="37"/>
    </row>
    <row r="87" ht="12">
      <c r="B87" s="37"/>
    </row>
    <row r="88" ht="12">
      <c r="B88" s="37"/>
    </row>
    <row r="89" ht="12">
      <c r="B89" s="37"/>
    </row>
    <row r="90" ht="12">
      <c r="B90" s="37"/>
    </row>
    <row r="91" ht="12">
      <c r="B91" s="37"/>
    </row>
    <row r="92" ht="12">
      <c r="B92" s="37"/>
    </row>
    <row r="93" ht="12">
      <c r="B93" s="37"/>
    </row>
    <row r="94" ht="12">
      <c r="B94" s="37"/>
    </row>
    <row r="95" ht="12">
      <c r="B95" s="37"/>
    </row>
    <row r="96" ht="12">
      <c r="B96" s="37"/>
    </row>
    <row r="97" ht="12">
      <c r="B97" s="37"/>
    </row>
    <row r="98" ht="12">
      <c r="B98" s="37"/>
    </row>
    <row r="99" ht="12">
      <c r="B99" s="37"/>
    </row>
  </sheetData>
  <pageMargins left="0.7" right="0.7" top="0.75" bottom="0.75" header="0.3" footer="0.3"/>
  <pageSetup orientation="portrait" r:id="rId1"/>
  <headerFooter>
    <oddFooter>&amp;L&amp;"Times New Roman,Regular"&amp;9O3120636.v1</oddFooter>
  </headerFooter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F0ADEFFB48B849A10AE4A239DAFBBF" ma:contentTypeVersion="4" ma:contentTypeDescription="Create a new document." ma:contentTypeScope="" ma:versionID="86b35d2ed01004755a6c537f978e0e4c">
  <xsd:schema xmlns:xsd="http://www.w3.org/2001/XMLSchema" xmlns:xs="http://www.w3.org/2001/XMLSchema" xmlns:p="http://schemas.microsoft.com/office/2006/metadata/properties" xmlns:ns2="39ab288a-8589-4c39-bdd2-e9c983f1a4bf" targetNamespace="http://schemas.microsoft.com/office/2006/metadata/properties" ma:root="true" ma:fieldsID="9fc5664b8ad7a484f020b06b08969e53" ns2:_="">
    <xsd:import namespace="39ab288a-8589-4c39-bdd2-e9c983f1a4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b288a-8589-4c39-bdd2-e9c983f1a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15AD50-8E99-4CA2-B88E-2156B31B0AE7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39ab288a-8589-4c39-bdd2-e9c983f1a4b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59C0D96-7F29-4FA2-AEB4-024F6F6ED8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733096-9626-41F5-B5B7-E3E6054C16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ab288a-8589-4c39-bdd2-e9c983f1a4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ScaleCrop>false</ScaleCrop>
  <Template/>
  <Manager/>
  <Company/>
  <TotalTime>60</TotalTime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Deborah Swain</dc:creator>
  <cp:keywords/>
  <dc:description/>
  <cp:lastModifiedBy>Martin S. Friedman</cp:lastModifiedBy>
  <dcterms:created xsi:type="dcterms:W3CDTF">2020-12-22T21:20:26Z</dcterms:created>
  <dcterms:modified xsi:type="dcterms:W3CDTF">2020-12-22T21:20:26Z</dcterms:modified>
  <cp:category/>
  <cp:contentType/>
  <cp:contentStatus/>
  <cp:revision>1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0x01010028F0ADEFFB48B849A10AE4A239DAFBBF</vt:lpwstr>
  </property>
  <property fmtid="{D5CDD505-2E9C-101B-9397-08002B2CF9AE}" pid="3" name="CUS_DocIDActiveBits">
    <vt:lpwstr>520192</vt:lpwstr>
  </property>
  <property fmtid="{D5CDD505-2E9C-101B-9397-08002B2CF9AE}" pid="4" name="CUS_DocIDLocation">
    <vt:lpwstr>EVERY_PAGE</vt:lpwstr>
  </property>
  <property fmtid="{D5CDD505-2E9C-101B-9397-08002B2CF9AE}" pid="5" name="CUS_DocIDPosition">
    <vt:lpwstr>Left</vt:lpwstr>
  </property>
  <property fmtid="{D5CDD505-2E9C-101B-9397-08002B2CF9AE}" pid="6" name="CUS_DocIDSheetRef">
    <vt:lpwstr>2</vt:lpwstr>
  </property>
  <property fmtid="{D5CDD505-2E9C-101B-9397-08002B2CF9AE}" pid="7" name="CUS_DocIDString">
    <vt:lpwstr>&amp;"Times New Roman,Regular"&amp;9O3120636.v1</vt:lpwstr>
  </property>
  <property fmtid="{D5CDD505-2E9C-101B-9397-08002B2CF9AE}" pid="8" name="CUS_DocIDChunk0">
    <vt:lpwstr>&amp;"Times New Roman,Regular"&amp;9</vt:lpwstr>
  </property>
  <property fmtid="{D5CDD505-2E9C-101B-9397-08002B2CF9AE}" pid="9" name="CUS_DocIDChunk1">
    <vt:lpwstr>O3120636.v1</vt:lpwstr>
  </property>
</Properties>
</file>