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F37AC5A0-CAF2-40C2-AC35-A3D7620E7326}" xr6:coauthVersionLast="45" xr6:coauthVersionMax="45" xr10:uidLastSave="{00000000-0000-0000-0000-000000000000}"/>
  <bookViews>
    <workbookView xWindow="-120" yWindow="-120" windowWidth="24240" windowHeight="13140" xr2:uid="{E7A1ED22-3BCC-4159-AB07-77E1B1DF4AE5}"/>
  </bookViews>
  <sheets>
    <sheet name="Mid-County" sheetId="1" r:id="rId1"/>
  </sheets>
  <definedNames>
    <definedName name="_xlnm._FilterDatabase" localSheetId="0" hidden="1">'Mid-County'!$6:$6</definedName>
    <definedName name="_xlnm.Print_Area" localSheetId="0">'Mid-County'!$A$1:$D$81</definedName>
    <definedName name="_xlnm.Print_Titles" localSheetId="0">'Mid-County'!$1:$6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8" i="1" l="1"/>
  <c r="E88" i="1"/>
  <c r="H86" i="1"/>
  <c r="G86" i="1" s="1"/>
  <c r="H87" i="1"/>
  <c r="G87" i="1" s="1"/>
  <c r="H85" i="1"/>
  <c r="G85" i="1"/>
  <c r="D40" i="1" l="1"/>
  <c r="G60" i="1"/>
  <c r="D60" i="1"/>
  <c r="D69" i="1" l="1"/>
  <c r="G69" i="1"/>
  <c r="J67" i="1"/>
  <c r="G68" i="1"/>
  <c r="G62" i="1"/>
  <c r="G65" i="1"/>
  <c r="G66" i="1"/>
  <c r="D68" i="1"/>
  <c r="D62" i="1"/>
  <c r="D64" i="1"/>
  <c r="D65" i="1"/>
  <c r="D66" i="1"/>
  <c r="M55" i="1"/>
  <c r="J54" i="1"/>
  <c r="G70" i="1"/>
  <c r="G63" i="1"/>
  <c r="G61" i="1"/>
  <c r="G59" i="1"/>
  <c r="G58" i="1"/>
  <c r="G53" i="1"/>
  <c r="D63" i="1"/>
  <c r="D61" i="1"/>
  <c r="D59" i="1"/>
  <c r="D58" i="1"/>
  <c r="D57" i="1"/>
  <c r="D56" i="1"/>
  <c r="D53" i="1"/>
  <c r="J41" i="1"/>
  <c r="L38" i="1"/>
  <c r="M38" i="1" s="1"/>
  <c r="J36" i="1"/>
  <c r="G52" i="1"/>
  <c r="G51" i="1"/>
  <c r="G49" i="1"/>
  <c r="G48" i="1"/>
  <c r="G47" i="1"/>
  <c r="G45" i="1"/>
  <c r="G46" i="1"/>
  <c r="G42" i="1"/>
  <c r="G39" i="1"/>
  <c r="G37" i="1"/>
  <c r="G35" i="1"/>
  <c r="G33" i="1"/>
  <c r="D34" i="1"/>
  <c r="D35" i="1"/>
  <c r="D36" i="1"/>
  <c r="D37" i="1"/>
  <c r="D38" i="1"/>
  <c r="D39" i="1"/>
  <c r="D42" i="1"/>
  <c r="D43" i="1"/>
  <c r="D46" i="1"/>
  <c r="D44" i="1"/>
  <c r="D45" i="1"/>
  <c r="D47" i="1"/>
  <c r="J24" i="1"/>
  <c r="L18" i="1"/>
  <c r="M18" i="1" s="1"/>
  <c r="J11" i="1"/>
  <c r="F74" i="1"/>
  <c r="E72" i="1"/>
  <c r="F79" i="1" s="1"/>
  <c r="F80" i="1" s="1"/>
  <c r="G32" i="1"/>
  <c r="G30" i="1"/>
  <c r="G27" i="1"/>
  <c r="G25" i="1"/>
  <c r="G23" i="1"/>
  <c r="G22" i="1"/>
  <c r="G20" i="1"/>
  <c r="G19" i="1"/>
  <c r="G15" i="1"/>
  <c r="G13" i="1"/>
  <c r="G10" i="1"/>
  <c r="G9" i="1"/>
  <c r="G8" i="1"/>
  <c r="L74" i="1"/>
  <c r="K72" i="1"/>
  <c r="L79" i="1" s="1"/>
  <c r="L80" i="1" s="1"/>
  <c r="I74" i="1"/>
  <c r="H72" i="1"/>
  <c r="I79" i="1" s="1"/>
  <c r="I80" i="1" s="1"/>
  <c r="C74" i="1"/>
  <c r="B72" i="1"/>
  <c r="C79" i="1" s="1"/>
  <c r="C80" i="1" s="1"/>
  <c r="D70" i="1"/>
  <c r="D52" i="1"/>
  <c r="D50" i="1"/>
  <c r="D49" i="1"/>
  <c r="D48" i="1"/>
  <c r="D33" i="1"/>
  <c r="D31" i="1"/>
  <c r="D32" i="1"/>
  <c r="D30" i="1"/>
  <c r="D29" i="1"/>
  <c r="D28" i="1"/>
  <c r="D27" i="1"/>
  <c r="D26" i="1"/>
  <c r="D25" i="1"/>
  <c r="D23" i="1"/>
  <c r="D22" i="1"/>
  <c r="D21" i="1"/>
  <c r="D20" i="1"/>
  <c r="D19" i="1"/>
  <c r="D17" i="1"/>
  <c r="D16" i="1"/>
  <c r="D15" i="1"/>
  <c r="D14" i="1"/>
  <c r="D13" i="1"/>
  <c r="D12" i="1"/>
  <c r="D10" i="1"/>
  <c r="D8" i="1"/>
  <c r="D7" i="1"/>
  <c r="J71" i="1" l="1"/>
  <c r="M71" i="1"/>
  <c r="G71" i="1"/>
  <c r="D71" i="1"/>
</calcChain>
</file>

<file path=xl/sharedStrings.xml><?xml version="1.0" encoding="utf-8"?>
<sst xmlns="http://schemas.openxmlformats.org/spreadsheetml/2006/main" count="49" uniqueCount="32">
  <si>
    <t>Docket No. 2020049</t>
  </si>
  <si>
    <t xml:space="preserve">Schedule of Chemicals </t>
  </si>
  <si>
    <t>Test Year Ended December 31, 2019</t>
  </si>
  <si>
    <t>Sodium Hypochlorite</t>
  </si>
  <si>
    <t>Date of Invoice</t>
  </si>
  <si>
    <t>Units (gal)</t>
  </si>
  <si>
    <t>Unit Price</t>
  </si>
  <si>
    <t>Total</t>
  </si>
  <si>
    <t>TOTAL</t>
  </si>
  <si>
    <t>Quantity Purchased</t>
  </si>
  <si>
    <t xml:space="preserve">Unit of Measure </t>
  </si>
  <si>
    <t xml:space="preserve">Gallons </t>
  </si>
  <si>
    <t>Average Unit Price</t>
  </si>
  <si>
    <t>Use Type</t>
  </si>
  <si>
    <t>Sewer</t>
  </si>
  <si>
    <t>Application</t>
  </si>
  <si>
    <t>Disinfecting agent</t>
  </si>
  <si>
    <t>Chemical  volume (gal)</t>
  </si>
  <si>
    <t>Dosing rate (ppm)</t>
  </si>
  <si>
    <t>Treated volume (mg)</t>
  </si>
  <si>
    <t>Utilities, Inc. of Florida - Mid-County</t>
  </si>
  <si>
    <t>Ferric sulfate</t>
  </si>
  <si>
    <t>Methanol</t>
  </si>
  <si>
    <t>Nitrogen removal</t>
  </si>
  <si>
    <t>Phosphorus removal</t>
  </si>
  <si>
    <t>Sodium Bisulfite</t>
  </si>
  <si>
    <t>Dechlorination agent</t>
  </si>
  <si>
    <t>CHLORINE</t>
  </si>
  <si>
    <t>ODOR CONTROL CHEMICALS</t>
  </si>
  <si>
    <t>OTHER TREATMENT CHEMICALS</t>
  </si>
  <si>
    <t>Per dosage</t>
  </si>
  <si>
    <t>Ber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</si>
</sst>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4" fillId="0" borderId="0" xfId="2" applyFont="1"/>
    <xf numFmtId="3" fontId="4" fillId="0" borderId="0" xfId="2" applyNumberFormat="1" applyFont="1"/>
    <xf numFmtId="2" fontId="4" fillId="0" borderId="0" xfId="2" applyNumberFormat="1" applyFont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1" fillId="0" borderId="0" xfId="0" applyNumberFormat="1" applyFont="1"/>
    <xf numFmtId="3" fontId="1" fillId="0" borderId="0" xfId="0" applyNumberFormat="1" applyFont="1"/>
    <xf numFmtId="2" fontId="1" fillId="0" borderId="0" xfId="0" applyNumberFormat="1" applyFont="1"/>
    <xf numFmtId="43" fontId="1" fillId="0" borderId="1" xfId="1" applyBorder="1"/>
    <xf numFmtId="3" fontId="1" fillId="0" borderId="0" xfId="1" applyNumberFormat="1"/>
    <xf numFmtId="2" fontId="1" fillId="0" borderId="0" xfId="1" applyNumberFormat="1"/>
    <xf numFmtId="14" fontId="1" fillId="0" borderId="2" xfId="0" applyNumberFormat="1" applyFont="1" applyBorder="1"/>
    <xf numFmtId="3" fontId="1" fillId="0" borderId="2" xfId="1" applyNumberFormat="1" applyBorder="1"/>
    <xf numFmtId="2" fontId="1" fillId="0" borderId="2" xfId="1" applyNumberFormat="1" applyBorder="1"/>
    <xf numFmtId="43" fontId="1" fillId="0" borderId="3" xfId="1" applyBorder="1"/>
    <xf numFmtId="0" fontId="2" fillId="0" borderId="0" xfId="0" applyFont="1" applyAlignment="1">
      <alignment horizontal="right"/>
    </xf>
    <xf numFmtId="43" fontId="2" fillId="0" borderId="1" xfId="1" applyFont="1" applyBorder="1"/>
    <xf numFmtId="0" fontId="1" fillId="0" borderId="0" xfId="0" applyFont="1" applyAlignment="1">
      <alignment horizontal="right" wrapText="1"/>
    </xf>
    <xf numFmtId="3" fontId="4" fillId="0" borderId="0" xfId="1" applyNumberFormat="1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1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7" xfId="0" applyNumberFormat="1" applyFont="1" applyBorder="1"/>
    <xf numFmtId="164" fontId="1" fillId="0" borderId="8" xfId="0" applyNumberFormat="1" applyFont="1" applyBorder="1"/>
    <xf numFmtId="165" fontId="1" fillId="0" borderId="5" xfId="0" applyNumberFormat="1" applyFont="1" applyBorder="1"/>
    <xf numFmtId="3" fontId="0" fillId="0" borderId="0" xfId="0" applyNumberFormat="1"/>
    <xf numFmtId="2" fontId="0" fillId="0" borderId="0" xfId="0" applyNumberFormat="1"/>
    <xf numFmtId="165" fontId="1" fillId="0" borderId="0" xfId="1" applyNumberFormat="1"/>
    <xf numFmtId="166" fontId="1" fillId="0" borderId="0" xfId="1" applyNumberFormat="1"/>
    <xf numFmtId="165" fontId="1" fillId="0" borderId="2" xfId="1" applyNumberFormat="1" applyBorder="1"/>
    <xf numFmtId="166" fontId="1" fillId="0" borderId="2" xfId="1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167" fontId="0" fillId="2" borderId="0" xfId="0" applyNumberFormat="1" applyFill="1"/>
    <xf numFmtId="0" fontId="2" fillId="0" borderId="0" xfId="0" applyFont="1"/>
    <xf numFmtId="43" fontId="0" fillId="0" borderId="0" xfId="0" applyNumberFormat="1"/>
  </cellXfs>
  <cellStyles count="3">
    <cellStyle name="Comma" xfId="1" builtinId="3"/>
    <cellStyle name="Normal" xfId="0" builtinId="0"/>
    <cellStyle name="Normal 18" xfId="2" xr:uid="{AC9485BC-C865-438D-B9B1-02ACF6BC9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AEC6-68D7-4A5C-A466-FDAA7C0466C6}">
  <sheetPr>
    <tabColor rgb="FFFFFF00"/>
  </sheetPr>
  <dimension ref="A1:M88"/>
  <sheetViews>
    <sheetView tabSelected="1" zoomScaleNormal="100" zoomScaleSheetLayoutView="100" workbookViewId="0">
      <pane xSplit="1" ySplit="6" topLeftCell="B72" activePane="bottomRight" state="frozen"/>
      <selection pane="topRight" activeCell="B1" sqref="B1"/>
      <selection pane="bottomLeft" activeCell="A9" sqref="A9"/>
      <selection pane="bottomRight" activeCell="E85" sqref="E85"/>
    </sheetView>
  </sheetViews>
  <sheetFormatPr defaultRowHeight="15" x14ac:dyDescent="0.25"/>
  <cols>
    <col min="1" max="1" width="22" customWidth="1"/>
    <col min="2" max="2" width="8" style="34" bestFit="1" customWidth="1"/>
    <col min="3" max="3" width="8.7109375" style="35" customWidth="1"/>
    <col min="4" max="4" width="11.140625" customWidth="1"/>
    <col min="5" max="5" width="8" style="34" bestFit="1" customWidth="1"/>
    <col min="6" max="6" width="8.7109375" style="35" customWidth="1"/>
    <col min="7" max="7" width="11.140625" customWidth="1"/>
    <col min="8" max="8" width="10.5703125" style="34" bestFit="1" customWidth="1"/>
    <col min="9" max="9" width="10.5703125" style="35" bestFit="1" customWidth="1"/>
    <col min="10" max="10" width="11.140625" customWidth="1"/>
    <col min="11" max="11" width="8" style="34" bestFit="1" customWidth="1"/>
    <col min="12" max="12" width="8.7109375" style="35" customWidth="1"/>
    <col min="13" max="13" width="11.140625" customWidth="1"/>
  </cols>
  <sheetData>
    <row r="1" spans="1:13" x14ac:dyDescent="0.25">
      <c r="A1" s="1" t="s">
        <v>20</v>
      </c>
      <c r="B1" s="2"/>
      <c r="C1" s="3"/>
      <c r="D1" s="4"/>
      <c r="E1" s="2"/>
      <c r="F1" s="3"/>
      <c r="G1" s="4"/>
      <c r="H1" s="2"/>
      <c r="I1" s="3"/>
      <c r="J1" s="4"/>
      <c r="K1" s="2"/>
      <c r="L1" s="3"/>
      <c r="M1" s="4"/>
    </row>
    <row r="2" spans="1:13" x14ac:dyDescent="0.25">
      <c r="A2" s="1" t="s">
        <v>0</v>
      </c>
      <c r="B2" s="2"/>
      <c r="C2" s="3"/>
      <c r="D2" s="4"/>
      <c r="E2" s="2"/>
      <c r="F2" s="3"/>
      <c r="G2" s="4"/>
      <c r="H2" s="2"/>
      <c r="I2" s="3"/>
      <c r="J2" s="4"/>
      <c r="K2" s="2"/>
      <c r="L2" s="3"/>
      <c r="M2" s="4"/>
    </row>
    <row r="3" spans="1:13" x14ac:dyDescent="0.25">
      <c r="A3" s="1" t="s">
        <v>1</v>
      </c>
      <c r="B3" s="2"/>
      <c r="C3" s="3"/>
      <c r="D3" s="4"/>
      <c r="E3" s="2"/>
      <c r="F3" s="3"/>
      <c r="G3" s="4"/>
      <c r="H3" s="2"/>
      <c r="I3" s="3"/>
      <c r="J3" s="4"/>
      <c r="K3" s="2"/>
      <c r="L3" s="3"/>
      <c r="M3" s="4"/>
    </row>
    <row r="4" spans="1:13" x14ac:dyDescent="0.25">
      <c r="A4" s="1" t="s">
        <v>2</v>
      </c>
      <c r="B4" s="2"/>
      <c r="C4" s="3"/>
      <c r="D4" s="4"/>
      <c r="E4" s="2"/>
      <c r="F4" s="3"/>
      <c r="G4" s="4"/>
      <c r="H4" s="2"/>
      <c r="I4" s="3"/>
      <c r="J4" s="4"/>
      <c r="K4" s="2"/>
      <c r="L4" s="3"/>
      <c r="M4" s="4"/>
    </row>
    <row r="5" spans="1:13" ht="15" customHeight="1" x14ac:dyDescent="0.25">
      <c r="A5" s="4"/>
      <c r="B5" s="40" t="s">
        <v>3</v>
      </c>
      <c r="C5" s="40"/>
      <c r="D5" s="41"/>
      <c r="E5" s="40" t="s">
        <v>25</v>
      </c>
      <c r="F5" s="40"/>
      <c r="G5" s="41"/>
      <c r="H5" s="40" t="s">
        <v>21</v>
      </c>
      <c r="I5" s="40"/>
      <c r="J5" s="41"/>
      <c r="K5" s="40" t="s">
        <v>22</v>
      </c>
      <c r="L5" s="40"/>
      <c r="M5" s="41"/>
    </row>
    <row r="6" spans="1:13" s="9" customFormat="1" ht="30.75" thickBot="1" x14ac:dyDescent="0.3">
      <c r="A6" s="5" t="s">
        <v>4</v>
      </c>
      <c r="B6" s="6" t="s">
        <v>5</v>
      </c>
      <c r="C6" s="7" t="s">
        <v>6</v>
      </c>
      <c r="D6" s="8" t="s">
        <v>7</v>
      </c>
      <c r="E6" s="6" t="s">
        <v>5</v>
      </c>
      <c r="F6" s="7" t="s">
        <v>6</v>
      </c>
      <c r="G6" s="8" t="s">
        <v>7</v>
      </c>
      <c r="H6" s="6" t="s">
        <v>5</v>
      </c>
      <c r="I6" s="7" t="s">
        <v>6</v>
      </c>
      <c r="J6" s="8" t="s">
        <v>7</v>
      </c>
      <c r="K6" s="6" t="s">
        <v>5</v>
      </c>
      <c r="L6" s="7" t="s">
        <v>6</v>
      </c>
      <c r="M6" s="8" t="s">
        <v>7</v>
      </c>
    </row>
    <row r="7" spans="1:13" x14ac:dyDescent="0.25">
      <c r="A7" s="10">
        <v>43468</v>
      </c>
      <c r="B7" s="11">
        <v>1000</v>
      </c>
      <c r="C7" s="12">
        <v>1.3</v>
      </c>
      <c r="D7" s="13">
        <f>B7*C7</f>
        <v>1300</v>
      </c>
      <c r="E7" s="11"/>
      <c r="F7" s="12"/>
      <c r="G7" s="13"/>
      <c r="H7" s="11"/>
      <c r="I7" s="12"/>
      <c r="J7" s="13"/>
      <c r="K7" s="11"/>
      <c r="L7" s="12"/>
      <c r="M7" s="13"/>
    </row>
    <row r="8" spans="1:13" x14ac:dyDescent="0.25">
      <c r="A8" s="10">
        <v>43476</v>
      </c>
      <c r="B8" s="14">
        <v>1200</v>
      </c>
      <c r="C8" s="15">
        <v>1.3</v>
      </c>
      <c r="D8" s="13">
        <f>B8*C8</f>
        <v>1560</v>
      </c>
      <c r="E8" s="14">
        <v>300</v>
      </c>
      <c r="F8" s="37">
        <v>3.1240999999999999</v>
      </c>
      <c r="G8" s="13">
        <f>E8*F8</f>
        <v>937.23</v>
      </c>
      <c r="H8" s="14"/>
      <c r="I8" s="15"/>
      <c r="J8" s="13"/>
      <c r="K8" s="14"/>
      <c r="L8" s="15"/>
      <c r="M8" s="13"/>
    </row>
    <row r="9" spans="1:13" x14ac:dyDescent="0.25">
      <c r="A9" s="10">
        <v>43476</v>
      </c>
      <c r="B9" s="14"/>
      <c r="C9" s="15"/>
      <c r="D9" s="13"/>
      <c r="E9" s="14">
        <v>300</v>
      </c>
      <c r="F9" s="37">
        <v>3.1240999999999999</v>
      </c>
      <c r="G9" s="13">
        <f>E9*F9</f>
        <v>937.23</v>
      </c>
      <c r="H9" s="14"/>
      <c r="I9" s="15"/>
      <c r="J9" s="13"/>
      <c r="K9" s="14"/>
      <c r="L9" s="15"/>
      <c r="M9" s="13"/>
    </row>
    <row r="10" spans="1:13" x14ac:dyDescent="0.25">
      <c r="A10" s="10">
        <v>43482</v>
      </c>
      <c r="B10" s="14">
        <v>1000</v>
      </c>
      <c r="C10" s="15">
        <v>1.3</v>
      </c>
      <c r="D10" s="13">
        <f>B10*C10</f>
        <v>1300</v>
      </c>
      <c r="E10" s="14">
        <v>110</v>
      </c>
      <c r="F10" s="37">
        <v>3.1240999999999999</v>
      </c>
      <c r="G10" s="13">
        <f>E10*F10</f>
        <v>343.65100000000001</v>
      </c>
      <c r="H10" s="14"/>
      <c r="I10" s="15"/>
      <c r="J10" s="13"/>
      <c r="K10" s="14"/>
      <c r="L10" s="15"/>
      <c r="M10" s="13"/>
    </row>
    <row r="11" spans="1:13" x14ac:dyDescent="0.25">
      <c r="A11" s="10">
        <v>43489</v>
      </c>
      <c r="B11" s="14"/>
      <c r="C11" s="15"/>
      <c r="D11" s="13"/>
      <c r="E11" s="14"/>
      <c r="F11" s="37"/>
      <c r="G11" s="13"/>
      <c r="H11" s="14">
        <v>46080</v>
      </c>
      <c r="I11" s="37">
        <v>0.1825</v>
      </c>
      <c r="J11" s="13">
        <f>H11*I11*1.065</f>
        <v>8956.2240000000002</v>
      </c>
      <c r="K11" s="14"/>
      <c r="L11" s="15"/>
      <c r="M11" s="13"/>
    </row>
    <row r="12" spans="1:13" x14ac:dyDescent="0.25">
      <c r="A12" s="10">
        <v>43490</v>
      </c>
      <c r="B12" s="14">
        <v>700</v>
      </c>
      <c r="C12" s="15">
        <v>1.3</v>
      </c>
      <c r="D12" s="13">
        <f t="shared" ref="D12:D17" si="0">B12*C12</f>
        <v>910</v>
      </c>
      <c r="E12" s="14"/>
      <c r="F12" s="37"/>
      <c r="G12" s="13"/>
      <c r="H12" s="14"/>
      <c r="I12" s="15"/>
      <c r="J12" s="13"/>
      <c r="K12" s="14"/>
      <c r="L12" s="15"/>
      <c r="M12" s="13"/>
    </row>
    <row r="13" spans="1:13" x14ac:dyDescent="0.25">
      <c r="A13" s="10">
        <v>43497</v>
      </c>
      <c r="B13" s="14">
        <v>1100</v>
      </c>
      <c r="C13" s="15">
        <v>1.3</v>
      </c>
      <c r="D13" s="13">
        <f t="shared" si="0"/>
        <v>1430</v>
      </c>
      <c r="E13" s="14">
        <v>245</v>
      </c>
      <c r="F13" s="37">
        <v>3.1240999999999999</v>
      </c>
      <c r="G13" s="13">
        <f>E13*F13</f>
        <v>765.40449999999998</v>
      </c>
      <c r="H13" s="14"/>
      <c r="I13" s="15"/>
      <c r="J13" s="13"/>
      <c r="K13" s="14"/>
      <c r="L13" s="15"/>
      <c r="M13" s="13"/>
    </row>
    <row r="14" spans="1:13" x14ac:dyDescent="0.25">
      <c r="A14" s="10">
        <v>43504</v>
      </c>
      <c r="B14" s="14">
        <v>650</v>
      </c>
      <c r="C14" s="15">
        <v>1.3</v>
      </c>
      <c r="D14" s="13">
        <f t="shared" si="0"/>
        <v>845</v>
      </c>
      <c r="E14" s="14"/>
      <c r="F14" s="37"/>
      <c r="G14" s="13"/>
      <c r="H14" s="14"/>
      <c r="I14" s="15"/>
      <c r="J14" s="13"/>
      <c r="K14" s="14"/>
      <c r="L14" s="15"/>
      <c r="M14" s="13"/>
    </row>
    <row r="15" spans="1:13" x14ac:dyDescent="0.25">
      <c r="A15" s="10">
        <v>43510</v>
      </c>
      <c r="B15" s="14">
        <v>525</v>
      </c>
      <c r="C15" s="15">
        <v>1.3</v>
      </c>
      <c r="D15" s="13">
        <f t="shared" si="0"/>
        <v>682.5</v>
      </c>
      <c r="E15" s="14">
        <v>165</v>
      </c>
      <c r="F15" s="37">
        <v>3.1240999999999999</v>
      </c>
      <c r="G15" s="13">
        <f>E15*F15</f>
        <v>515.47649999999999</v>
      </c>
      <c r="H15" s="14"/>
      <c r="I15" s="15"/>
      <c r="J15" s="13"/>
      <c r="K15" s="14"/>
      <c r="L15" s="15"/>
      <c r="M15" s="13"/>
    </row>
    <row r="16" spans="1:13" x14ac:dyDescent="0.25">
      <c r="A16" s="10">
        <v>43514</v>
      </c>
      <c r="B16" s="14">
        <v>100</v>
      </c>
      <c r="C16" s="15">
        <v>1.3</v>
      </c>
      <c r="D16" s="13">
        <f t="shared" si="0"/>
        <v>130</v>
      </c>
      <c r="E16" s="14"/>
      <c r="F16" s="37"/>
      <c r="G16" s="13"/>
      <c r="H16" s="14"/>
      <c r="I16" s="15"/>
      <c r="J16" s="13"/>
      <c r="K16" s="14"/>
      <c r="L16" s="15"/>
      <c r="M16" s="13"/>
    </row>
    <row r="17" spans="1:13" x14ac:dyDescent="0.25">
      <c r="A17" s="10">
        <v>43518</v>
      </c>
      <c r="B17" s="14">
        <v>790</v>
      </c>
      <c r="C17" s="15">
        <v>1.3</v>
      </c>
      <c r="D17" s="13">
        <f t="shared" si="0"/>
        <v>1027</v>
      </c>
      <c r="E17" s="14"/>
      <c r="F17" s="37"/>
      <c r="G17" s="13"/>
      <c r="H17" s="14"/>
      <c r="I17" s="15"/>
      <c r="J17" s="13"/>
      <c r="K17" s="14"/>
      <c r="L17" s="15"/>
      <c r="M17" s="13"/>
    </row>
    <row r="18" spans="1:13" x14ac:dyDescent="0.25">
      <c r="A18" s="10">
        <v>43523</v>
      </c>
      <c r="B18" s="14"/>
      <c r="C18" s="15"/>
      <c r="D18" s="13"/>
      <c r="E18" s="14"/>
      <c r="F18" s="37"/>
      <c r="G18" s="13"/>
      <c r="H18" s="14"/>
      <c r="I18" s="15"/>
      <c r="J18" s="13"/>
      <c r="K18" s="14">
        <v>5063.37</v>
      </c>
      <c r="L18" s="36">
        <f>2.44</f>
        <v>2.44</v>
      </c>
      <c r="M18" s="13">
        <f>K18*L18*1.07+K18*0.059+20</f>
        <v>13538.185226</v>
      </c>
    </row>
    <row r="19" spans="1:13" x14ac:dyDescent="0.25">
      <c r="A19" s="10">
        <v>43525</v>
      </c>
      <c r="B19" s="14">
        <v>850</v>
      </c>
      <c r="C19" s="15">
        <v>1.3</v>
      </c>
      <c r="D19" s="13">
        <f>B19*C19</f>
        <v>1105</v>
      </c>
      <c r="E19" s="14">
        <v>275</v>
      </c>
      <c r="F19" s="37">
        <v>3.1240999999999999</v>
      </c>
      <c r="G19" s="13">
        <f>E19*F19</f>
        <v>859.12749999999994</v>
      </c>
      <c r="H19" s="14"/>
      <c r="I19" s="15"/>
      <c r="J19" s="13"/>
      <c r="K19" s="14"/>
      <c r="L19" s="36"/>
      <c r="M19" s="13"/>
    </row>
    <row r="20" spans="1:13" x14ac:dyDescent="0.25">
      <c r="A20" s="10">
        <v>43532</v>
      </c>
      <c r="B20" s="14">
        <v>800</v>
      </c>
      <c r="C20" s="15">
        <v>1.3</v>
      </c>
      <c r="D20" s="13">
        <f>B20*C20</f>
        <v>1040</v>
      </c>
      <c r="E20" s="14">
        <v>135</v>
      </c>
      <c r="F20" s="37">
        <v>3.1240999999999999</v>
      </c>
      <c r="G20" s="13">
        <f>E20*F20</f>
        <v>421.75349999999997</v>
      </c>
      <c r="H20" s="14"/>
      <c r="I20" s="15"/>
      <c r="J20" s="13"/>
      <c r="K20" s="14"/>
      <c r="L20" s="36"/>
      <c r="M20" s="13"/>
    </row>
    <row r="21" spans="1:13" x14ac:dyDescent="0.25">
      <c r="A21" s="10">
        <v>43538</v>
      </c>
      <c r="B21" s="14">
        <v>800</v>
      </c>
      <c r="C21" s="15">
        <v>1.3</v>
      </c>
      <c r="D21" s="13">
        <f>B21*C21</f>
        <v>1040</v>
      </c>
      <c r="E21" s="14"/>
      <c r="F21" s="37"/>
      <c r="G21" s="13"/>
      <c r="H21" s="14"/>
      <c r="I21" s="15"/>
      <c r="J21" s="13"/>
      <c r="K21" s="14"/>
      <c r="L21" s="36"/>
      <c r="M21" s="13"/>
    </row>
    <row r="22" spans="1:13" x14ac:dyDescent="0.25">
      <c r="A22" s="10">
        <v>43546</v>
      </c>
      <c r="B22" s="14">
        <v>800</v>
      </c>
      <c r="C22" s="15">
        <v>1.3</v>
      </c>
      <c r="D22" s="13">
        <f>B22*C22</f>
        <v>1040</v>
      </c>
      <c r="E22" s="14">
        <v>300</v>
      </c>
      <c r="F22" s="37">
        <v>3.1240999999999999</v>
      </c>
      <c r="G22" s="13">
        <f>E22*F22</f>
        <v>937.23</v>
      </c>
      <c r="H22" s="14"/>
      <c r="I22" s="15"/>
      <c r="J22" s="13"/>
      <c r="K22" s="14"/>
      <c r="L22" s="36"/>
      <c r="M22" s="13"/>
    </row>
    <row r="23" spans="1:13" x14ac:dyDescent="0.25">
      <c r="A23" s="10">
        <v>43551</v>
      </c>
      <c r="B23" s="14">
        <v>650</v>
      </c>
      <c r="C23" s="15">
        <v>1.3</v>
      </c>
      <c r="D23" s="13">
        <f>B23*C23</f>
        <v>845</v>
      </c>
      <c r="E23" s="14">
        <v>100</v>
      </c>
      <c r="F23" s="37">
        <v>3.1240999999999999</v>
      </c>
      <c r="G23" s="13">
        <f>E23*F23</f>
        <v>312.40999999999997</v>
      </c>
      <c r="H23" s="14"/>
      <c r="I23" s="15"/>
      <c r="J23" s="13"/>
      <c r="K23" s="14"/>
      <c r="L23" s="36"/>
      <c r="M23" s="13"/>
    </row>
    <row r="24" spans="1:13" x14ac:dyDescent="0.25">
      <c r="A24" s="10">
        <v>43553</v>
      </c>
      <c r="B24" s="14"/>
      <c r="C24" s="15"/>
      <c r="D24" s="13"/>
      <c r="E24" s="14"/>
      <c r="F24" s="37"/>
      <c r="G24" s="13"/>
      <c r="H24" s="14">
        <v>45960</v>
      </c>
      <c r="I24" s="37">
        <v>0.1825</v>
      </c>
      <c r="J24" s="13">
        <f>H24*I24*1.065</f>
        <v>8932.9004999999979</v>
      </c>
      <c r="K24" s="14"/>
      <c r="L24" s="36"/>
      <c r="M24" s="13"/>
    </row>
    <row r="25" spans="1:13" x14ac:dyDescent="0.25">
      <c r="A25" s="10">
        <v>43560</v>
      </c>
      <c r="B25" s="14">
        <v>800</v>
      </c>
      <c r="C25" s="15">
        <v>1.3</v>
      </c>
      <c r="D25" s="13">
        <f t="shared" ref="D25:D40" si="1">B25*C25</f>
        <v>1040</v>
      </c>
      <c r="E25" s="14">
        <v>140</v>
      </c>
      <c r="F25" s="37">
        <v>3.1240999999999999</v>
      </c>
      <c r="G25" s="13">
        <f>E25*F25</f>
        <v>437.37399999999997</v>
      </c>
      <c r="H25" s="14"/>
      <c r="I25" s="15"/>
      <c r="J25" s="13"/>
      <c r="K25" s="14"/>
      <c r="L25" s="36"/>
      <c r="M25" s="13"/>
    </row>
    <row r="26" spans="1:13" x14ac:dyDescent="0.25">
      <c r="A26" s="10">
        <v>43567</v>
      </c>
      <c r="B26" s="14">
        <v>900</v>
      </c>
      <c r="C26" s="15">
        <v>1.3</v>
      </c>
      <c r="D26" s="13">
        <f t="shared" si="1"/>
        <v>1170</v>
      </c>
      <c r="E26" s="14"/>
      <c r="F26" s="37"/>
      <c r="G26" s="13"/>
      <c r="H26" s="14"/>
      <c r="I26" s="15"/>
      <c r="J26" s="13"/>
      <c r="K26" s="14"/>
      <c r="L26" s="36"/>
      <c r="M26" s="13"/>
    </row>
    <row r="27" spans="1:13" x14ac:dyDescent="0.25">
      <c r="A27" s="10">
        <v>43574</v>
      </c>
      <c r="B27" s="14">
        <v>750</v>
      </c>
      <c r="C27" s="15">
        <v>1.3</v>
      </c>
      <c r="D27" s="13">
        <f t="shared" si="1"/>
        <v>975</v>
      </c>
      <c r="E27" s="14">
        <v>200</v>
      </c>
      <c r="F27" s="37">
        <v>3.1240999999999999</v>
      </c>
      <c r="G27" s="13">
        <f>E27*F27</f>
        <v>624.81999999999994</v>
      </c>
      <c r="H27" s="14"/>
      <c r="I27" s="15"/>
      <c r="J27" s="13"/>
      <c r="K27" s="14"/>
      <c r="L27" s="36"/>
      <c r="M27" s="13"/>
    </row>
    <row r="28" spans="1:13" x14ac:dyDescent="0.25">
      <c r="A28" s="10">
        <v>43577</v>
      </c>
      <c r="B28" s="14">
        <v>150</v>
      </c>
      <c r="C28" s="15">
        <v>1.3</v>
      </c>
      <c r="D28" s="13">
        <f t="shared" si="1"/>
        <v>195</v>
      </c>
      <c r="E28" s="14"/>
      <c r="F28" s="37"/>
      <c r="G28" s="13"/>
      <c r="H28" s="14"/>
      <c r="I28" s="15"/>
      <c r="J28" s="13"/>
      <c r="K28" s="14"/>
      <c r="L28" s="36"/>
      <c r="M28" s="13"/>
    </row>
    <row r="29" spans="1:13" x14ac:dyDescent="0.25">
      <c r="A29" s="10">
        <v>43580</v>
      </c>
      <c r="B29" s="14">
        <v>775</v>
      </c>
      <c r="C29" s="15">
        <v>1.3</v>
      </c>
      <c r="D29" s="13">
        <f t="shared" si="1"/>
        <v>1007.5</v>
      </c>
      <c r="E29" s="14"/>
      <c r="F29" s="37"/>
      <c r="G29" s="13"/>
      <c r="H29" s="14"/>
      <c r="I29" s="15"/>
      <c r="J29" s="13"/>
      <c r="K29" s="14"/>
      <c r="L29" s="36"/>
      <c r="M29" s="13"/>
    </row>
    <row r="30" spans="1:13" x14ac:dyDescent="0.25">
      <c r="A30" s="10">
        <v>43588</v>
      </c>
      <c r="B30" s="14">
        <v>900</v>
      </c>
      <c r="C30" s="15">
        <v>1.3</v>
      </c>
      <c r="D30" s="13">
        <f t="shared" si="1"/>
        <v>1170</v>
      </c>
      <c r="E30" s="14">
        <v>250</v>
      </c>
      <c r="F30" s="37">
        <v>3.1240999999999999</v>
      </c>
      <c r="G30" s="13">
        <f>E30*F30</f>
        <v>781.02499999999998</v>
      </c>
      <c r="H30" s="14"/>
      <c r="I30" s="15"/>
      <c r="J30" s="13"/>
      <c r="K30" s="14"/>
      <c r="L30" s="36"/>
      <c r="M30" s="13"/>
    </row>
    <row r="31" spans="1:13" x14ac:dyDescent="0.25">
      <c r="A31" s="10">
        <v>43594</v>
      </c>
      <c r="B31" s="14">
        <v>600</v>
      </c>
      <c r="C31" s="15">
        <v>1.3</v>
      </c>
      <c r="D31" s="13">
        <f t="shared" si="1"/>
        <v>780</v>
      </c>
      <c r="E31" s="14"/>
      <c r="F31" s="15"/>
      <c r="G31" s="13"/>
      <c r="H31" s="14"/>
      <c r="I31" s="15"/>
      <c r="J31" s="13"/>
      <c r="K31" s="14"/>
      <c r="L31" s="36"/>
      <c r="M31" s="13"/>
    </row>
    <row r="32" spans="1:13" x14ac:dyDescent="0.25">
      <c r="A32" s="10">
        <v>43600</v>
      </c>
      <c r="B32" s="14">
        <v>750</v>
      </c>
      <c r="C32" s="15">
        <v>1.3</v>
      </c>
      <c r="D32" s="13">
        <f t="shared" si="1"/>
        <v>975</v>
      </c>
      <c r="E32" s="14">
        <v>185</v>
      </c>
      <c r="F32" s="37">
        <v>3.1240999999999999</v>
      </c>
      <c r="G32" s="13">
        <f>E32*F32</f>
        <v>577.95849999999996</v>
      </c>
      <c r="H32" s="14"/>
      <c r="I32" s="15"/>
      <c r="J32" s="13"/>
      <c r="K32" s="14"/>
      <c r="L32" s="36"/>
      <c r="M32" s="13"/>
    </row>
    <row r="33" spans="1:13" x14ac:dyDescent="0.25">
      <c r="A33" s="10">
        <v>43607</v>
      </c>
      <c r="B33" s="14">
        <v>850</v>
      </c>
      <c r="C33" s="15">
        <v>1.3</v>
      </c>
      <c r="D33" s="13">
        <f t="shared" si="1"/>
        <v>1105</v>
      </c>
      <c r="E33" s="14">
        <v>200</v>
      </c>
      <c r="F33" s="37">
        <v>3.1240999999999999</v>
      </c>
      <c r="G33" s="13">
        <f>E33*F33</f>
        <v>624.81999999999994</v>
      </c>
      <c r="H33" s="14"/>
      <c r="I33" s="15"/>
      <c r="J33" s="13"/>
      <c r="K33" s="14"/>
      <c r="L33" s="36"/>
      <c r="M33" s="13"/>
    </row>
    <row r="34" spans="1:13" x14ac:dyDescent="0.25">
      <c r="A34" s="10">
        <v>43621</v>
      </c>
      <c r="B34" s="14">
        <v>650</v>
      </c>
      <c r="C34" s="15">
        <v>1.3</v>
      </c>
      <c r="D34" s="13">
        <f t="shared" si="1"/>
        <v>845</v>
      </c>
      <c r="E34" s="14"/>
      <c r="F34" s="37"/>
      <c r="G34" s="13"/>
      <c r="H34" s="14"/>
      <c r="I34" s="15"/>
      <c r="J34" s="13"/>
      <c r="K34" s="14"/>
      <c r="L34" s="36"/>
      <c r="M34" s="13"/>
    </row>
    <row r="35" spans="1:13" x14ac:dyDescent="0.25">
      <c r="A35" s="10">
        <v>43630</v>
      </c>
      <c r="B35" s="14">
        <v>800</v>
      </c>
      <c r="C35" s="15">
        <v>1.3</v>
      </c>
      <c r="D35" s="13">
        <f t="shared" si="1"/>
        <v>1040</v>
      </c>
      <c r="E35" s="14">
        <v>275</v>
      </c>
      <c r="F35" s="37">
        <v>3.1240999999999999</v>
      </c>
      <c r="G35" s="13">
        <f>E35*F35</f>
        <v>859.12749999999994</v>
      </c>
      <c r="H35" s="14"/>
      <c r="I35" s="15"/>
      <c r="J35" s="13"/>
      <c r="K35" s="14"/>
      <c r="L35" s="36"/>
      <c r="M35" s="13"/>
    </row>
    <row r="36" spans="1:13" x14ac:dyDescent="0.25">
      <c r="A36" s="10">
        <v>43636</v>
      </c>
      <c r="B36" s="14">
        <v>750</v>
      </c>
      <c r="C36" s="15">
        <v>1.3</v>
      </c>
      <c r="D36" s="13">
        <f t="shared" si="1"/>
        <v>975</v>
      </c>
      <c r="E36" s="14"/>
      <c r="F36" s="37"/>
      <c r="G36" s="13"/>
      <c r="H36" s="14">
        <v>45820</v>
      </c>
      <c r="I36" s="37">
        <v>0.1825</v>
      </c>
      <c r="J36" s="13">
        <f>H36*I36*1.07</f>
        <v>8947.5005000000001</v>
      </c>
      <c r="K36" s="14"/>
      <c r="L36" s="36"/>
      <c r="M36" s="13"/>
    </row>
    <row r="37" spans="1:13" x14ac:dyDescent="0.25">
      <c r="A37" s="10">
        <v>43644</v>
      </c>
      <c r="B37" s="14">
        <v>900</v>
      </c>
      <c r="C37" s="15">
        <v>1.3</v>
      </c>
      <c r="D37" s="13">
        <f t="shared" si="1"/>
        <v>1170</v>
      </c>
      <c r="E37" s="14">
        <v>300</v>
      </c>
      <c r="F37" s="37">
        <v>3.1240999999999999</v>
      </c>
      <c r="G37" s="13">
        <f>E37*F37</f>
        <v>937.23</v>
      </c>
      <c r="H37" s="14"/>
      <c r="I37" s="37"/>
      <c r="J37" s="13"/>
      <c r="K37" s="14"/>
      <c r="L37" s="36"/>
      <c r="M37" s="13"/>
    </row>
    <row r="38" spans="1:13" x14ac:dyDescent="0.25">
      <c r="A38" s="10">
        <v>43649</v>
      </c>
      <c r="B38" s="14">
        <v>750</v>
      </c>
      <c r="C38" s="15">
        <v>1.3</v>
      </c>
      <c r="D38" s="13">
        <f t="shared" si="1"/>
        <v>975</v>
      </c>
      <c r="E38" s="14"/>
      <c r="F38" s="37"/>
      <c r="G38" s="13"/>
      <c r="H38" s="14"/>
      <c r="I38" s="37"/>
      <c r="J38" s="13"/>
      <c r="K38" s="14">
        <v>4873.26</v>
      </c>
      <c r="L38" s="36">
        <f>2.44</f>
        <v>2.44</v>
      </c>
      <c r="M38" s="13">
        <f>K38*L38*1.07+K38*0.059+20</f>
        <v>13030.629548000001</v>
      </c>
    </row>
    <row r="39" spans="1:13" x14ac:dyDescent="0.25">
      <c r="A39" s="10">
        <v>43657</v>
      </c>
      <c r="B39" s="14">
        <v>1200</v>
      </c>
      <c r="C39" s="15">
        <v>1.3</v>
      </c>
      <c r="D39" s="13">
        <f t="shared" si="1"/>
        <v>1560</v>
      </c>
      <c r="E39" s="14">
        <v>250</v>
      </c>
      <c r="F39" s="37">
        <v>3.1240999999999999</v>
      </c>
      <c r="G39" s="13">
        <f>E39*F39</f>
        <v>781.02499999999998</v>
      </c>
      <c r="H39" s="14"/>
      <c r="I39" s="37"/>
      <c r="J39" s="13"/>
      <c r="K39" s="14"/>
      <c r="L39" s="36"/>
      <c r="M39" s="13"/>
    </row>
    <row r="40" spans="1:13" x14ac:dyDescent="0.25">
      <c r="A40" s="10">
        <v>43657</v>
      </c>
      <c r="B40" s="14">
        <v>1000</v>
      </c>
      <c r="C40" s="15">
        <v>1.3</v>
      </c>
      <c r="D40" s="13">
        <f t="shared" si="1"/>
        <v>1300</v>
      </c>
      <c r="E40" s="14"/>
      <c r="F40" s="37"/>
      <c r="G40" s="13"/>
      <c r="H40" s="14"/>
      <c r="I40" s="37"/>
      <c r="J40" s="13"/>
      <c r="K40" s="14"/>
      <c r="L40" s="36"/>
      <c r="M40" s="13"/>
    </row>
    <row r="41" spans="1:13" x14ac:dyDescent="0.25">
      <c r="A41" s="10">
        <v>43668</v>
      </c>
      <c r="B41" s="14"/>
      <c r="C41" s="15"/>
      <c r="D41" s="13"/>
      <c r="E41" s="14"/>
      <c r="F41" s="37"/>
      <c r="G41" s="13"/>
      <c r="H41" s="14">
        <v>45900</v>
      </c>
      <c r="I41" s="37">
        <v>0.1825</v>
      </c>
      <c r="J41" s="13">
        <f>H41*I41*1.07</f>
        <v>8963.1225000000013</v>
      </c>
      <c r="K41" s="14"/>
      <c r="L41" s="36"/>
      <c r="M41" s="13"/>
    </row>
    <row r="42" spans="1:13" x14ac:dyDescent="0.25">
      <c r="A42" s="10">
        <v>43672</v>
      </c>
      <c r="B42" s="14">
        <v>1000</v>
      </c>
      <c r="C42" s="15">
        <v>1.3</v>
      </c>
      <c r="D42" s="13">
        <f t="shared" ref="D42:D50" si="2">B42*C42</f>
        <v>1300</v>
      </c>
      <c r="E42" s="14">
        <v>330</v>
      </c>
      <c r="F42" s="37">
        <v>3.1240999999999999</v>
      </c>
      <c r="G42" s="13">
        <f>E42*F42</f>
        <v>1030.953</v>
      </c>
      <c r="H42" s="14"/>
      <c r="I42" s="37"/>
      <c r="J42" s="13"/>
      <c r="K42" s="14"/>
      <c r="L42" s="36"/>
      <c r="M42" s="13"/>
    </row>
    <row r="43" spans="1:13" x14ac:dyDescent="0.25">
      <c r="A43" s="10">
        <v>43682</v>
      </c>
      <c r="B43" s="14">
        <v>1300</v>
      </c>
      <c r="C43" s="15">
        <v>1.3</v>
      </c>
      <c r="D43" s="13">
        <f t="shared" si="2"/>
        <v>1690</v>
      </c>
      <c r="E43" s="14"/>
      <c r="F43" s="37"/>
      <c r="G43" s="13"/>
      <c r="H43" s="14"/>
      <c r="I43" s="37"/>
      <c r="J43" s="13"/>
      <c r="K43" s="14"/>
      <c r="L43" s="36"/>
      <c r="M43" s="13"/>
    </row>
    <row r="44" spans="1:13" x14ac:dyDescent="0.25">
      <c r="A44" s="10">
        <v>43689</v>
      </c>
      <c r="B44" s="14">
        <v>900</v>
      </c>
      <c r="C44" s="15">
        <v>1.3</v>
      </c>
      <c r="D44" s="13">
        <f t="shared" si="2"/>
        <v>1170</v>
      </c>
      <c r="E44" s="14"/>
      <c r="F44" s="37"/>
      <c r="G44" s="13"/>
      <c r="H44" s="14"/>
      <c r="I44" s="37"/>
      <c r="J44" s="13"/>
      <c r="K44" s="14"/>
      <c r="L44" s="36"/>
      <c r="M44" s="13"/>
    </row>
    <row r="45" spans="1:13" x14ac:dyDescent="0.25">
      <c r="A45" s="10">
        <v>43690</v>
      </c>
      <c r="B45" s="14">
        <v>275</v>
      </c>
      <c r="C45" s="15">
        <v>1.3</v>
      </c>
      <c r="D45" s="13">
        <f t="shared" si="2"/>
        <v>357.5</v>
      </c>
      <c r="E45" s="14">
        <v>300</v>
      </c>
      <c r="F45" s="37">
        <v>3.1240999999999999</v>
      </c>
      <c r="G45" s="13">
        <f>E45*F45</f>
        <v>937.23</v>
      </c>
      <c r="H45" s="14"/>
      <c r="I45" s="37"/>
      <c r="J45" s="13"/>
      <c r="K45" s="14"/>
      <c r="L45" s="36"/>
      <c r="M45" s="13"/>
    </row>
    <row r="46" spans="1:13" x14ac:dyDescent="0.25">
      <c r="A46" s="10">
        <v>43693</v>
      </c>
      <c r="B46" s="14">
        <v>850</v>
      </c>
      <c r="C46" s="15">
        <v>1.3</v>
      </c>
      <c r="D46" s="13">
        <f t="shared" si="2"/>
        <v>1105</v>
      </c>
      <c r="E46" s="14">
        <v>160</v>
      </c>
      <c r="F46" s="37">
        <v>3.1240999999999999</v>
      </c>
      <c r="G46" s="13">
        <f>E46*F46</f>
        <v>499.85599999999999</v>
      </c>
      <c r="H46" s="14"/>
      <c r="I46" s="37"/>
      <c r="J46" s="13"/>
      <c r="K46" s="14"/>
      <c r="L46" s="36"/>
      <c r="M46" s="13"/>
    </row>
    <row r="47" spans="1:13" x14ac:dyDescent="0.25">
      <c r="A47" s="10">
        <v>43699</v>
      </c>
      <c r="B47" s="14">
        <v>1250</v>
      </c>
      <c r="C47" s="15">
        <v>1.3</v>
      </c>
      <c r="D47" s="13">
        <f t="shared" si="2"/>
        <v>1625</v>
      </c>
      <c r="E47" s="14">
        <v>230</v>
      </c>
      <c r="F47" s="37">
        <v>3.1240999999999999</v>
      </c>
      <c r="G47" s="13">
        <f>E47*F47</f>
        <v>718.54300000000001</v>
      </c>
      <c r="H47" s="14"/>
      <c r="I47" s="37"/>
      <c r="J47" s="13"/>
      <c r="K47" s="14"/>
      <c r="L47" s="36"/>
      <c r="M47" s="13"/>
    </row>
    <row r="48" spans="1:13" x14ac:dyDescent="0.25">
      <c r="A48" s="10">
        <v>43706</v>
      </c>
      <c r="B48" s="14">
        <v>950</v>
      </c>
      <c r="C48" s="15">
        <v>1.3</v>
      </c>
      <c r="D48" s="13">
        <f t="shared" si="2"/>
        <v>1235</v>
      </c>
      <c r="E48" s="14">
        <v>300</v>
      </c>
      <c r="F48" s="37">
        <v>3.1240999999999999</v>
      </c>
      <c r="G48" s="13">
        <f>E48*F48</f>
        <v>937.23</v>
      </c>
      <c r="H48" s="14"/>
      <c r="I48" s="37"/>
      <c r="J48" s="13"/>
      <c r="K48" s="14"/>
      <c r="L48" s="36"/>
      <c r="M48" s="13"/>
    </row>
    <row r="49" spans="1:13" x14ac:dyDescent="0.25">
      <c r="A49" s="10">
        <v>43713</v>
      </c>
      <c r="B49" s="14">
        <v>950</v>
      </c>
      <c r="C49" s="15">
        <v>1.3</v>
      </c>
      <c r="D49" s="13">
        <f t="shared" si="2"/>
        <v>1235</v>
      </c>
      <c r="E49" s="14">
        <v>285</v>
      </c>
      <c r="F49" s="37">
        <v>3.1240999999999999</v>
      </c>
      <c r="G49" s="13">
        <f>E49*F49</f>
        <v>890.36849999999993</v>
      </c>
      <c r="H49" s="14"/>
      <c r="I49" s="37"/>
      <c r="J49" s="13"/>
      <c r="K49" s="14"/>
      <c r="L49" s="36"/>
      <c r="M49" s="13"/>
    </row>
    <row r="50" spans="1:13" x14ac:dyDescent="0.25">
      <c r="A50" s="10">
        <v>43720</v>
      </c>
      <c r="B50" s="14">
        <v>900</v>
      </c>
      <c r="C50" s="15">
        <v>1.3</v>
      </c>
      <c r="D50" s="13">
        <f t="shared" si="2"/>
        <v>1170</v>
      </c>
      <c r="E50" s="14"/>
      <c r="F50" s="37"/>
      <c r="G50" s="13"/>
      <c r="H50" s="14"/>
      <c r="I50" s="37"/>
      <c r="J50" s="13"/>
      <c r="K50" s="14"/>
      <c r="L50" s="36"/>
      <c r="M50" s="13"/>
    </row>
    <row r="51" spans="1:13" x14ac:dyDescent="0.25">
      <c r="A51" s="10">
        <v>43721</v>
      </c>
      <c r="B51" s="14"/>
      <c r="C51" s="15"/>
      <c r="D51" s="13"/>
      <c r="E51" s="14">
        <v>330</v>
      </c>
      <c r="F51" s="37">
        <v>3.1240999999999999</v>
      </c>
      <c r="G51" s="13">
        <f>E51*F51</f>
        <v>1030.953</v>
      </c>
      <c r="H51" s="14"/>
      <c r="I51" s="37"/>
      <c r="J51" s="13"/>
      <c r="K51" s="14"/>
      <c r="L51" s="36"/>
      <c r="M51" s="13"/>
    </row>
    <row r="52" spans="1:13" x14ac:dyDescent="0.25">
      <c r="A52" s="10">
        <v>43731</v>
      </c>
      <c r="B52" s="14">
        <v>800</v>
      </c>
      <c r="C52" s="15">
        <v>1.3</v>
      </c>
      <c r="D52" s="13">
        <f>B52*C52</f>
        <v>1040</v>
      </c>
      <c r="E52" s="14">
        <v>330</v>
      </c>
      <c r="F52" s="37">
        <v>3.1240999999999999</v>
      </c>
      <c r="G52" s="13">
        <f>E52*F52</f>
        <v>1030.953</v>
      </c>
      <c r="H52" s="14"/>
      <c r="I52" s="37"/>
      <c r="J52" s="13"/>
      <c r="K52" s="14"/>
      <c r="L52" s="36"/>
      <c r="M52" s="13"/>
    </row>
    <row r="53" spans="1:13" x14ac:dyDescent="0.25">
      <c r="A53" s="10">
        <v>43734</v>
      </c>
      <c r="B53" s="14">
        <v>1400</v>
      </c>
      <c r="C53" s="15">
        <v>1.3</v>
      </c>
      <c r="D53" s="13">
        <f>B53*C53</f>
        <v>1820</v>
      </c>
      <c r="E53" s="14">
        <v>220</v>
      </c>
      <c r="F53" s="37">
        <v>3.1240999999999999</v>
      </c>
      <c r="G53" s="13">
        <f>E53*F53</f>
        <v>687.30200000000002</v>
      </c>
      <c r="H53" s="14"/>
      <c r="I53" s="37"/>
      <c r="J53" s="13"/>
      <c r="K53" s="14"/>
      <c r="L53" s="36"/>
      <c r="M53" s="13"/>
    </row>
    <row r="54" spans="1:13" x14ac:dyDescent="0.25">
      <c r="A54" s="10">
        <v>43734</v>
      </c>
      <c r="B54" s="14"/>
      <c r="C54" s="15"/>
      <c r="D54" s="13"/>
      <c r="E54" s="14"/>
      <c r="F54" s="37"/>
      <c r="G54" s="13"/>
      <c r="H54" s="14">
        <v>45960</v>
      </c>
      <c r="I54" s="37">
        <v>0.1825</v>
      </c>
      <c r="J54" s="13">
        <f>H54*I54*1.07</f>
        <v>8974.8389999999999</v>
      </c>
      <c r="K54" s="14"/>
      <c r="L54" s="36"/>
      <c r="M54" s="13"/>
    </row>
    <row r="55" spans="1:13" x14ac:dyDescent="0.25">
      <c r="A55" s="10">
        <v>43735</v>
      </c>
      <c r="B55" s="14"/>
      <c r="C55" s="15"/>
      <c r="D55" s="13"/>
      <c r="E55" s="14"/>
      <c r="F55" s="37"/>
      <c r="G55" s="13"/>
      <c r="H55" s="14"/>
      <c r="I55" s="37"/>
      <c r="J55" s="13"/>
      <c r="K55" s="14">
        <v>4465</v>
      </c>
      <c r="L55" s="36">
        <v>2.44</v>
      </c>
      <c r="M55" s="13">
        <f>K55*L55*1.07+K55*0.059+20</f>
        <v>11940.657000000001</v>
      </c>
    </row>
    <row r="56" spans="1:13" x14ac:dyDescent="0.25">
      <c r="A56" s="10">
        <v>43742</v>
      </c>
      <c r="B56" s="14">
        <v>600</v>
      </c>
      <c r="C56" s="15">
        <v>1.3</v>
      </c>
      <c r="D56" s="13">
        <f t="shared" ref="D56:D66" si="3">B56*C56</f>
        <v>780</v>
      </c>
      <c r="E56" s="14"/>
      <c r="F56" s="37"/>
      <c r="G56" s="13"/>
      <c r="H56" s="14"/>
      <c r="I56" s="37"/>
      <c r="J56" s="13"/>
      <c r="K56" s="14"/>
      <c r="L56" s="36"/>
      <c r="M56" s="13"/>
    </row>
    <row r="57" spans="1:13" x14ac:dyDescent="0.25">
      <c r="A57" s="10">
        <v>43742</v>
      </c>
      <c r="B57" s="14">
        <v>265</v>
      </c>
      <c r="C57" s="15">
        <v>1.3</v>
      </c>
      <c r="D57" s="13">
        <f t="shared" si="3"/>
        <v>344.5</v>
      </c>
      <c r="E57" s="14"/>
      <c r="F57" s="37"/>
      <c r="G57" s="13"/>
      <c r="H57" s="14"/>
      <c r="I57" s="37"/>
      <c r="J57" s="13"/>
      <c r="K57" s="14"/>
      <c r="L57" s="36"/>
      <c r="M57" s="13"/>
    </row>
    <row r="58" spans="1:13" x14ac:dyDescent="0.25">
      <c r="A58" s="10">
        <v>43748</v>
      </c>
      <c r="B58" s="14">
        <v>850</v>
      </c>
      <c r="C58" s="15">
        <v>1.3</v>
      </c>
      <c r="D58" s="13">
        <f t="shared" si="3"/>
        <v>1105</v>
      </c>
      <c r="E58" s="14">
        <v>220</v>
      </c>
      <c r="F58" s="37">
        <v>3.1240999999999999</v>
      </c>
      <c r="G58" s="13">
        <f t="shared" ref="G58:G63" si="4">E58*F58</f>
        <v>687.30200000000002</v>
      </c>
      <c r="H58" s="14"/>
      <c r="I58" s="37"/>
      <c r="J58" s="13"/>
      <c r="K58" s="14"/>
      <c r="L58" s="36"/>
      <c r="M58" s="13"/>
    </row>
    <row r="59" spans="1:13" x14ac:dyDescent="0.25">
      <c r="A59" s="10">
        <v>43755</v>
      </c>
      <c r="B59" s="14">
        <v>850</v>
      </c>
      <c r="C59" s="15">
        <v>1.3</v>
      </c>
      <c r="D59" s="13">
        <f t="shared" si="3"/>
        <v>1105</v>
      </c>
      <c r="E59" s="14">
        <v>175</v>
      </c>
      <c r="F59" s="37">
        <v>3.1240999999999999</v>
      </c>
      <c r="G59" s="13">
        <f t="shared" si="4"/>
        <v>546.71749999999997</v>
      </c>
      <c r="H59" s="14"/>
      <c r="I59" s="37"/>
      <c r="J59" s="13"/>
      <c r="K59" s="14"/>
      <c r="L59" s="36"/>
      <c r="M59" s="13"/>
    </row>
    <row r="60" spans="1:13" x14ac:dyDescent="0.25">
      <c r="A60" s="10">
        <v>43762</v>
      </c>
      <c r="B60" s="14">
        <v>750</v>
      </c>
      <c r="C60" s="15">
        <v>1.3</v>
      </c>
      <c r="D60" s="13">
        <f t="shared" si="3"/>
        <v>975</v>
      </c>
      <c r="E60" s="14">
        <v>120</v>
      </c>
      <c r="F60" s="37">
        <v>3.1240999999999999</v>
      </c>
      <c r="G60" s="13">
        <f t="shared" si="4"/>
        <v>374.892</v>
      </c>
      <c r="H60" s="14"/>
      <c r="I60" s="37"/>
      <c r="J60" s="13"/>
      <c r="K60" s="14"/>
      <c r="L60" s="36"/>
      <c r="M60" s="13"/>
    </row>
    <row r="61" spans="1:13" x14ac:dyDescent="0.25">
      <c r="A61" s="10">
        <v>43770</v>
      </c>
      <c r="B61" s="14">
        <v>1000</v>
      </c>
      <c r="C61" s="15">
        <v>1.3</v>
      </c>
      <c r="D61" s="13">
        <f t="shared" si="3"/>
        <v>1300</v>
      </c>
      <c r="E61" s="14">
        <v>135</v>
      </c>
      <c r="F61" s="37">
        <v>3.1240999999999999</v>
      </c>
      <c r="G61" s="13">
        <f t="shared" si="4"/>
        <v>421.75349999999997</v>
      </c>
      <c r="H61" s="14"/>
      <c r="I61" s="37"/>
      <c r="J61" s="13"/>
      <c r="K61" s="14"/>
      <c r="L61" s="36"/>
      <c r="M61" s="13"/>
    </row>
    <row r="62" spans="1:13" x14ac:dyDescent="0.25">
      <c r="A62" s="10">
        <v>43776</v>
      </c>
      <c r="B62" s="14">
        <v>1400</v>
      </c>
      <c r="C62" s="15">
        <v>1.3</v>
      </c>
      <c r="D62" s="13">
        <f t="shared" si="3"/>
        <v>1820</v>
      </c>
      <c r="E62" s="14">
        <v>135</v>
      </c>
      <c r="F62" s="37">
        <v>3.1240999999999999</v>
      </c>
      <c r="G62" s="13">
        <f t="shared" si="4"/>
        <v>421.75349999999997</v>
      </c>
      <c r="H62" s="14"/>
      <c r="I62" s="37"/>
      <c r="J62" s="13"/>
      <c r="K62" s="14"/>
      <c r="L62" s="36"/>
      <c r="M62" s="13"/>
    </row>
    <row r="63" spans="1:13" x14ac:dyDescent="0.25">
      <c r="A63" s="10">
        <v>43784</v>
      </c>
      <c r="B63" s="14">
        <v>850</v>
      </c>
      <c r="C63" s="15">
        <v>1.3</v>
      </c>
      <c r="D63" s="13">
        <f t="shared" si="3"/>
        <v>1105</v>
      </c>
      <c r="E63" s="14">
        <v>140</v>
      </c>
      <c r="F63" s="37">
        <v>3.1240999999999999</v>
      </c>
      <c r="G63" s="13">
        <f t="shared" si="4"/>
        <v>437.37399999999997</v>
      </c>
      <c r="H63" s="14"/>
      <c r="I63" s="37"/>
      <c r="J63" s="13"/>
      <c r="K63" s="14"/>
      <c r="L63" s="36"/>
      <c r="M63" s="13"/>
    </row>
    <row r="64" spans="1:13" x14ac:dyDescent="0.25">
      <c r="A64" s="10">
        <v>43787</v>
      </c>
      <c r="B64" s="14">
        <v>198</v>
      </c>
      <c r="C64" s="15">
        <v>1.3</v>
      </c>
      <c r="D64" s="13">
        <f t="shared" si="3"/>
        <v>257.40000000000003</v>
      </c>
      <c r="E64" s="14"/>
      <c r="F64" s="37"/>
      <c r="G64" s="13"/>
      <c r="H64" s="14"/>
      <c r="I64" s="37"/>
      <c r="J64" s="13"/>
      <c r="K64" s="14"/>
      <c r="L64" s="36"/>
      <c r="M64" s="13"/>
    </row>
    <row r="65" spans="1:13" x14ac:dyDescent="0.25">
      <c r="A65" s="10">
        <v>43790</v>
      </c>
      <c r="B65" s="14">
        <v>850</v>
      </c>
      <c r="C65" s="15">
        <v>1.3</v>
      </c>
      <c r="D65" s="13">
        <f t="shared" si="3"/>
        <v>1105</v>
      </c>
      <c r="E65" s="14">
        <v>100</v>
      </c>
      <c r="F65" s="37">
        <v>3.1240999999999999</v>
      </c>
      <c r="G65" s="13">
        <f>E65*F65</f>
        <v>312.40999999999997</v>
      </c>
      <c r="H65" s="14"/>
      <c r="I65" s="37"/>
      <c r="J65" s="13"/>
      <c r="K65" s="14"/>
      <c r="L65" s="36"/>
      <c r="M65" s="13"/>
    </row>
    <row r="66" spans="1:13" x14ac:dyDescent="0.25">
      <c r="A66" s="10">
        <v>43795</v>
      </c>
      <c r="B66" s="14">
        <v>900</v>
      </c>
      <c r="C66" s="15">
        <v>1.3</v>
      </c>
      <c r="D66" s="13">
        <f t="shared" si="3"/>
        <v>1170</v>
      </c>
      <c r="E66" s="14">
        <v>135</v>
      </c>
      <c r="F66" s="37">
        <v>3.1240999999999999</v>
      </c>
      <c r="G66" s="13">
        <f>E66*F66</f>
        <v>421.75349999999997</v>
      </c>
      <c r="H66" s="14"/>
      <c r="I66" s="37"/>
      <c r="J66" s="13"/>
      <c r="K66" s="14"/>
      <c r="L66" s="36"/>
      <c r="M66" s="13"/>
    </row>
    <row r="67" spans="1:13" x14ac:dyDescent="0.25">
      <c r="A67" s="10">
        <v>43801</v>
      </c>
      <c r="B67" s="14"/>
      <c r="C67" s="15"/>
      <c r="D67" s="13"/>
      <c r="E67" s="14"/>
      <c r="F67" s="37"/>
      <c r="G67" s="13"/>
      <c r="H67" s="14">
        <v>45860</v>
      </c>
      <c r="I67" s="37">
        <v>0.1825</v>
      </c>
      <c r="J67" s="13">
        <f>H67*I67*1.07</f>
        <v>8955.3114999999998</v>
      </c>
      <c r="K67" s="14"/>
      <c r="L67" s="36"/>
      <c r="M67" s="13"/>
    </row>
    <row r="68" spans="1:13" x14ac:dyDescent="0.25">
      <c r="A68" s="10">
        <v>43804</v>
      </c>
      <c r="B68" s="14">
        <v>1250</v>
      </c>
      <c r="C68" s="15">
        <v>1.3</v>
      </c>
      <c r="D68" s="13">
        <f>B68*C68</f>
        <v>1625</v>
      </c>
      <c r="E68" s="14">
        <v>175</v>
      </c>
      <c r="F68" s="37">
        <v>3.1240999999999999</v>
      </c>
      <c r="G68" s="13">
        <f>E68*F68</f>
        <v>546.71749999999997</v>
      </c>
      <c r="H68" s="14"/>
      <c r="I68" s="37"/>
      <c r="J68" s="13"/>
      <c r="K68" s="14"/>
      <c r="L68" s="36"/>
      <c r="M68" s="13"/>
    </row>
    <row r="69" spans="1:13" x14ac:dyDescent="0.25">
      <c r="A69" s="10">
        <v>43818</v>
      </c>
      <c r="B69" s="14">
        <v>900</v>
      </c>
      <c r="C69" s="15">
        <v>1.3</v>
      </c>
      <c r="D69" s="13">
        <f>B69*C69</f>
        <v>1170</v>
      </c>
      <c r="E69" s="14">
        <v>100</v>
      </c>
      <c r="F69" s="37">
        <v>3.1240999999999999</v>
      </c>
      <c r="G69" s="13">
        <f>E69*F69</f>
        <v>312.40999999999997</v>
      </c>
      <c r="H69" s="14"/>
      <c r="I69" s="37"/>
      <c r="J69" s="13"/>
      <c r="K69" s="14"/>
      <c r="L69" s="36"/>
      <c r="M69" s="13"/>
    </row>
    <row r="70" spans="1:13" ht="15.75" thickBot="1" x14ac:dyDescent="0.3">
      <c r="A70" s="16">
        <v>43826</v>
      </c>
      <c r="B70" s="17">
        <v>1000</v>
      </c>
      <c r="C70" s="18">
        <v>1.3</v>
      </c>
      <c r="D70" s="19">
        <f>B70*C70</f>
        <v>1300</v>
      </c>
      <c r="E70" s="17">
        <v>165</v>
      </c>
      <c r="F70" s="39">
        <v>3.1240999999999999</v>
      </c>
      <c r="G70" s="19">
        <f>E70*F70</f>
        <v>515.47649999999999</v>
      </c>
      <c r="H70" s="17"/>
      <c r="I70" s="39"/>
      <c r="J70" s="19"/>
      <c r="K70" s="17"/>
      <c r="L70" s="38"/>
      <c r="M70" s="19"/>
    </row>
    <row r="71" spans="1:13" x14ac:dyDescent="0.25">
      <c r="A71" s="20" t="s">
        <v>8</v>
      </c>
      <c r="B71" s="11"/>
      <c r="C71" s="15"/>
      <c r="D71" s="21">
        <f>SUM(D7:D70)</f>
        <v>59446.400000000001</v>
      </c>
      <c r="E71" s="11"/>
      <c r="F71" s="15"/>
      <c r="G71" s="21">
        <f>SUM(G7:G70)</f>
        <v>24414.841499999991</v>
      </c>
      <c r="H71" s="11"/>
      <c r="I71" s="15"/>
      <c r="J71" s="21">
        <f>SUM(J7:J70)</f>
        <v>53729.898000000001</v>
      </c>
      <c r="K71" s="11"/>
      <c r="L71" s="15"/>
      <c r="M71" s="21">
        <f>SUM(M7:M70)</f>
        <v>38509.471773999998</v>
      </c>
    </row>
    <row r="72" spans="1:13" x14ac:dyDescent="0.25">
      <c r="A72" s="22" t="s">
        <v>9</v>
      </c>
      <c r="B72" s="23">
        <f>SUM(B7:B70)</f>
        <v>45728</v>
      </c>
      <c r="C72" s="12"/>
      <c r="D72" s="24"/>
      <c r="E72" s="23">
        <f>SUM(E7:E70)</f>
        <v>7815</v>
      </c>
      <c r="F72" s="12"/>
      <c r="G72" s="24"/>
      <c r="H72" s="23">
        <f>SUM(H7:H70)</f>
        <v>275580</v>
      </c>
      <c r="I72" s="12"/>
      <c r="J72" s="24"/>
      <c r="K72" s="23">
        <f>SUM(K7:K70)</f>
        <v>14401.630000000001</v>
      </c>
      <c r="L72" s="12"/>
      <c r="M72" s="24"/>
    </row>
    <row r="73" spans="1:13" x14ac:dyDescent="0.25">
      <c r="A73" s="25" t="s">
        <v>10</v>
      </c>
      <c r="B73" s="26" t="s">
        <v>11</v>
      </c>
      <c r="C73" s="27"/>
      <c r="D73" s="24"/>
      <c r="E73" s="26" t="s">
        <v>11</v>
      </c>
      <c r="F73" s="27"/>
      <c r="G73" s="24"/>
      <c r="H73" s="26" t="s">
        <v>11</v>
      </c>
      <c r="I73" s="27"/>
      <c r="J73" s="24"/>
      <c r="K73" s="26" t="s">
        <v>11</v>
      </c>
      <c r="L73" s="27"/>
      <c r="M73" s="24"/>
    </row>
    <row r="74" spans="1:13" x14ac:dyDescent="0.25">
      <c r="A74" s="25" t="s">
        <v>12</v>
      </c>
      <c r="B74" s="28"/>
      <c r="C74" s="28">
        <f>AVERAGE(C7:C71)</f>
        <v>1.2999999999999987</v>
      </c>
      <c r="D74" s="29"/>
      <c r="E74" s="28"/>
      <c r="F74" s="28">
        <f>AVERAGE(F7:F71)</f>
        <v>3.124099999999999</v>
      </c>
      <c r="G74" s="29"/>
      <c r="H74" s="28"/>
      <c r="I74" s="28">
        <f>AVERAGE(I7:I71)</f>
        <v>0.1825</v>
      </c>
      <c r="J74" s="29"/>
      <c r="K74" s="28"/>
      <c r="L74" s="28">
        <f>AVERAGE(L7:L71)</f>
        <v>2.44</v>
      </c>
      <c r="M74" s="29"/>
    </row>
    <row r="75" spans="1:13" x14ac:dyDescent="0.25">
      <c r="A75" s="25" t="s">
        <v>13</v>
      </c>
      <c r="B75" s="42" t="s">
        <v>14</v>
      </c>
      <c r="C75" s="43"/>
      <c r="D75" s="44"/>
      <c r="E75" s="42" t="s">
        <v>14</v>
      </c>
      <c r="F75" s="43"/>
      <c r="G75" s="44"/>
      <c r="H75" s="42" t="s">
        <v>14</v>
      </c>
      <c r="I75" s="43"/>
      <c r="J75" s="44"/>
      <c r="K75" s="42" t="s">
        <v>14</v>
      </c>
      <c r="L75" s="43"/>
      <c r="M75" s="44"/>
    </row>
    <row r="76" spans="1:13" x14ac:dyDescent="0.25">
      <c r="A76" s="25"/>
      <c r="B76" s="11"/>
      <c r="C76" s="12"/>
      <c r="D76" s="24"/>
      <c r="E76" s="11"/>
      <c r="F76" s="12"/>
      <c r="G76" s="24"/>
      <c r="H76" s="11"/>
      <c r="I76" s="12"/>
      <c r="J76" s="24"/>
      <c r="K76" s="11"/>
      <c r="L76" s="12"/>
      <c r="M76" s="24"/>
    </row>
    <row r="77" spans="1:13" x14ac:dyDescent="0.25">
      <c r="A77" s="25" t="s">
        <v>15</v>
      </c>
      <c r="B77" s="40" t="s">
        <v>16</v>
      </c>
      <c r="C77" s="40"/>
      <c r="D77" s="41"/>
      <c r="E77" s="40" t="s">
        <v>26</v>
      </c>
      <c r="F77" s="40"/>
      <c r="G77" s="41"/>
      <c r="H77" s="40" t="s">
        <v>24</v>
      </c>
      <c r="I77" s="40"/>
      <c r="J77" s="41"/>
      <c r="K77" s="40" t="s">
        <v>23</v>
      </c>
      <c r="L77" s="40"/>
      <c r="M77" s="41"/>
    </row>
    <row r="78" spans="1:13" x14ac:dyDescent="0.25">
      <c r="A78" s="25"/>
      <c r="B78" s="30"/>
      <c r="C78" s="27"/>
      <c r="D78" s="24"/>
      <c r="E78" s="30"/>
      <c r="F78" s="27"/>
      <c r="G78" s="24"/>
      <c r="H78" s="30"/>
      <c r="I78" s="27"/>
      <c r="J78" s="24"/>
      <c r="K78" s="30"/>
      <c r="L78" s="27"/>
      <c r="M78" s="24"/>
    </row>
    <row r="79" spans="1:13" x14ac:dyDescent="0.25">
      <c r="A79" s="25" t="s">
        <v>17</v>
      </c>
      <c r="B79" s="4"/>
      <c r="C79" s="31">
        <f>B72</f>
        <v>45728</v>
      </c>
      <c r="D79" s="24"/>
      <c r="E79" s="4"/>
      <c r="F79" s="31">
        <f>E72</f>
        <v>7815</v>
      </c>
      <c r="G79" s="24"/>
      <c r="H79" s="4"/>
      <c r="I79" s="31">
        <f>H72</f>
        <v>275580</v>
      </c>
      <c r="J79" s="24"/>
      <c r="K79" s="4"/>
      <c r="L79" s="31">
        <f>K72</f>
        <v>14401.630000000001</v>
      </c>
      <c r="M79" s="24"/>
    </row>
    <row r="80" spans="1:13" x14ac:dyDescent="0.25">
      <c r="A80" s="25" t="s">
        <v>18</v>
      </c>
      <c r="B80" s="4"/>
      <c r="C80" s="32">
        <f>0.1*C79/C81</f>
        <v>13.888914199628845</v>
      </c>
      <c r="D80" s="24"/>
      <c r="E80" s="4"/>
      <c r="F80" s="32">
        <f>0.1*F79/F81</f>
        <v>2.3736411929255472</v>
      </c>
      <c r="G80" s="24"/>
      <c r="H80" s="4"/>
      <c r="I80" s="32">
        <f>0.1*I79/I81</f>
        <v>83.701604599670148</v>
      </c>
      <c r="J80" s="24"/>
      <c r="K80" s="4"/>
      <c r="L80" s="32">
        <f>0.1*L79/L81</f>
        <v>4.3741909421973579</v>
      </c>
      <c r="M80" s="24"/>
    </row>
    <row r="81" spans="1:13" x14ac:dyDescent="0.25">
      <c r="A81" s="25" t="s">
        <v>19</v>
      </c>
      <c r="B81" s="4"/>
      <c r="C81" s="33">
        <v>329.24099999999999</v>
      </c>
      <c r="D81" s="24"/>
      <c r="E81" s="4"/>
      <c r="F81" s="33">
        <v>329.24099999999999</v>
      </c>
      <c r="G81" s="24"/>
      <c r="H81" s="4"/>
      <c r="I81" s="33">
        <v>329.24099999999999</v>
      </c>
      <c r="J81" s="24"/>
      <c r="K81" s="4"/>
      <c r="L81" s="33">
        <v>329.24099999999999</v>
      </c>
      <c r="M81" s="24"/>
    </row>
    <row r="84" spans="1:13" x14ac:dyDescent="0.25">
      <c r="A84" s="20" t="s">
        <v>31</v>
      </c>
      <c r="G84" s="47" t="s">
        <v>30</v>
      </c>
      <c r="H84" t="s">
        <v>14</v>
      </c>
    </row>
    <row r="85" spans="1:13" x14ac:dyDescent="0.25">
      <c r="A85" s="45">
        <v>5480</v>
      </c>
      <c r="B85" t="s">
        <v>27</v>
      </c>
      <c r="E85" s="46">
        <v>60375.11</v>
      </c>
      <c r="G85" s="46">
        <f>SUM(H85:H85)</f>
        <v>59446.400000000001</v>
      </c>
      <c r="H85" s="48">
        <f>+D71</f>
        <v>59446.400000000001</v>
      </c>
    </row>
    <row r="86" spans="1:13" x14ac:dyDescent="0.25">
      <c r="A86" s="45">
        <v>5485</v>
      </c>
      <c r="B86" t="s">
        <v>28</v>
      </c>
      <c r="E86" s="46">
        <v>45015.51</v>
      </c>
      <c r="G86" s="46">
        <f>SUM(H86:H86)</f>
        <v>38509.471773999998</v>
      </c>
      <c r="H86" s="48">
        <f>+M71</f>
        <v>38509.471773999998</v>
      </c>
    </row>
    <row r="87" spans="1:13" x14ac:dyDescent="0.25">
      <c r="A87" s="45">
        <v>5490</v>
      </c>
      <c r="B87" t="s">
        <v>29</v>
      </c>
      <c r="E87" s="46">
        <v>85527.5</v>
      </c>
      <c r="G87" s="46">
        <f>SUM(H87:H87)</f>
        <v>78144.739499999996</v>
      </c>
      <c r="H87" s="48">
        <f>+G71+J71</f>
        <v>78144.739499999996</v>
      </c>
    </row>
    <row r="88" spans="1:13" x14ac:dyDescent="0.25">
      <c r="A88" t="s">
        <v>7</v>
      </c>
      <c r="E88" s="34">
        <f>SUM(E85:E87)</f>
        <v>190918.12</v>
      </c>
      <c r="G88" s="34">
        <f>SUM(G85:G87)</f>
        <v>176100.611274</v>
      </c>
    </row>
  </sheetData>
  <sortState xmlns:xlrd2="http://schemas.microsoft.com/office/spreadsheetml/2017/richdata2" ref="A7:M70">
    <sortCondition ref="A7:A70"/>
  </sortState>
  <mergeCells count="12">
    <mergeCell ref="K5:M5"/>
    <mergeCell ref="K75:M75"/>
    <mergeCell ref="K77:M77"/>
    <mergeCell ref="E5:G5"/>
    <mergeCell ref="E75:G75"/>
    <mergeCell ref="E77:G77"/>
    <mergeCell ref="B5:D5"/>
    <mergeCell ref="B75:D75"/>
    <mergeCell ref="B77:D77"/>
    <mergeCell ref="H5:J5"/>
    <mergeCell ref="H75:J75"/>
    <mergeCell ref="H77:J77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5893A2-569E-44A6-950E-488261BF63B7}"/>
</file>

<file path=customXml/itemProps2.xml><?xml version="1.0" encoding="utf-8"?>
<ds:datastoreItem xmlns:ds="http://schemas.openxmlformats.org/officeDocument/2006/customXml" ds:itemID="{B1C176A2-020B-4D68-9B87-E2A01A05B498}"/>
</file>

<file path=customXml/itemProps3.xml><?xml version="1.0" encoding="utf-8"?>
<ds:datastoreItem xmlns:ds="http://schemas.openxmlformats.org/officeDocument/2006/customXml" ds:itemID="{565CFB5B-02EC-4BD0-AD37-61F25C9DE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Mid-County</vt:lpstr>
      <vt:lpstr>'Mid-County'!Print_Area</vt:lpstr>
      <vt:lpstr>'Mid-County'!Print_Titles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Flynn</dc:creator>
  <cp:lastModifiedBy>Deborah Swain</cp:lastModifiedBy>
  <dcterms:created xsi:type="dcterms:W3CDTF">2020-05-10T21:49:22Z</dcterms:created>
  <dcterms:modified xsi:type="dcterms:W3CDTF">2020-05-11T17:17:53Z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