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(PROJ)\U02-41 UIF CONSOLIDATED RATE CASE TY 2019\Cynthia's Files\Citizens 1st POD - Response 1 MFR Workpapers\"/>
    </mc:Choice>
  </mc:AlternateContent>
  <xr:revisionPtr revIDLastSave="0" documentId="13_ncr:1_{1D7114EF-2F7A-4D0E-9801-90DFF5757A4A}" xr6:coauthVersionLast="45" xr6:coauthVersionMax="45" xr10:uidLastSave="{00000000-0000-0000-0000-000000000000}"/>
  <bookViews>
    <workbookView xWindow="-108" yWindow="-108" windowWidth="23256" windowHeight="12600" activeTab="1" xr2:uid="{00000000-000D-0000-FFFF-FFFF00000000}"/>
  </bookViews>
  <sheets>
    <sheet name="APInvoiceImgSearch_28_Feb_2020 " sheetId="1" r:id="rId1"/>
    <sheet name="ADJUSTMENT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I107" i="1" l="1"/>
  <c r="I106" i="1"/>
  <c r="I105" i="1"/>
  <c r="I104" i="1"/>
  <c r="I103" i="1"/>
  <c r="I102" i="1"/>
  <c r="I101" i="1"/>
  <c r="I100" i="1"/>
  <c r="I99" i="1"/>
  <c r="I148" i="1" l="1"/>
  <c r="G29" i="1" l="1"/>
  <c r="G146" i="1"/>
  <c r="I146" i="1" s="1"/>
  <c r="F145" i="1"/>
  <c r="G149" i="1"/>
  <c r="I149" i="1" s="1"/>
  <c r="F148" i="1"/>
  <c r="E148" i="1"/>
  <c r="F147" i="1"/>
  <c r="E149" i="1"/>
  <c r="F150" i="1"/>
  <c r="F151" i="1"/>
  <c r="E152" i="1"/>
  <c r="G152" i="1" s="1"/>
  <c r="I152" i="1" s="1"/>
  <c r="F154" i="1"/>
  <c r="F155" i="1"/>
  <c r="F156" i="1"/>
  <c r="G94" i="1"/>
  <c r="G93" i="1"/>
  <c r="G92" i="1"/>
  <c r="G98" i="1" l="1"/>
  <c r="G15" i="1"/>
  <c r="E107" i="1"/>
  <c r="G97" i="1"/>
  <c r="E106" i="1"/>
  <c r="G106" i="1"/>
  <c r="G33" i="1" l="1"/>
  <c r="G32" i="1"/>
  <c r="E105" i="1"/>
  <c r="G105" i="1"/>
  <c r="G14" i="1"/>
  <c r="G10" i="1"/>
  <c r="E104" i="1"/>
  <c r="G104" i="1" s="1"/>
  <c r="G96" i="1"/>
  <c r="G31" i="1"/>
  <c r="E103" i="1"/>
  <c r="E102" i="1"/>
  <c r="G102" i="1"/>
  <c r="G103" i="1"/>
  <c r="G95" i="1"/>
  <c r="E101" i="1"/>
  <c r="G101" i="1" s="1"/>
  <c r="G51" i="1"/>
  <c r="G30" i="1"/>
  <c r="E100" i="1"/>
  <c r="G100" i="1" s="1"/>
  <c r="E99" i="1"/>
  <c r="G99" i="1" s="1"/>
  <c r="G4" i="1"/>
  <c r="G132" i="1"/>
  <c r="G144" i="1"/>
  <c r="G13" i="1"/>
  <c r="G12" i="1"/>
  <c r="G131" i="1"/>
  <c r="G143" i="1"/>
  <c r="G11" i="1"/>
  <c r="G130" i="1"/>
  <c r="G142" i="1"/>
  <c r="G129" i="1"/>
  <c r="G141" i="1"/>
  <c r="G128" i="1"/>
  <c r="G140" i="1"/>
  <c r="G9" i="1"/>
  <c r="G127" i="1"/>
  <c r="G139" i="1"/>
  <c r="G8" i="1"/>
  <c r="G126" i="1"/>
  <c r="G138" i="1"/>
  <c r="G7" i="1"/>
  <c r="G125" i="1"/>
  <c r="G137" i="1"/>
  <c r="G6" i="1"/>
  <c r="G124" i="1"/>
  <c r="G136" i="1"/>
  <c r="G5" i="1"/>
  <c r="G123" i="1"/>
  <c r="G135" i="1"/>
  <c r="G107" i="1"/>
  <c r="G120" i="1"/>
  <c r="G119" i="1"/>
  <c r="G118" i="1"/>
  <c r="G117" i="1"/>
  <c r="G116" i="1"/>
  <c r="G115" i="1"/>
  <c r="G114" i="1"/>
  <c r="G113" i="1"/>
  <c r="G112" i="1"/>
  <c r="G111" i="1"/>
  <c r="G87" i="1"/>
  <c r="G86" i="1"/>
  <c r="G85" i="1"/>
  <c r="G84" i="1"/>
  <c r="G83" i="1"/>
  <c r="G82" i="1"/>
  <c r="G81" i="1"/>
  <c r="G80" i="1"/>
  <c r="G27" i="1"/>
  <c r="G26" i="1"/>
  <c r="G25" i="1"/>
  <c r="G24" i="1"/>
  <c r="G23" i="1"/>
  <c r="G22" i="1"/>
  <c r="G21" i="1"/>
  <c r="G20" i="1"/>
  <c r="G19" i="1"/>
  <c r="G18" i="1"/>
  <c r="G79" i="1"/>
  <c r="G110" i="1"/>
  <c r="G17" i="1"/>
  <c r="G78" i="1"/>
  <c r="G122" i="1"/>
  <c r="G134" i="1"/>
  <c r="G3" i="1"/>
  <c r="G121" i="1"/>
  <c r="G133" i="1"/>
  <c r="G77" i="1"/>
  <c r="G109" i="1"/>
  <c r="G16" i="1"/>
  <c r="G108" i="1"/>
  <c r="G28" i="1"/>
  <c r="K1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Swain</author>
  </authors>
  <commentList>
    <comment ref="F29" authorId="0" shapeId="0" xr:uid="{CB04790E-2C39-4190-9CDD-2084704C07D7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Find record of this rate
WATER</t>
        </r>
      </text>
    </comment>
    <comment ref="E33" authorId="0" shapeId="0" xr:uid="{8EDC2D7E-6B26-4D27-AB14-52DBEB56D7F2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 xr:uid="{93523D6C-3E68-48DD-813D-F1107A80D9AE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Rate Increase - verify
</t>
        </r>
      </text>
    </comment>
    <comment ref="F51" authorId="0" shapeId="0" xr:uid="{3153E7F9-37C5-4542-9FC8-CA5964632D66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Find record of rate
WATER</t>
        </r>
      </text>
    </comment>
    <comment ref="F56" authorId="0" shapeId="0" xr:uid="{76C1B1C7-7CD6-4C13-8863-2E64DF65FF22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Rate Increase - verify
</t>
        </r>
      </text>
    </comment>
    <comment ref="K62" authorId="0" shapeId="0" xr:uid="{5177E6AC-B943-4C09-A7E0-23D1BD74009D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225.08+delinquent bills</t>
        </r>
      </text>
    </comment>
    <comment ref="F71" authorId="0" shapeId="0" xr:uid="{00558C81-C1F9-4CDD-86B2-E5E5BF618A24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Rate Increase - verify
</t>
        </r>
      </text>
    </comment>
    <comment ref="G78" authorId="0" shapeId="0" xr:uid="{BD4E6696-CE7F-457C-AC88-C860BDED4A06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Does not match bill - $
$30,335.95
</t>
        </r>
      </text>
    </comment>
    <comment ref="F87" authorId="0" shapeId="0" xr:uid="{E003F54C-9390-4ED3-BC90-6480CBD66EB6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My schedule showed this in effect in 2019</t>
        </r>
      </text>
    </comment>
    <comment ref="F92" authorId="0" shapeId="0" xr:uid="{C9EAD5BF-207B-4925-8CC0-349CE635DCB8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Find rate record</t>
        </r>
      </text>
    </comment>
    <comment ref="F105" authorId="0" shapeId="0" xr:uid="{D216F257-1669-4CCD-A36E-324230C4F08D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Rate Increase</t>
        </r>
      </text>
    </comment>
    <comment ref="F118" authorId="0" shapeId="0" xr:uid="{97BE9740-1379-4A39-B736-C0549595AF5F}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Rate increase to 1.66 allocated</t>
        </r>
      </text>
    </comment>
  </commentList>
</comments>
</file>

<file path=xl/sharedStrings.xml><?xml version="1.0" encoding="utf-8"?>
<sst xmlns="http://schemas.openxmlformats.org/spreadsheetml/2006/main" count="542" uniqueCount="199">
  <si>
    <t>LineNumber___e</t>
  </si>
  <si>
    <t>VoucherNumber___r</t>
  </si>
  <si>
    <t>VendorName___r</t>
  </si>
  <si>
    <t>VendorNumber___r</t>
  </si>
  <si>
    <t>InvoiceTotal___r</t>
  </si>
  <si>
    <t>InvoiceDate___r</t>
  </si>
  <si>
    <t>InvoiceNumber___r</t>
  </si>
  <si>
    <t>Company___r</t>
  </si>
  <si>
    <t>GLDate___r</t>
  </si>
  <si>
    <t>ObjectAccount___r</t>
  </si>
  <si>
    <t>BusinessUnit___r</t>
  </si>
  <si>
    <t>GLAmount___r</t>
  </si>
  <si>
    <t>___FSRowID</t>
  </si>
  <si>
    <t xml:space="preserve">PV - ALTAMONTE SPRINGS, CITY OF              </t>
  </si>
  <si>
    <t xml:space="preserve"> 179841-1218             </t>
  </si>
  <si>
    <t xml:space="preserve">PV - CITY OF LAKE MARY                       </t>
  </si>
  <si>
    <t xml:space="preserve">93755102360-1218         </t>
  </si>
  <si>
    <t xml:space="preserve">PV - ORANGE COUNTY UTILITIES                 </t>
  </si>
  <si>
    <t xml:space="preserve">1086756200-1218          </t>
  </si>
  <si>
    <t xml:space="preserve">PV - PINELLAS COUNTY UTILITIES               </t>
  </si>
  <si>
    <t xml:space="preserve">1001206609282-1218       </t>
  </si>
  <si>
    <t xml:space="preserve">PV - CITY OF ALTAMONTE SPRINGS               </t>
  </si>
  <si>
    <t xml:space="preserve">100108869396-1218        </t>
  </si>
  <si>
    <t xml:space="preserve">PV - SEMINOLE COUNTY                         </t>
  </si>
  <si>
    <t xml:space="preserve">52611620356-0119         </t>
  </si>
  <si>
    <t xml:space="preserve">93755102360-0119         </t>
  </si>
  <si>
    <t xml:space="preserve">1086756200-0119          </t>
  </si>
  <si>
    <t xml:space="preserve">PV - CITY OF SANFORD                         </t>
  </si>
  <si>
    <t xml:space="preserve">209940172465-1218        </t>
  </si>
  <si>
    <t xml:space="preserve">209940349685-1218        </t>
  </si>
  <si>
    <t xml:space="preserve">331330227425-1218        </t>
  </si>
  <si>
    <t xml:space="preserve">PV - PASCO COUNTY UTILITY DEPT               </t>
  </si>
  <si>
    <t xml:space="preserve">0080975-0119             </t>
  </si>
  <si>
    <t xml:space="preserve">0080930-0119             </t>
  </si>
  <si>
    <t xml:space="preserve">331330227425-0119        </t>
  </si>
  <si>
    <t xml:space="preserve">52611620356-0219         </t>
  </si>
  <si>
    <t xml:space="preserve">0090975-0219             </t>
  </si>
  <si>
    <t xml:space="preserve">0080930-0219             </t>
  </si>
  <si>
    <t xml:space="preserve">1086756200-0219          </t>
  </si>
  <si>
    <t xml:space="preserve">93755102360-0219         </t>
  </si>
  <si>
    <t xml:space="preserve">209940172465-0219        </t>
  </si>
  <si>
    <t xml:space="preserve">209940349685-0219        </t>
  </si>
  <si>
    <t xml:space="preserve">331330227425-0219        </t>
  </si>
  <si>
    <t xml:space="preserve">100126609282-0219        </t>
  </si>
  <si>
    <t xml:space="preserve">100108869396-0219        </t>
  </si>
  <si>
    <t xml:space="preserve">52611620356-0319         </t>
  </si>
  <si>
    <t xml:space="preserve">0080975-0219             </t>
  </si>
  <si>
    <t xml:space="preserve">0080930-0319             </t>
  </si>
  <si>
    <t xml:space="preserve">93755102360-0319         </t>
  </si>
  <si>
    <t xml:space="preserve">1086756200-0319          </t>
  </si>
  <si>
    <t xml:space="preserve">117450120400-0319        </t>
  </si>
  <si>
    <t xml:space="preserve">209940349685-0319        </t>
  </si>
  <si>
    <t xml:space="preserve"> 331330227425-0219       </t>
  </si>
  <si>
    <t xml:space="preserve">PV - ORLANDO UTILITIES COMMISSION            </t>
  </si>
  <si>
    <t xml:space="preserve">6650200001-0419          </t>
  </si>
  <si>
    <t xml:space="preserve">209940172465-0319        </t>
  </si>
  <si>
    <t xml:space="preserve">0080975-0419             </t>
  </si>
  <si>
    <t xml:space="preserve">0080930-0419             </t>
  </si>
  <si>
    <t xml:space="preserve">209940172465-0419        </t>
  </si>
  <si>
    <t xml:space="preserve">209940349685-0419        </t>
  </si>
  <si>
    <t xml:space="preserve">331330227425-0419        </t>
  </si>
  <si>
    <t xml:space="preserve">93755102360-0419         </t>
  </si>
  <si>
    <t xml:space="preserve">1086756200-0419          </t>
  </si>
  <si>
    <t xml:space="preserve">100108869396-0419        </t>
  </si>
  <si>
    <t xml:space="preserve">100126609282-0519        </t>
  </si>
  <si>
    <t xml:space="preserve">6650200001-0519          </t>
  </si>
  <si>
    <t xml:space="preserve">0080975-0519             </t>
  </si>
  <si>
    <t xml:space="preserve">1086756200-0519          </t>
  </si>
  <si>
    <t xml:space="preserve">93755102360-0519         </t>
  </si>
  <si>
    <t xml:space="preserve">117450120400-0519        </t>
  </si>
  <si>
    <t xml:space="preserve">0080930-0519             </t>
  </si>
  <si>
    <t xml:space="preserve">209940172465-0519        </t>
  </si>
  <si>
    <t xml:space="preserve">209940349685-0519        </t>
  </si>
  <si>
    <t xml:space="preserve">331330227425-0519        </t>
  </si>
  <si>
    <t xml:space="preserve">PV - JOHNSTON CNTY DEPT PUBLIC UTILITIES     </t>
  </si>
  <si>
    <t xml:space="preserve">524-0619                 </t>
  </si>
  <si>
    <t xml:space="preserve">524PH-0529               </t>
  </si>
  <si>
    <t xml:space="preserve">524S-0619                </t>
  </si>
  <si>
    <t xml:space="preserve">6650200001-0619          </t>
  </si>
  <si>
    <t xml:space="preserve">93755102360-0619         </t>
  </si>
  <si>
    <t xml:space="preserve">331330227425-0619        </t>
  </si>
  <si>
    <t xml:space="preserve">209940172465-0619        </t>
  </si>
  <si>
    <t xml:space="preserve">209940349685-0619        </t>
  </si>
  <si>
    <t xml:space="preserve">100126609282-0619        </t>
  </si>
  <si>
    <t xml:space="preserve">100108869396-0619        </t>
  </si>
  <si>
    <t xml:space="preserve">0080975-0619             </t>
  </si>
  <si>
    <t xml:space="preserve">0080975-0719             </t>
  </si>
  <si>
    <t xml:space="preserve">52611620356-0519         </t>
  </si>
  <si>
    <t xml:space="preserve">1086756200-0619          </t>
  </si>
  <si>
    <t xml:space="preserve">1086756200-0719          </t>
  </si>
  <si>
    <t xml:space="preserve">0080930-0619             </t>
  </si>
  <si>
    <t xml:space="preserve">0080930--0719            </t>
  </si>
  <si>
    <t xml:space="preserve">93755102360-0719         </t>
  </si>
  <si>
    <t xml:space="preserve">6650200001-0719          </t>
  </si>
  <si>
    <t xml:space="preserve">209940172465-0719        </t>
  </si>
  <si>
    <t xml:space="preserve">209940349685-0719        </t>
  </si>
  <si>
    <t xml:space="preserve">6650200001-0819          </t>
  </si>
  <si>
    <t xml:space="preserve">331330227425-0819        </t>
  </si>
  <si>
    <t xml:space="preserve">100108869396-0719        </t>
  </si>
  <si>
    <t xml:space="preserve">0080975-0819             </t>
  </si>
  <si>
    <t xml:space="preserve">0080930-0719             </t>
  </si>
  <si>
    <t xml:space="preserve">117450120400-0719        </t>
  </si>
  <si>
    <t xml:space="preserve">1086756200-0819          </t>
  </si>
  <si>
    <t xml:space="preserve">52611620356-0719         </t>
  </si>
  <si>
    <t xml:space="preserve">93755102360-0819         </t>
  </si>
  <si>
    <t xml:space="preserve">100126609282-0819        </t>
  </si>
  <si>
    <t xml:space="preserve">6650200001-0919          </t>
  </si>
  <si>
    <t xml:space="preserve">209940172465-0819        </t>
  </si>
  <si>
    <t xml:space="preserve">209940349685-0819        </t>
  </si>
  <si>
    <t xml:space="preserve"> 331330227425-0819       </t>
  </si>
  <si>
    <t xml:space="preserve">117450252820-0819        </t>
  </si>
  <si>
    <t xml:space="preserve">1086756200-0919          </t>
  </si>
  <si>
    <t xml:space="preserve">93755102360-0919         </t>
  </si>
  <si>
    <t xml:space="preserve">0080975-0919             </t>
  </si>
  <si>
    <t xml:space="preserve">0080930-0919             </t>
  </si>
  <si>
    <t xml:space="preserve">209940172465-0919        </t>
  </si>
  <si>
    <t xml:space="preserve">209940349685-0919        </t>
  </si>
  <si>
    <t xml:space="preserve">331330227425-0919        </t>
  </si>
  <si>
    <t xml:space="preserve">6650200001-1019          </t>
  </si>
  <si>
    <t xml:space="preserve">1086756200-1019          </t>
  </si>
  <si>
    <t xml:space="preserve">0080930-1019             </t>
  </si>
  <si>
    <t xml:space="preserve">117450120400-0919        </t>
  </si>
  <si>
    <t xml:space="preserve">117450120400-1019        </t>
  </si>
  <si>
    <t xml:space="preserve">93755102360-1019         </t>
  </si>
  <si>
    <t xml:space="preserve">0080975-1019             </t>
  </si>
  <si>
    <t xml:space="preserve">209940172465-1019        </t>
  </si>
  <si>
    <t xml:space="preserve">209940349685-1019        </t>
  </si>
  <si>
    <t xml:space="preserve">331330227425-1019        </t>
  </si>
  <si>
    <t xml:space="preserve">6650200001-1119          </t>
  </si>
  <si>
    <t xml:space="preserve">100126609282-10/19       </t>
  </si>
  <si>
    <t xml:space="preserve">0080975-1119             </t>
  </si>
  <si>
    <t xml:space="preserve">0080930-1119             </t>
  </si>
  <si>
    <t xml:space="preserve">52611620356-1119         </t>
  </si>
  <si>
    <t xml:space="preserve">1086756200-1119          </t>
  </si>
  <si>
    <t xml:space="preserve">93755102360-1119         </t>
  </si>
  <si>
    <t xml:space="preserve">100108869396-1119        </t>
  </si>
  <si>
    <t xml:space="preserve">6650200001-1219          </t>
  </si>
  <si>
    <t xml:space="preserve">117450252820-1219        </t>
  </si>
  <si>
    <t xml:space="preserve">52611620356-1219         </t>
  </si>
  <si>
    <t xml:space="preserve">1086756200-1219          </t>
  </si>
  <si>
    <t xml:space="preserve">0080975-1219             </t>
  </si>
  <si>
    <t xml:space="preserve">0080930-1219             </t>
  </si>
  <si>
    <t xml:space="preserve">93755102360-1219         </t>
  </si>
  <si>
    <t xml:space="preserve">209940172465-1119        </t>
  </si>
  <si>
    <t xml:space="preserve">209940349685-1119        </t>
  </si>
  <si>
    <t>Rate</t>
  </si>
  <si>
    <t>New Rate</t>
  </si>
  <si>
    <t>New Rate 2020</t>
  </si>
  <si>
    <t>Kgls</t>
  </si>
  <si>
    <t>Check total gln</t>
  </si>
  <si>
    <t>Base</t>
  </si>
  <si>
    <t xml:space="preserve">PV - CITY OF SANFORD              </t>
  </si>
  <si>
    <t>W</t>
  </si>
  <si>
    <t>S</t>
  </si>
  <si>
    <t>SEMINOLE</t>
  </si>
  <si>
    <t>Rate 2019</t>
  </si>
  <si>
    <t>Rate 10/1/2019</t>
  </si>
  <si>
    <t>Per books</t>
  </si>
  <si>
    <t>Nov</t>
  </si>
  <si>
    <t>Dec</t>
  </si>
  <si>
    <t>PASCO</t>
  </si>
  <si>
    <t>Summertree - W</t>
  </si>
  <si>
    <t>Summertree  - S</t>
  </si>
  <si>
    <t>Orangewood - S</t>
  </si>
  <si>
    <t>Other fees</t>
  </si>
  <si>
    <t>ORANGE COUNTY</t>
  </si>
  <si>
    <t>Davis Shores - W</t>
  </si>
  <si>
    <t>Crescent  Heights - W</t>
  </si>
  <si>
    <t>Orange County Utilities</t>
  </si>
  <si>
    <t>Orlando Utility Commission</t>
  </si>
  <si>
    <t>Gallonage Rate 2019</t>
  </si>
  <si>
    <t>Increase</t>
  </si>
  <si>
    <t>Base Charge 2019</t>
  </si>
  <si>
    <t>Base Charge 10/1/19</t>
  </si>
  <si>
    <t>Total Adjustment</t>
  </si>
  <si>
    <t>Flow per F-1, Jan - Sep</t>
  </si>
  <si>
    <t>Flow per F-1 (Jan - Sep)</t>
  </si>
  <si>
    <t>Flow per F-2 (Jan - Sep)</t>
  </si>
  <si>
    <t>Pasco County Utilities</t>
  </si>
  <si>
    <t>City of Sanford</t>
  </si>
  <si>
    <t>Increase Gallonage</t>
  </si>
  <si>
    <t>Increase Base</t>
  </si>
  <si>
    <t>Ravenna Park - S</t>
  </si>
  <si>
    <t>Weathersfield - S</t>
  </si>
  <si>
    <t>Altamonte Springs</t>
  </si>
  <si>
    <t>* Gallons reduced to 70%</t>
  </si>
  <si>
    <t>Flow per F-2 (Jan - Oct)*</t>
  </si>
  <si>
    <t>Flow per invoices (Jan-Oct)</t>
  </si>
  <si>
    <t>water</t>
  </si>
  <si>
    <t>sewer</t>
  </si>
  <si>
    <t>J</t>
  </si>
  <si>
    <t>F</t>
  </si>
  <si>
    <t>M</t>
  </si>
  <si>
    <t>A</t>
  </si>
  <si>
    <t>O</t>
  </si>
  <si>
    <t>N</t>
  </si>
  <si>
    <t>D</t>
  </si>
  <si>
    <t>&lt;-- calculated</t>
  </si>
  <si>
    <t>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</si>
</sst>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doub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E94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14" fontId="0" fillId="0" borderId="0" xfId="0" applyNumberFormat="1"/>
    <xf numFmtId="16" fontId="0" fillId="0" borderId="0" xfId="0" applyNumberFormat="1"/>
    <xf numFmtId="44" fontId="0" fillId="0" borderId="0" xfId="1" applyFont="1"/>
    <xf numFmtId="44" fontId="18" fillId="0" borderId="0" xfId="1" applyFont="1"/>
    <xf numFmtId="0" fontId="0" fillId="33" borderId="0" xfId="0" applyFill="1"/>
    <xf numFmtId="0" fontId="0" fillId="34" borderId="0" xfId="0" applyFill="1"/>
    <xf numFmtId="0" fontId="0" fillId="0" borderId="0" xfId="0" applyFill="1"/>
    <xf numFmtId="0" fontId="0" fillId="0" borderId="0" xfId="0" applyFill="1" applyAlignment="1">
      <alignment horizontal="right"/>
    </xf>
    <xf numFmtId="43" fontId="0" fillId="0" borderId="0" xfId="43" applyFont="1" applyFill="1"/>
    <xf numFmtId="43" fontId="0" fillId="35" borderId="0" xfId="43" applyFont="1" applyFill="1"/>
    <xf numFmtId="0" fontId="0" fillId="36" borderId="0" xfId="0" applyFill="1"/>
    <xf numFmtId="0" fontId="0" fillId="37" borderId="0" xfId="0" applyFill="1"/>
    <xf numFmtId="43" fontId="0" fillId="33" borderId="0" xfId="43" applyFont="1" applyFill="1"/>
    <xf numFmtId="2" fontId="0" fillId="0" borderId="0" xfId="0" applyNumberFormat="1" applyFill="1"/>
    <xf numFmtId="43" fontId="0" fillId="38" borderId="0" xfId="43" applyFont="1" applyFill="1"/>
    <xf numFmtId="164" fontId="0" fillId="39" borderId="0" xfId="0" applyNumberFormat="1" applyFill="1"/>
    <xf numFmtId="0" fontId="0" fillId="39" borderId="0" xfId="0" applyFill="1"/>
    <xf numFmtId="43" fontId="0" fillId="39" borderId="0" xfId="43" applyFont="1" applyFill="1"/>
    <xf numFmtId="164" fontId="0" fillId="0" borderId="0" xfId="0" applyNumberFormat="1" applyFill="1"/>
    <xf numFmtId="43" fontId="0" fillId="0" borderId="0" xfId="0" applyNumberFormat="1" applyFill="1"/>
    <xf numFmtId="0" fontId="0" fillId="40" borderId="0" xfId="0" applyFill="1"/>
    <xf numFmtId="0" fontId="0" fillId="41" borderId="0" xfId="0" applyFill="1"/>
    <xf numFmtId="0" fontId="14" fillId="0" borderId="0" xfId="0" applyFont="1"/>
    <xf numFmtId="0" fontId="14" fillId="0" borderId="0" xfId="0" applyFont="1" applyFill="1"/>
    <xf numFmtId="44" fontId="14" fillId="0" borderId="0" xfId="1" applyFont="1"/>
    <xf numFmtId="14" fontId="14" fillId="0" borderId="0" xfId="0" applyNumberFormat="1" applyFont="1"/>
    <xf numFmtId="0" fontId="0" fillId="42" borderId="0" xfId="0" applyFill="1"/>
    <xf numFmtId="43" fontId="0" fillId="41" borderId="0" xfId="43" applyFont="1" applyFill="1"/>
    <xf numFmtId="44" fontId="0" fillId="41" borderId="0" xfId="1" applyFont="1" applyFill="1"/>
    <xf numFmtId="14" fontId="0" fillId="41" borderId="0" xfId="0" applyNumberFormat="1" applyFill="1"/>
    <xf numFmtId="165" fontId="0" fillId="0" borderId="0" xfId="43" applyNumberFormat="1" applyFont="1"/>
    <xf numFmtId="165" fontId="18" fillId="0" borderId="0" xfId="43" applyNumberFormat="1" applyFont="1"/>
    <xf numFmtId="0" fontId="16" fillId="0" borderId="0" xfId="0" applyFont="1"/>
    <xf numFmtId="165" fontId="1" fillId="0" borderId="0" xfId="43" applyNumberFormat="1" applyFont="1"/>
    <xf numFmtId="0" fontId="0" fillId="0" borderId="0" xfId="0" applyFont="1"/>
    <xf numFmtId="2" fontId="0" fillId="0" borderId="0" xfId="0" applyNumberFormat="1"/>
    <xf numFmtId="165" fontId="1" fillId="0" borderId="0" xfId="43" applyNumberFormat="1" applyFont="1" applyFill="1"/>
    <xf numFmtId="44" fontId="0" fillId="0" borderId="0" xfId="0" applyNumberFormat="1" applyFill="1"/>
    <xf numFmtId="165" fontId="21" fillId="0" borderId="0" xfId="43" applyNumberFormat="1" applyFont="1"/>
    <xf numFmtId="165" fontId="0" fillId="0" borderId="0" xfId="0" applyNumberFormat="1"/>
    <xf numFmtId="165" fontId="22" fillId="0" borderId="0" xfId="43" applyNumberFormat="1" applyFont="1"/>
    <xf numFmtId="9" fontId="0" fillId="0" borderId="0" xfId="0" applyNumberFormat="1"/>
    <xf numFmtId="43" fontId="0" fillId="0" borderId="0" xfId="43" applyFont="1"/>
    <xf numFmtId="165" fontId="0" fillId="0" borderId="10" xfId="0" applyNumberFormat="1" applyBorder="1"/>
    <xf numFmtId="43" fontId="0" fillId="0" borderId="10" xfId="0" applyNumberFormat="1" applyBorder="1"/>
    <xf numFmtId="165" fontId="0" fillId="33" borderId="0" xfId="43" applyNumberFormat="1" applyFon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DE94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7"/>
  <sheetViews>
    <sheetView topLeftCell="A28" zoomScale="70" zoomScaleNormal="70" workbookViewId="0">
      <selection activeCell="K48" sqref="K48"/>
    </sheetView>
  </sheetViews>
  <sheetFormatPr defaultRowHeight="14.4" x14ac:dyDescent="0.3"/>
  <cols>
    <col min="1" max="1" width="15.109375" bestFit="1" customWidth="1"/>
    <col min="2" max="2" width="18.44140625" bestFit="1" customWidth="1"/>
    <col min="3" max="3" width="40.44140625" bestFit="1" customWidth="1"/>
    <col min="4" max="4" width="5.88671875" style="7" customWidth="1"/>
    <col min="5" max="9" width="14.33203125" style="7" customWidth="1"/>
    <col min="10" max="10" width="17.5546875" bestFit="1" customWidth="1"/>
    <col min="11" max="11" width="14.6640625" style="3" bestFit="1" customWidth="1"/>
    <col min="12" max="12" width="14.44140625" bestFit="1" customWidth="1"/>
    <col min="13" max="13" width="21.88671875" bestFit="1" customWidth="1"/>
    <col min="14" max="14" width="12.44140625" bestFit="1" customWidth="1"/>
    <col min="15" max="15" width="13" bestFit="1" customWidth="1"/>
    <col min="16" max="16" width="16.6640625" bestFit="1" customWidth="1"/>
    <col min="17" max="17" width="15.33203125" bestFit="1" customWidth="1"/>
  </cols>
  <sheetData>
    <row r="1" spans="1:19" ht="17.25" customHeight="1" x14ac:dyDescent="0.3">
      <c r="A1" t="s">
        <v>0</v>
      </c>
      <c r="B1" t="s">
        <v>1</v>
      </c>
      <c r="C1" t="s">
        <v>2</v>
      </c>
      <c r="E1" s="8" t="s">
        <v>148</v>
      </c>
      <c r="F1" s="8" t="s">
        <v>145</v>
      </c>
      <c r="G1" s="8" t="s">
        <v>149</v>
      </c>
      <c r="H1" s="8" t="s">
        <v>146</v>
      </c>
      <c r="I1" s="8" t="s">
        <v>147</v>
      </c>
      <c r="J1" t="s">
        <v>3</v>
      </c>
      <c r="K1" s="3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19" x14ac:dyDescent="0.3">
      <c r="A2">
        <v>13</v>
      </c>
      <c r="B2">
        <v>1032747</v>
      </c>
      <c r="C2" s="5" t="s">
        <v>31</v>
      </c>
      <c r="D2" s="7" t="s">
        <v>153</v>
      </c>
      <c r="E2" s="7">
        <v>340</v>
      </c>
      <c r="F2" s="7">
        <v>5.13</v>
      </c>
      <c r="G2" s="13">
        <f>+F2*E2</f>
        <v>1744.2</v>
      </c>
      <c r="J2">
        <v>3008738</v>
      </c>
      <c r="K2" s="3">
        <v>2084.1999999999998</v>
      </c>
      <c r="L2" s="1">
        <v>43495</v>
      </c>
      <c r="M2" t="s">
        <v>32</v>
      </c>
      <c r="N2">
        <v>252</v>
      </c>
      <c r="O2" s="1">
        <v>43503</v>
      </c>
      <c r="P2">
        <v>5455</v>
      </c>
      <c r="Q2" s="5">
        <v>252107</v>
      </c>
      <c r="R2">
        <v>2084.1999999999998</v>
      </c>
      <c r="S2">
        <v>13</v>
      </c>
    </row>
    <row r="3" spans="1:19" x14ac:dyDescent="0.3">
      <c r="A3">
        <v>19</v>
      </c>
      <c r="B3">
        <v>1037160</v>
      </c>
      <c r="C3" s="5" t="s">
        <v>31</v>
      </c>
      <c r="D3" s="7" t="s">
        <v>153</v>
      </c>
      <c r="E3" s="7">
        <v>426</v>
      </c>
      <c r="F3" s="7">
        <v>5.13</v>
      </c>
      <c r="G3" s="13">
        <f t="shared" ref="G2:G15" si="0">+F3*E3</f>
        <v>2185.38</v>
      </c>
      <c r="J3">
        <v>3008738</v>
      </c>
      <c r="K3" s="3">
        <v>2611.38</v>
      </c>
      <c r="L3" s="1">
        <v>43516</v>
      </c>
      <c r="M3" t="s">
        <v>36</v>
      </c>
      <c r="N3">
        <v>252</v>
      </c>
      <c r="O3" s="1">
        <v>43522</v>
      </c>
      <c r="P3">
        <v>5455</v>
      </c>
      <c r="Q3" s="5">
        <v>252107</v>
      </c>
      <c r="R3">
        <v>2611.38</v>
      </c>
      <c r="S3">
        <v>19</v>
      </c>
    </row>
    <row r="4" spans="1:19" x14ac:dyDescent="0.3">
      <c r="A4">
        <v>31</v>
      </c>
      <c r="B4">
        <v>1045866</v>
      </c>
      <c r="C4" s="5" t="s">
        <v>31</v>
      </c>
      <c r="D4" s="7" t="s">
        <v>153</v>
      </c>
      <c r="E4" s="7">
        <v>405</v>
      </c>
      <c r="F4" s="7">
        <v>5.13</v>
      </c>
      <c r="G4" s="13">
        <f t="shared" si="0"/>
        <v>2077.65</v>
      </c>
      <c r="J4">
        <v>3008738</v>
      </c>
      <c r="K4" s="3">
        <v>2482.65</v>
      </c>
      <c r="L4" s="1">
        <v>43550</v>
      </c>
      <c r="M4" t="s">
        <v>46</v>
      </c>
      <c r="N4">
        <v>252</v>
      </c>
      <c r="O4" s="1">
        <v>43557</v>
      </c>
      <c r="P4">
        <v>5455</v>
      </c>
      <c r="Q4" s="5">
        <v>252107</v>
      </c>
      <c r="R4">
        <v>2482.65</v>
      </c>
      <c r="S4">
        <v>31</v>
      </c>
    </row>
    <row r="5" spans="1:19" x14ac:dyDescent="0.3">
      <c r="A5">
        <v>42</v>
      </c>
      <c r="B5">
        <v>1054538</v>
      </c>
      <c r="C5" s="5" t="s">
        <v>31</v>
      </c>
      <c r="D5" s="7" t="s">
        <v>153</v>
      </c>
      <c r="E5" s="7">
        <v>353</v>
      </c>
      <c r="F5" s="7">
        <v>5.13</v>
      </c>
      <c r="G5" s="13">
        <f t="shared" si="0"/>
        <v>1810.8899999999999</v>
      </c>
      <c r="J5">
        <v>3008738</v>
      </c>
      <c r="K5" s="3">
        <v>2163.89</v>
      </c>
      <c r="L5" s="1">
        <v>43577</v>
      </c>
      <c r="M5" t="s">
        <v>56</v>
      </c>
      <c r="N5">
        <v>252</v>
      </c>
      <c r="O5" s="1">
        <v>43587</v>
      </c>
      <c r="P5">
        <v>5455</v>
      </c>
      <c r="Q5" s="5">
        <v>252107</v>
      </c>
      <c r="R5">
        <v>2163.89</v>
      </c>
      <c r="S5">
        <v>42</v>
      </c>
    </row>
    <row r="6" spans="1:19" x14ac:dyDescent="0.3">
      <c r="A6">
        <v>54</v>
      </c>
      <c r="B6">
        <v>1061500</v>
      </c>
      <c r="C6" s="5" t="s">
        <v>31</v>
      </c>
      <c r="D6" s="7" t="s">
        <v>153</v>
      </c>
      <c r="E6" s="7">
        <v>348</v>
      </c>
      <c r="F6" s="7">
        <v>5.13</v>
      </c>
      <c r="G6" s="13">
        <f t="shared" si="0"/>
        <v>1785.24</v>
      </c>
      <c r="J6">
        <v>3008738</v>
      </c>
      <c r="K6" s="3">
        <v>2133.2399999999998</v>
      </c>
      <c r="L6" s="1">
        <v>43613</v>
      </c>
      <c r="M6" t="s">
        <v>66</v>
      </c>
      <c r="N6">
        <v>252</v>
      </c>
      <c r="O6" s="1">
        <v>43616</v>
      </c>
      <c r="P6">
        <v>5455</v>
      </c>
      <c r="Q6" s="5">
        <v>252107</v>
      </c>
      <c r="R6">
        <v>2133.2399999999998</v>
      </c>
      <c r="S6">
        <v>54</v>
      </c>
    </row>
    <row r="7" spans="1:19" x14ac:dyDescent="0.3">
      <c r="A7">
        <v>84</v>
      </c>
      <c r="B7">
        <v>1076853</v>
      </c>
      <c r="C7" s="5" t="s">
        <v>31</v>
      </c>
      <c r="D7" s="7" t="s">
        <v>153</v>
      </c>
      <c r="E7" s="7">
        <v>315</v>
      </c>
      <c r="F7" s="7">
        <v>5.13</v>
      </c>
      <c r="G7" s="13">
        <f t="shared" si="0"/>
        <v>1615.95</v>
      </c>
      <c r="J7">
        <v>3008738</v>
      </c>
      <c r="K7" s="3">
        <v>1930.95</v>
      </c>
      <c r="L7" s="1">
        <v>43642</v>
      </c>
      <c r="M7" t="s">
        <v>85</v>
      </c>
      <c r="N7">
        <v>252</v>
      </c>
      <c r="O7" s="1">
        <v>43676</v>
      </c>
      <c r="P7">
        <v>5455</v>
      </c>
      <c r="Q7" s="5">
        <v>252107</v>
      </c>
      <c r="R7">
        <v>1930.95</v>
      </c>
      <c r="S7">
        <v>84</v>
      </c>
    </row>
    <row r="8" spans="1:19" x14ac:dyDescent="0.3">
      <c r="A8">
        <v>85</v>
      </c>
      <c r="B8">
        <v>1076854</v>
      </c>
      <c r="C8" s="5" t="s">
        <v>31</v>
      </c>
      <c r="D8" s="7" t="s">
        <v>153</v>
      </c>
      <c r="E8" s="7">
        <v>344</v>
      </c>
      <c r="F8" s="7">
        <v>5.13</v>
      </c>
      <c r="G8" s="13">
        <f t="shared" si="0"/>
        <v>1764.72</v>
      </c>
      <c r="J8">
        <v>3008738</v>
      </c>
      <c r="K8" s="3">
        <v>2301.8200000000002</v>
      </c>
      <c r="L8" s="1">
        <v>43672</v>
      </c>
      <c r="M8" t="s">
        <v>86</v>
      </c>
      <c r="N8">
        <v>252</v>
      </c>
      <c r="O8" s="1">
        <v>43676</v>
      </c>
      <c r="P8">
        <v>5455</v>
      </c>
      <c r="Q8" s="5">
        <v>252107</v>
      </c>
      <c r="R8">
        <v>2301.8200000000002</v>
      </c>
      <c r="S8">
        <v>85</v>
      </c>
    </row>
    <row r="9" spans="1:19" x14ac:dyDescent="0.3">
      <c r="A9">
        <v>101</v>
      </c>
      <c r="B9">
        <v>1087716</v>
      </c>
      <c r="C9" s="5" t="s">
        <v>31</v>
      </c>
      <c r="D9" s="7" t="s">
        <v>153</v>
      </c>
      <c r="E9" s="7">
        <v>502</v>
      </c>
      <c r="F9" s="7">
        <v>5.13</v>
      </c>
      <c r="G9" s="13">
        <f t="shared" si="0"/>
        <v>2575.2599999999998</v>
      </c>
      <c r="J9">
        <v>3008738</v>
      </c>
      <c r="K9" s="3">
        <v>3077.26</v>
      </c>
      <c r="L9" s="1">
        <v>43704</v>
      </c>
      <c r="M9" t="s">
        <v>99</v>
      </c>
      <c r="N9">
        <v>252</v>
      </c>
      <c r="O9" s="1">
        <v>43713</v>
      </c>
      <c r="P9">
        <v>5455</v>
      </c>
      <c r="Q9" s="5">
        <v>252107</v>
      </c>
      <c r="R9">
        <v>3077.26</v>
      </c>
      <c r="S9">
        <v>101</v>
      </c>
    </row>
    <row r="10" spans="1:19" x14ac:dyDescent="0.3">
      <c r="A10">
        <v>117</v>
      </c>
      <c r="B10">
        <v>1099386</v>
      </c>
      <c r="C10" s="5" t="s">
        <v>31</v>
      </c>
      <c r="D10" s="7" t="s">
        <v>153</v>
      </c>
      <c r="E10" s="7">
        <v>798</v>
      </c>
      <c r="F10" s="7">
        <v>5.13</v>
      </c>
      <c r="G10" s="13">
        <f t="shared" si="0"/>
        <v>4093.74</v>
      </c>
      <c r="J10">
        <v>3008738</v>
      </c>
      <c r="K10" s="3">
        <v>4891.74</v>
      </c>
      <c r="L10" s="1">
        <v>43718</v>
      </c>
      <c r="M10" t="s">
        <v>113</v>
      </c>
      <c r="N10">
        <v>252</v>
      </c>
      <c r="O10" s="1">
        <v>43748</v>
      </c>
      <c r="P10">
        <v>5455</v>
      </c>
      <c r="Q10" s="5">
        <v>252107</v>
      </c>
      <c r="R10">
        <v>4891.74</v>
      </c>
      <c r="S10">
        <v>117</v>
      </c>
    </row>
    <row r="11" spans="1:19" x14ac:dyDescent="0.3">
      <c r="A11">
        <v>131</v>
      </c>
      <c r="B11">
        <v>1106931</v>
      </c>
      <c r="C11" s="5" t="s">
        <v>31</v>
      </c>
      <c r="D11" s="7" t="s">
        <v>153</v>
      </c>
      <c r="E11" s="7">
        <v>690</v>
      </c>
      <c r="F11" s="7">
        <v>5.13</v>
      </c>
      <c r="G11" s="13">
        <f t="shared" si="0"/>
        <v>3539.7</v>
      </c>
      <c r="J11">
        <v>3008738</v>
      </c>
      <c r="K11" s="3">
        <v>4229.7</v>
      </c>
      <c r="L11" s="1">
        <v>43766</v>
      </c>
      <c r="M11" t="s">
        <v>124</v>
      </c>
      <c r="N11">
        <v>252</v>
      </c>
      <c r="O11" s="1">
        <v>43776</v>
      </c>
      <c r="P11">
        <v>5455</v>
      </c>
      <c r="Q11" s="5">
        <v>252107</v>
      </c>
      <c r="R11">
        <v>4229.7</v>
      </c>
      <c r="S11">
        <v>131</v>
      </c>
    </row>
    <row r="12" spans="1:19" x14ac:dyDescent="0.3">
      <c r="A12">
        <v>138</v>
      </c>
      <c r="B12">
        <v>1114878</v>
      </c>
      <c r="C12" s="5" t="s">
        <v>31</v>
      </c>
      <c r="D12" s="7" t="s">
        <v>153</v>
      </c>
      <c r="E12" s="7">
        <v>352</v>
      </c>
      <c r="F12" s="17">
        <v>5.31</v>
      </c>
      <c r="G12" s="13">
        <f t="shared" si="0"/>
        <v>1869.12</v>
      </c>
      <c r="J12">
        <v>3008738</v>
      </c>
      <c r="K12" s="3">
        <v>2221.12</v>
      </c>
      <c r="L12" s="1">
        <v>43799</v>
      </c>
      <c r="M12" t="s">
        <v>130</v>
      </c>
      <c r="N12">
        <v>252</v>
      </c>
      <c r="O12" s="1">
        <v>43804</v>
      </c>
      <c r="P12">
        <v>5455</v>
      </c>
      <c r="Q12" s="5">
        <v>252107</v>
      </c>
      <c r="R12">
        <v>2221.12</v>
      </c>
      <c r="S12">
        <v>138</v>
      </c>
    </row>
    <row r="13" spans="1:19" x14ac:dyDescent="0.3">
      <c r="A13">
        <v>150</v>
      </c>
      <c r="B13">
        <v>1122211</v>
      </c>
      <c r="C13" s="5" t="s">
        <v>31</v>
      </c>
      <c r="D13" s="7" t="s">
        <v>153</v>
      </c>
      <c r="E13" s="7">
        <v>322</v>
      </c>
      <c r="F13" s="7">
        <v>5.31</v>
      </c>
      <c r="G13" s="13">
        <f t="shared" si="0"/>
        <v>1709.82</v>
      </c>
      <c r="J13">
        <v>3008738</v>
      </c>
      <c r="K13" s="3">
        <v>2031.82</v>
      </c>
      <c r="L13" s="1">
        <v>43826</v>
      </c>
      <c r="M13" t="s">
        <v>140</v>
      </c>
      <c r="N13">
        <v>252</v>
      </c>
      <c r="O13" s="1">
        <v>43830</v>
      </c>
      <c r="P13">
        <v>5455</v>
      </c>
      <c r="Q13" s="5">
        <v>252107</v>
      </c>
      <c r="R13">
        <v>2031.82</v>
      </c>
      <c r="S13">
        <v>150</v>
      </c>
    </row>
    <row r="14" spans="1:19" x14ac:dyDescent="0.3">
      <c r="A14">
        <v>113</v>
      </c>
      <c r="B14">
        <v>1092571</v>
      </c>
      <c r="C14" s="7" t="s">
        <v>13</v>
      </c>
      <c r="D14" s="7" t="s">
        <v>152</v>
      </c>
      <c r="E14" s="7">
        <v>499</v>
      </c>
      <c r="F14" s="7">
        <v>4.4800000000000004</v>
      </c>
      <c r="G14" s="10">
        <f t="shared" si="0"/>
        <v>2235.5200000000004</v>
      </c>
      <c r="J14">
        <v>3008559</v>
      </c>
      <c r="K14" s="3">
        <v>2235.52</v>
      </c>
      <c r="L14" s="1">
        <v>43711</v>
      </c>
      <c r="M14" t="s">
        <v>110</v>
      </c>
      <c r="N14">
        <v>252</v>
      </c>
      <c r="O14" s="1">
        <v>43727</v>
      </c>
      <c r="P14">
        <v>5435</v>
      </c>
      <c r="Q14" s="22">
        <v>252110</v>
      </c>
      <c r="R14">
        <v>2235.52</v>
      </c>
      <c r="S14">
        <v>113</v>
      </c>
    </row>
    <row r="15" spans="1:19" x14ac:dyDescent="0.3">
      <c r="A15">
        <v>147</v>
      </c>
      <c r="B15">
        <v>1120899</v>
      </c>
      <c r="C15" s="7" t="s">
        <v>13</v>
      </c>
      <c r="D15" s="7" t="s">
        <v>152</v>
      </c>
      <c r="E15" s="7">
        <v>893</v>
      </c>
      <c r="F15" s="7">
        <v>4.59</v>
      </c>
      <c r="G15" s="10">
        <f t="shared" si="0"/>
        <v>4098.87</v>
      </c>
      <c r="J15">
        <v>3008559</v>
      </c>
      <c r="K15" s="3">
        <v>4098.87</v>
      </c>
      <c r="L15" s="1">
        <v>43808</v>
      </c>
      <c r="M15" t="s">
        <v>137</v>
      </c>
      <c r="N15">
        <v>252</v>
      </c>
      <c r="O15" s="1">
        <v>43826</v>
      </c>
      <c r="P15">
        <v>5435</v>
      </c>
      <c r="Q15" s="22">
        <v>252110</v>
      </c>
      <c r="R15">
        <v>4098.87</v>
      </c>
      <c r="S15">
        <v>147</v>
      </c>
    </row>
    <row r="16" spans="1:19" x14ac:dyDescent="0.3">
      <c r="A16">
        <v>5</v>
      </c>
      <c r="B16">
        <v>1028685</v>
      </c>
      <c r="C16" s="7" t="s">
        <v>21</v>
      </c>
      <c r="D16" s="7" t="s">
        <v>153</v>
      </c>
      <c r="E16" s="7">
        <v>4530611</v>
      </c>
      <c r="F16" s="7">
        <v>3.67</v>
      </c>
      <c r="G16" s="10">
        <f t="shared" ref="G16:G27" si="1">+F16*E16*0.7/1000</f>
        <v>11639.139658999999</v>
      </c>
      <c r="J16">
        <v>3000442</v>
      </c>
      <c r="K16" s="3">
        <v>11639.14</v>
      </c>
      <c r="L16" s="1">
        <v>43437</v>
      </c>
      <c r="M16" s="2">
        <v>44196</v>
      </c>
      <c r="N16">
        <v>252</v>
      </c>
      <c r="O16" s="1">
        <v>43488</v>
      </c>
      <c r="P16">
        <v>5455</v>
      </c>
      <c r="Q16" s="22">
        <v>252111</v>
      </c>
      <c r="R16">
        <v>11639.14</v>
      </c>
      <c r="S16">
        <v>5</v>
      </c>
    </row>
    <row r="17" spans="1:19" x14ac:dyDescent="0.3">
      <c r="A17">
        <v>17</v>
      </c>
      <c r="B17">
        <v>1035459</v>
      </c>
      <c r="C17" s="7" t="s">
        <v>21</v>
      </c>
      <c r="D17" s="7" t="s">
        <v>153</v>
      </c>
      <c r="E17" s="7">
        <v>3924648</v>
      </c>
      <c r="F17" s="7">
        <v>3.67</v>
      </c>
      <c r="G17" s="10">
        <f t="shared" si="1"/>
        <v>10082.420711999999</v>
      </c>
      <c r="J17">
        <v>3000442</v>
      </c>
      <c r="K17" s="3">
        <v>10082.42</v>
      </c>
      <c r="L17" s="1">
        <v>43496</v>
      </c>
      <c r="M17" s="2">
        <v>43861</v>
      </c>
      <c r="N17">
        <v>252</v>
      </c>
      <c r="O17" s="1">
        <v>43516</v>
      </c>
      <c r="P17">
        <v>5455</v>
      </c>
      <c r="Q17" s="22">
        <v>252111</v>
      </c>
      <c r="R17">
        <v>10082.42</v>
      </c>
      <c r="S17">
        <v>17</v>
      </c>
    </row>
    <row r="18" spans="1:19" x14ac:dyDescent="0.3">
      <c r="A18">
        <v>29</v>
      </c>
      <c r="B18">
        <v>1045076</v>
      </c>
      <c r="C18" s="7" t="s">
        <v>21</v>
      </c>
      <c r="D18" s="7" t="s">
        <v>153</v>
      </c>
      <c r="E18" s="7">
        <v>3310134</v>
      </c>
      <c r="F18" s="7">
        <v>3.67</v>
      </c>
      <c r="G18" s="10">
        <f t="shared" si="1"/>
        <v>8503.734246</v>
      </c>
      <c r="J18">
        <v>3000442</v>
      </c>
      <c r="K18" s="3">
        <v>8503.73</v>
      </c>
      <c r="L18" s="1">
        <v>43524</v>
      </c>
      <c r="M18" s="2">
        <v>43889</v>
      </c>
      <c r="N18">
        <v>252</v>
      </c>
      <c r="O18" s="1">
        <v>43552</v>
      </c>
      <c r="P18">
        <v>5455</v>
      </c>
      <c r="Q18" s="22">
        <v>252111</v>
      </c>
      <c r="R18">
        <v>8503.73</v>
      </c>
      <c r="S18">
        <v>29</v>
      </c>
    </row>
    <row r="19" spans="1:19" x14ac:dyDescent="0.3">
      <c r="A19">
        <v>39</v>
      </c>
      <c r="B19">
        <v>1050661</v>
      </c>
      <c r="C19" s="7" t="s">
        <v>21</v>
      </c>
      <c r="D19" s="7" t="s">
        <v>153</v>
      </c>
      <c r="E19" s="7">
        <v>4342866</v>
      </c>
      <c r="F19" s="7">
        <v>3.67</v>
      </c>
      <c r="G19" s="10">
        <f t="shared" si="1"/>
        <v>11156.822753999999</v>
      </c>
      <c r="J19">
        <v>3000442</v>
      </c>
      <c r="K19" s="3">
        <v>11156.82</v>
      </c>
      <c r="L19" s="1">
        <v>43555</v>
      </c>
      <c r="M19" s="2">
        <v>43921</v>
      </c>
      <c r="N19">
        <v>252</v>
      </c>
      <c r="O19" s="1">
        <v>43573</v>
      </c>
      <c r="P19">
        <v>5455</v>
      </c>
      <c r="Q19" s="22">
        <v>252111</v>
      </c>
      <c r="R19">
        <v>11156.82</v>
      </c>
      <c r="S19">
        <v>39</v>
      </c>
    </row>
    <row r="20" spans="1:19" x14ac:dyDescent="0.3">
      <c r="A20">
        <v>51</v>
      </c>
      <c r="B20">
        <v>1057991</v>
      </c>
      <c r="C20" s="7" t="s">
        <v>21</v>
      </c>
      <c r="D20" s="7" t="s">
        <v>153</v>
      </c>
      <c r="E20" s="7">
        <v>4571408</v>
      </c>
      <c r="F20" s="7">
        <v>3.67</v>
      </c>
      <c r="G20" s="10">
        <f t="shared" si="1"/>
        <v>11743.947151999999</v>
      </c>
      <c r="J20">
        <v>3000442</v>
      </c>
      <c r="K20" s="3">
        <v>11743.95</v>
      </c>
      <c r="L20" s="1">
        <v>43555</v>
      </c>
      <c r="M20" s="2">
        <v>43921</v>
      </c>
      <c r="N20">
        <v>252</v>
      </c>
      <c r="O20" s="1">
        <v>43601</v>
      </c>
      <c r="P20">
        <v>5455</v>
      </c>
      <c r="Q20" s="22">
        <v>252111</v>
      </c>
      <c r="R20">
        <v>11743.95</v>
      </c>
      <c r="S20">
        <v>51</v>
      </c>
    </row>
    <row r="21" spans="1:19" x14ac:dyDescent="0.3">
      <c r="A21">
        <v>76</v>
      </c>
      <c r="B21">
        <v>1067163</v>
      </c>
      <c r="C21" s="7" t="s">
        <v>21</v>
      </c>
      <c r="D21" s="7" t="s">
        <v>153</v>
      </c>
      <c r="E21" s="7">
        <v>4956266</v>
      </c>
      <c r="F21" s="7">
        <v>3.67</v>
      </c>
      <c r="G21" s="10">
        <f t="shared" si="1"/>
        <v>12732.647353999999</v>
      </c>
      <c r="J21">
        <v>3000442</v>
      </c>
      <c r="K21" s="3">
        <v>12732.65</v>
      </c>
      <c r="L21" s="1">
        <v>43616</v>
      </c>
      <c r="M21" s="2">
        <v>43981</v>
      </c>
      <c r="N21">
        <v>252</v>
      </c>
      <c r="O21" s="1">
        <v>43641</v>
      </c>
      <c r="P21">
        <v>5455</v>
      </c>
      <c r="Q21" s="22">
        <v>252111</v>
      </c>
      <c r="R21">
        <v>12732.65</v>
      </c>
      <c r="S21">
        <v>76</v>
      </c>
    </row>
    <row r="22" spans="1:19" x14ac:dyDescent="0.3">
      <c r="A22">
        <v>83</v>
      </c>
      <c r="B22">
        <v>1076228</v>
      </c>
      <c r="C22" s="7" t="s">
        <v>21</v>
      </c>
      <c r="D22" s="7" t="s">
        <v>153</v>
      </c>
      <c r="E22" s="7">
        <v>4234600</v>
      </c>
      <c r="F22" s="7">
        <v>3.67</v>
      </c>
      <c r="G22" s="10">
        <f t="shared" si="1"/>
        <v>10878.687399999999</v>
      </c>
      <c r="J22">
        <v>3000442</v>
      </c>
      <c r="K22" s="3">
        <v>10878.69</v>
      </c>
      <c r="L22" s="1">
        <v>43646</v>
      </c>
      <c r="M22" s="2">
        <v>44001</v>
      </c>
      <c r="N22">
        <v>252</v>
      </c>
      <c r="O22" s="1">
        <v>43671</v>
      </c>
      <c r="P22">
        <v>5455</v>
      </c>
      <c r="Q22" s="22">
        <v>252111</v>
      </c>
      <c r="R22">
        <v>10878.69</v>
      </c>
      <c r="S22">
        <v>83</v>
      </c>
    </row>
    <row r="23" spans="1:19" x14ac:dyDescent="0.3">
      <c r="A23">
        <v>100</v>
      </c>
      <c r="B23">
        <v>1084421</v>
      </c>
      <c r="C23" s="7" t="s">
        <v>21</v>
      </c>
      <c r="D23" s="7" t="s">
        <v>153</v>
      </c>
      <c r="E23" s="7">
        <v>4674469</v>
      </c>
      <c r="F23" s="7">
        <v>3.67</v>
      </c>
      <c r="G23" s="10">
        <f t="shared" si="1"/>
        <v>12008.710861</v>
      </c>
      <c r="J23">
        <v>3000442</v>
      </c>
      <c r="K23" s="3">
        <v>12008.71</v>
      </c>
      <c r="L23" s="1">
        <v>43646</v>
      </c>
      <c r="M23" s="2">
        <v>44012</v>
      </c>
      <c r="N23">
        <v>252</v>
      </c>
      <c r="O23" s="1">
        <v>43708</v>
      </c>
      <c r="P23">
        <v>5455</v>
      </c>
      <c r="Q23" s="22">
        <v>252111</v>
      </c>
      <c r="R23">
        <v>12008.71</v>
      </c>
      <c r="S23">
        <v>100</v>
      </c>
    </row>
    <row r="24" spans="1:19" x14ac:dyDescent="0.3">
      <c r="A24">
        <v>114</v>
      </c>
      <c r="B24">
        <v>1096231</v>
      </c>
      <c r="C24" s="7" t="s">
        <v>21</v>
      </c>
      <c r="D24" s="7" t="s">
        <v>153</v>
      </c>
      <c r="E24" s="7">
        <v>4299493</v>
      </c>
      <c r="F24" s="7">
        <v>3.67</v>
      </c>
      <c r="G24" s="10">
        <f t="shared" si="1"/>
        <v>11045.397516999999</v>
      </c>
      <c r="J24">
        <v>3000442</v>
      </c>
      <c r="K24" s="3">
        <v>11045.4</v>
      </c>
      <c r="L24" s="1">
        <v>43708</v>
      </c>
      <c r="M24" s="2">
        <v>44074</v>
      </c>
      <c r="N24">
        <v>252</v>
      </c>
      <c r="O24" s="1">
        <v>43739</v>
      </c>
      <c r="P24">
        <v>5455</v>
      </c>
      <c r="Q24" s="22">
        <v>252111</v>
      </c>
      <c r="R24">
        <v>11045.4</v>
      </c>
      <c r="S24">
        <v>114</v>
      </c>
    </row>
    <row r="25" spans="1:19" x14ac:dyDescent="0.3">
      <c r="A25">
        <v>124</v>
      </c>
      <c r="B25">
        <v>1103633</v>
      </c>
      <c r="C25" s="7" t="s">
        <v>21</v>
      </c>
      <c r="D25" s="7" t="s">
        <v>153</v>
      </c>
      <c r="E25" s="7">
        <v>4640378</v>
      </c>
      <c r="F25" s="7">
        <v>3.67</v>
      </c>
      <c r="G25" s="10">
        <f t="shared" si="1"/>
        <v>11921.131081999998</v>
      </c>
      <c r="J25">
        <v>3000442</v>
      </c>
      <c r="K25" s="3">
        <v>11921.13</v>
      </c>
      <c r="L25" s="1">
        <v>43708</v>
      </c>
      <c r="M25" s="2">
        <v>44062</v>
      </c>
      <c r="N25">
        <v>252</v>
      </c>
      <c r="O25" s="1">
        <v>43766</v>
      </c>
      <c r="P25">
        <v>5455</v>
      </c>
      <c r="Q25" s="22">
        <v>252111</v>
      </c>
      <c r="R25">
        <v>11921.13</v>
      </c>
      <c r="S25">
        <v>124</v>
      </c>
    </row>
    <row r="26" spans="1:19" x14ac:dyDescent="0.3">
      <c r="A26">
        <v>137</v>
      </c>
      <c r="B26">
        <v>1114241</v>
      </c>
      <c r="C26" s="7" t="s">
        <v>21</v>
      </c>
      <c r="D26" s="7" t="s">
        <v>153</v>
      </c>
      <c r="E26" s="7">
        <v>3428074</v>
      </c>
      <c r="F26" s="7">
        <v>3.67</v>
      </c>
      <c r="G26" s="10">
        <f t="shared" si="1"/>
        <v>8806.7221059999993</v>
      </c>
      <c r="J26">
        <v>3000442</v>
      </c>
      <c r="K26" s="3">
        <v>9022.69</v>
      </c>
      <c r="L26" s="1">
        <v>43769</v>
      </c>
      <c r="M26" s="2">
        <v>44123</v>
      </c>
      <c r="N26">
        <v>252</v>
      </c>
      <c r="O26" s="1">
        <v>43803</v>
      </c>
      <c r="P26">
        <v>5455</v>
      </c>
      <c r="Q26" s="22">
        <v>252111</v>
      </c>
      <c r="R26">
        <v>9022.69</v>
      </c>
      <c r="S26">
        <v>137</v>
      </c>
    </row>
    <row r="27" spans="1:19" x14ac:dyDescent="0.3">
      <c r="A27">
        <v>146</v>
      </c>
      <c r="B27">
        <v>1119849</v>
      </c>
      <c r="C27" s="7" t="s">
        <v>21</v>
      </c>
      <c r="D27" s="7" t="s">
        <v>153</v>
      </c>
      <c r="E27" s="7">
        <v>2710635</v>
      </c>
      <c r="F27" s="17">
        <v>3.76</v>
      </c>
      <c r="G27" s="10">
        <f t="shared" si="1"/>
        <v>7134.3913199999997</v>
      </c>
      <c r="J27">
        <v>3000442</v>
      </c>
      <c r="K27" s="3">
        <v>7134.39</v>
      </c>
      <c r="L27" s="1">
        <v>43799</v>
      </c>
      <c r="M27" s="2">
        <v>44154</v>
      </c>
      <c r="N27">
        <v>252</v>
      </c>
      <c r="O27" s="1">
        <v>43822</v>
      </c>
      <c r="P27">
        <v>5455</v>
      </c>
      <c r="Q27" s="22">
        <v>252111</v>
      </c>
      <c r="R27">
        <v>7134.39</v>
      </c>
      <c r="S27">
        <v>146</v>
      </c>
    </row>
    <row r="28" spans="1:19" x14ac:dyDescent="0.3">
      <c r="A28">
        <v>1</v>
      </c>
      <c r="B28">
        <v>1025821</v>
      </c>
      <c r="C28" s="7" t="s">
        <v>13</v>
      </c>
      <c r="D28" s="7" t="s">
        <v>152</v>
      </c>
      <c r="E28" s="7">
        <v>5</v>
      </c>
      <c r="F28" s="7">
        <v>3.67</v>
      </c>
      <c r="G28" s="9">
        <f t="shared" ref="G28:G33" si="2">+F28*E28</f>
        <v>18.350000000000001</v>
      </c>
      <c r="H28" s="7">
        <v>3.67</v>
      </c>
      <c r="I28" s="7">
        <v>3.85</v>
      </c>
      <c r="J28">
        <v>3008559</v>
      </c>
      <c r="K28" s="3">
        <v>9.35</v>
      </c>
      <c r="L28" s="1">
        <v>43469</v>
      </c>
      <c r="M28" t="s">
        <v>14</v>
      </c>
      <c r="N28">
        <v>252</v>
      </c>
      <c r="O28" s="1">
        <v>43475</v>
      </c>
      <c r="P28">
        <v>5435</v>
      </c>
      <c r="Q28" s="22">
        <v>252113</v>
      </c>
      <c r="R28">
        <v>9.35</v>
      </c>
      <c r="S28">
        <v>1</v>
      </c>
    </row>
    <row r="29" spans="1:19" x14ac:dyDescent="0.3">
      <c r="A29">
        <v>36</v>
      </c>
      <c r="B29">
        <v>1047454</v>
      </c>
      <c r="C29" s="7" t="s">
        <v>13</v>
      </c>
      <c r="D29" s="7" t="s">
        <v>152</v>
      </c>
      <c r="E29" s="7">
        <v>3</v>
      </c>
      <c r="F29" s="5">
        <v>4.4800000000000004</v>
      </c>
      <c r="G29" s="15">
        <f t="shared" si="2"/>
        <v>13.440000000000001</v>
      </c>
      <c r="J29">
        <v>3008559</v>
      </c>
      <c r="K29" s="3">
        <v>13.44</v>
      </c>
      <c r="L29" s="1">
        <v>43552</v>
      </c>
      <c r="M29" t="s">
        <v>50</v>
      </c>
      <c r="N29">
        <v>252</v>
      </c>
      <c r="O29" s="1">
        <v>43563</v>
      </c>
      <c r="P29">
        <v>5435</v>
      </c>
      <c r="Q29" s="22">
        <v>252113</v>
      </c>
      <c r="R29">
        <v>13.44</v>
      </c>
      <c r="S29">
        <v>36</v>
      </c>
    </row>
    <row r="30" spans="1:19" x14ac:dyDescent="0.3">
      <c r="A30">
        <v>57</v>
      </c>
      <c r="B30">
        <v>1062282</v>
      </c>
      <c r="C30" s="7" t="s">
        <v>13</v>
      </c>
      <c r="D30" s="7" t="s">
        <v>152</v>
      </c>
      <c r="E30" s="7">
        <v>172</v>
      </c>
      <c r="F30" s="7">
        <v>4.4800000000000004</v>
      </c>
      <c r="G30" s="15">
        <f t="shared" si="2"/>
        <v>770.56000000000006</v>
      </c>
      <c r="J30">
        <v>3008559</v>
      </c>
      <c r="K30" s="3">
        <v>770.56</v>
      </c>
      <c r="L30" s="1">
        <v>43614</v>
      </c>
      <c r="M30" t="s">
        <v>69</v>
      </c>
      <c r="N30">
        <v>252</v>
      </c>
      <c r="O30" s="1">
        <v>43621</v>
      </c>
      <c r="P30">
        <v>5435</v>
      </c>
      <c r="Q30" s="22">
        <v>252113</v>
      </c>
      <c r="R30">
        <v>770.56</v>
      </c>
      <c r="S30">
        <v>57</v>
      </c>
    </row>
    <row r="31" spans="1:19" x14ac:dyDescent="0.3">
      <c r="A31">
        <v>104</v>
      </c>
      <c r="B31">
        <v>1088781</v>
      </c>
      <c r="C31" s="7" t="s">
        <v>13</v>
      </c>
      <c r="D31" s="7" t="s">
        <v>152</v>
      </c>
      <c r="E31" s="7">
        <v>4</v>
      </c>
      <c r="F31" s="7">
        <v>4.4800000000000004</v>
      </c>
      <c r="G31" s="10">
        <f t="shared" si="2"/>
        <v>17.920000000000002</v>
      </c>
      <c r="J31">
        <v>3008559</v>
      </c>
      <c r="K31" s="3">
        <v>17.920000000000002</v>
      </c>
      <c r="L31" s="1">
        <v>43690</v>
      </c>
      <c r="M31" t="s">
        <v>101</v>
      </c>
      <c r="N31">
        <v>252</v>
      </c>
      <c r="O31" s="1">
        <v>43718</v>
      </c>
      <c r="P31">
        <v>5435</v>
      </c>
      <c r="Q31" s="22">
        <v>252113</v>
      </c>
      <c r="R31">
        <v>17.920000000000002</v>
      </c>
      <c r="S31">
        <v>104</v>
      </c>
    </row>
    <row r="32" spans="1:19" x14ac:dyDescent="0.3">
      <c r="A32">
        <v>128</v>
      </c>
      <c r="B32">
        <v>1106877</v>
      </c>
      <c r="C32" s="7" t="s">
        <v>13</v>
      </c>
      <c r="D32" s="7" t="s">
        <v>152</v>
      </c>
      <c r="E32" s="7">
        <v>25</v>
      </c>
      <c r="F32" s="7">
        <v>4.4800000000000004</v>
      </c>
      <c r="G32" s="10">
        <f t="shared" si="2"/>
        <v>112.00000000000001</v>
      </c>
      <c r="J32">
        <v>3008559</v>
      </c>
      <c r="K32" s="3">
        <v>123.2</v>
      </c>
      <c r="L32" s="1">
        <v>43770</v>
      </c>
      <c r="M32" t="s">
        <v>121</v>
      </c>
      <c r="N32">
        <v>252</v>
      </c>
      <c r="O32" s="1">
        <v>43776</v>
      </c>
      <c r="P32">
        <v>5435</v>
      </c>
      <c r="Q32" s="22">
        <v>252113</v>
      </c>
      <c r="R32">
        <v>123.2</v>
      </c>
      <c r="S32">
        <v>128</v>
      </c>
    </row>
    <row r="33" spans="1:19" x14ac:dyDescent="0.3">
      <c r="A33">
        <v>129</v>
      </c>
      <c r="B33">
        <v>1106878</v>
      </c>
      <c r="C33" s="7" t="s">
        <v>13</v>
      </c>
      <c r="D33" s="7" t="s">
        <v>152</v>
      </c>
      <c r="E33" s="7">
        <v>42</v>
      </c>
      <c r="F33" s="17">
        <v>4.59</v>
      </c>
      <c r="G33" s="10">
        <f t="shared" si="2"/>
        <v>192.78</v>
      </c>
      <c r="J33">
        <v>3008559</v>
      </c>
      <c r="K33" s="3">
        <v>192.78</v>
      </c>
      <c r="L33" s="1">
        <v>43770</v>
      </c>
      <c r="M33" t="s">
        <v>122</v>
      </c>
      <c r="N33">
        <v>252</v>
      </c>
      <c r="O33" s="1">
        <v>43776</v>
      </c>
      <c r="P33">
        <v>5435</v>
      </c>
      <c r="Q33" s="22">
        <v>252113</v>
      </c>
      <c r="R33">
        <v>192.78</v>
      </c>
      <c r="S33">
        <v>129</v>
      </c>
    </row>
    <row r="34" spans="1:19" x14ac:dyDescent="0.3">
      <c r="A34">
        <v>2</v>
      </c>
      <c r="B34">
        <v>1025833</v>
      </c>
      <c r="C34" t="s">
        <v>15</v>
      </c>
      <c r="D34" s="7" t="s">
        <v>152</v>
      </c>
      <c r="G34" s="9"/>
      <c r="J34">
        <v>3008704</v>
      </c>
      <c r="K34" s="3">
        <v>50</v>
      </c>
      <c r="L34" s="1">
        <v>43469</v>
      </c>
      <c r="M34" t="s">
        <v>16</v>
      </c>
      <c r="N34">
        <v>252</v>
      </c>
      <c r="O34" s="1">
        <v>43475</v>
      </c>
      <c r="P34">
        <v>5435</v>
      </c>
      <c r="Q34" s="22">
        <v>252116</v>
      </c>
      <c r="R34">
        <v>50</v>
      </c>
      <c r="S34">
        <v>2</v>
      </c>
    </row>
    <row r="35" spans="1:19" x14ac:dyDescent="0.3">
      <c r="A35">
        <v>8</v>
      </c>
      <c r="B35">
        <v>1032081</v>
      </c>
      <c r="C35" t="s">
        <v>15</v>
      </c>
      <c r="D35" s="7" t="s">
        <v>152</v>
      </c>
      <c r="G35" s="9"/>
      <c r="J35">
        <v>3008704</v>
      </c>
      <c r="K35" s="3">
        <v>50</v>
      </c>
      <c r="L35" s="1">
        <v>43494</v>
      </c>
      <c r="M35" t="s">
        <v>25</v>
      </c>
      <c r="N35">
        <v>252</v>
      </c>
      <c r="O35" s="1">
        <v>43502</v>
      </c>
      <c r="P35">
        <v>5435</v>
      </c>
      <c r="Q35" s="22">
        <v>252116</v>
      </c>
      <c r="R35">
        <v>50</v>
      </c>
      <c r="S35">
        <v>8</v>
      </c>
    </row>
    <row r="36" spans="1:19" x14ac:dyDescent="0.3">
      <c r="A36">
        <v>23</v>
      </c>
      <c r="B36">
        <v>1039192</v>
      </c>
      <c r="C36" t="s">
        <v>15</v>
      </c>
      <c r="D36" s="7" t="s">
        <v>152</v>
      </c>
      <c r="G36" s="9"/>
      <c r="J36">
        <v>3008704</v>
      </c>
      <c r="K36" s="3">
        <v>50</v>
      </c>
      <c r="L36" s="1">
        <v>43524</v>
      </c>
      <c r="M36" t="s">
        <v>39</v>
      </c>
      <c r="N36">
        <v>252</v>
      </c>
      <c r="O36" s="1">
        <v>43530</v>
      </c>
      <c r="P36">
        <v>5435</v>
      </c>
      <c r="Q36" s="22">
        <v>252116</v>
      </c>
      <c r="R36">
        <v>50</v>
      </c>
      <c r="S36">
        <v>23</v>
      </c>
    </row>
    <row r="37" spans="1:19" x14ac:dyDescent="0.3">
      <c r="A37">
        <v>34</v>
      </c>
      <c r="B37">
        <v>1046383</v>
      </c>
      <c r="C37" t="s">
        <v>15</v>
      </c>
      <c r="D37" s="7" t="s">
        <v>152</v>
      </c>
      <c r="G37" s="9"/>
      <c r="J37">
        <v>3008704</v>
      </c>
      <c r="K37" s="3">
        <v>50</v>
      </c>
      <c r="L37" s="1">
        <v>43551</v>
      </c>
      <c r="M37" t="s">
        <v>48</v>
      </c>
      <c r="N37">
        <v>252</v>
      </c>
      <c r="O37" s="1">
        <v>43558</v>
      </c>
      <c r="P37">
        <v>5435</v>
      </c>
      <c r="Q37" s="22">
        <v>252116</v>
      </c>
      <c r="R37">
        <v>50</v>
      </c>
      <c r="S37">
        <v>34</v>
      </c>
    </row>
    <row r="38" spans="1:19" x14ac:dyDescent="0.3">
      <c r="A38">
        <v>48</v>
      </c>
      <c r="B38">
        <v>1057436</v>
      </c>
      <c r="C38" t="s">
        <v>15</v>
      </c>
      <c r="D38" s="7" t="s">
        <v>152</v>
      </c>
      <c r="G38" s="9"/>
      <c r="J38">
        <v>3008704</v>
      </c>
      <c r="K38" s="3">
        <v>50</v>
      </c>
      <c r="L38" s="1">
        <v>43585</v>
      </c>
      <c r="M38" t="s">
        <v>61</v>
      </c>
      <c r="N38">
        <v>252</v>
      </c>
      <c r="O38" s="1">
        <v>43600</v>
      </c>
      <c r="P38">
        <v>5435</v>
      </c>
      <c r="Q38" s="22">
        <v>252116</v>
      </c>
      <c r="R38">
        <v>50</v>
      </c>
      <c r="S38">
        <v>48</v>
      </c>
    </row>
    <row r="39" spans="1:19" x14ac:dyDescent="0.3">
      <c r="A39">
        <v>56</v>
      </c>
      <c r="B39">
        <v>1062281</v>
      </c>
      <c r="C39" t="s">
        <v>15</v>
      </c>
      <c r="D39" s="7" t="s">
        <v>152</v>
      </c>
      <c r="G39" s="9"/>
      <c r="J39">
        <v>3008704</v>
      </c>
      <c r="K39" s="3">
        <v>50</v>
      </c>
      <c r="L39" s="1">
        <v>43614</v>
      </c>
      <c r="M39" t="s">
        <v>68</v>
      </c>
      <c r="N39">
        <v>252</v>
      </c>
      <c r="O39" s="1">
        <v>43621</v>
      </c>
      <c r="P39">
        <v>5435</v>
      </c>
      <c r="Q39" s="22">
        <v>252116</v>
      </c>
      <c r="R39">
        <v>50</v>
      </c>
      <c r="S39">
        <v>56</v>
      </c>
    </row>
    <row r="40" spans="1:19" x14ac:dyDescent="0.3">
      <c r="A40">
        <v>77</v>
      </c>
      <c r="B40">
        <v>1070925</v>
      </c>
      <c r="C40" t="s">
        <v>15</v>
      </c>
      <c r="D40" s="7" t="s">
        <v>152</v>
      </c>
      <c r="J40">
        <v>3008704</v>
      </c>
      <c r="K40" s="3">
        <v>50</v>
      </c>
      <c r="L40" s="1">
        <v>43645</v>
      </c>
      <c r="M40" t="s">
        <v>79</v>
      </c>
      <c r="N40">
        <v>252</v>
      </c>
      <c r="O40" s="1">
        <v>43656</v>
      </c>
      <c r="P40">
        <v>5435</v>
      </c>
      <c r="Q40" s="22">
        <v>252116</v>
      </c>
      <c r="R40">
        <v>50</v>
      </c>
      <c r="S40">
        <v>77</v>
      </c>
    </row>
    <row r="41" spans="1:19" x14ac:dyDescent="0.3">
      <c r="A41">
        <v>93</v>
      </c>
      <c r="B41">
        <v>1079021</v>
      </c>
      <c r="C41" t="s">
        <v>15</v>
      </c>
      <c r="D41" s="7" t="s">
        <v>152</v>
      </c>
      <c r="J41">
        <v>3008704</v>
      </c>
      <c r="K41" s="3">
        <v>50</v>
      </c>
      <c r="L41" s="1">
        <v>43675</v>
      </c>
      <c r="M41" t="s">
        <v>92</v>
      </c>
      <c r="N41">
        <v>252</v>
      </c>
      <c r="O41" s="1">
        <v>43682</v>
      </c>
      <c r="P41">
        <v>5435</v>
      </c>
      <c r="Q41" s="22">
        <v>252116</v>
      </c>
      <c r="R41">
        <v>50</v>
      </c>
      <c r="S41">
        <v>93</v>
      </c>
    </row>
    <row r="42" spans="1:19" x14ac:dyDescent="0.3">
      <c r="A42">
        <v>107</v>
      </c>
      <c r="B42">
        <v>1090131</v>
      </c>
      <c r="C42" t="s">
        <v>15</v>
      </c>
      <c r="D42" s="7" t="s">
        <v>152</v>
      </c>
      <c r="J42">
        <v>3008704</v>
      </c>
      <c r="K42" s="3">
        <v>50</v>
      </c>
      <c r="L42" s="1">
        <v>43706</v>
      </c>
      <c r="M42" t="s">
        <v>104</v>
      </c>
      <c r="N42">
        <v>252</v>
      </c>
      <c r="O42" s="1">
        <v>43719</v>
      </c>
      <c r="P42">
        <v>5435</v>
      </c>
      <c r="Q42" s="22">
        <v>252116</v>
      </c>
      <c r="R42">
        <v>50</v>
      </c>
      <c r="S42">
        <v>107</v>
      </c>
    </row>
    <row r="43" spans="1:19" x14ac:dyDescent="0.3">
      <c r="A43">
        <v>116</v>
      </c>
      <c r="B43">
        <v>1098751</v>
      </c>
      <c r="C43" t="s">
        <v>15</v>
      </c>
      <c r="D43" s="7" t="s">
        <v>152</v>
      </c>
      <c r="J43">
        <v>3008704</v>
      </c>
      <c r="K43" s="3">
        <v>50</v>
      </c>
      <c r="L43" s="1">
        <v>43733</v>
      </c>
      <c r="M43" t="s">
        <v>112</v>
      </c>
      <c r="N43">
        <v>252</v>
      </c>
      <c r="O43" s="1">
        <v>43747</v>
      </c>
      <c r="P43">
        <v>5435</v>
      </c>
      <c r="Q43" s="22">
        <v>252116</v>
      </c>
      <c r="R43">
        <v>50</v>
      </c>
      <c r="S43">
        <v>116</v>
      </c>
    </row>
    <row r="44" spans="1:19" x14ac:dyDescent="0.3">
      <c r="A44">
        <v>130</v>
      </c>
      <c r="B44">
        <v>1106879</v>
      </c>
      <c r="C44" t="s">
        <v>15</v>
      </c>
      <c r="D44" s="7" t="s">
        <v>152</v>
      </c>
      <c r="J44">
        <v>3008704</v>
      </c>
      <c r="K44" s="3">
        <v>50</v>
      </c>
      <c r="L44" s="1">
        <v>43770</v>
      </c>
      <c r="M44" t="s">
        <v>123</v>
      </c>
      <c r="N44">
        <v>252</v>
      </c>
      <c r="O44" s="1">
        <v>43776</v>
      </c>
      <c r="P44">
        <v>5435</v>
      </c>
      <c r="Q44" s="22">
        <v>252116</v>
      </c>
      <c r="R44">
        <v>50</v>
      </c>
      <c r="S44">
        <v>130</v>
      </c>
    </row>
    <row r="45" spans="1:19" ht="15" customHeight="1" x14ac:dyDescent="0.3">
      <c r="A45">
        <v>143</v>
      </c>
      <c r="B45">
        <v>1115311</v>
      </c>
      <c r="C45" t="s">
        <v>15</v>
      </c>
      <c r="D45" s="7" t="s">
        <v>152</v>
      </c>
      <c r="J45">
        <v>3008704</v>
      </c>
      <c r="K45" s="3">
        <v>50</v>
      </c>
      <c r="L45" s="1">
        <v>43794</v>
      </c>
      <c r="M45" t="s">
        <v>134</v>
      </c>
      <c r="N45">
        <v>252</v>
      </c>
      <c r="O45" s="1">
        <v>43804</v>
      </c>
      <c r="P45">
        <v>5435</v>
      </c>
      <c r="Q45" s="22">
        <v>252116</v>
      </c>
      <c r="R45">
        <v>50</v>
      </c>
      <c r="S45">
        <v>143</v>
      </c>
    </row>
    <row r="46" spans="1:19" x14ac:dyDescent="0.3">
      <c r="A46">
        <v>153</v>
      </c>
      <c r="B46">
        <v>1122625</v>
      </c>
      <c r="C46" t="s">
        <v>15</v>
      </c>
      <c r="D46" s="7" t="s">
        <v>152</v>
      </c>
      <c r="J46">
        <v>3008704</v>
      </c>
      <c r="K46" s="3">
        <v>50</v>
      </c>
      <c r="L46" s="1">
        <v>43823</v>
      </c>
      <c r="M46" t="s">
        <v>142</v>
      </c>
      <c r="N46">
        <v>252</v>
      </c>
      <c r="O46" s="1">
        <v>43830</v>
      </c>
      <c r="P46">
        <v>5435</v>
      </c>
      <c r="Q46" s="22">
        <v>252116</v>
      </c>
      <c r="R46">
        <v>50</v>
      </c>
      <c r="S46">
        <v>153</v>
      </c>
    </row>
    <row r="47" spans="1:19" x14ac:dyDescent="0.3">
      <c r="A47">
        <v>10</v>
      </c>
      <c r="B47">
        <v>1032742</v>
      </c>
      <c r="C47" s="5" t="s">
        <v>151</v>
      </c>
      <c r="D47" s="7" t="s">
        <v>152</v>
      </c>
      <c r="E47" s="7">
        <v>0</v>
      </c>
      <c r="G47" s="9"/>
      <c r="J47">
        <v>3008627</v>
      </c>
      <c r="K47" s="3">
        <v>225.08</v>
      </c>
      <c r="L47" s="1">
        <v>43497</v>
      </c>
      <c r="M47" t="s">
        <v>28</v>
      </c>
      <c r="N47">
        <v>252</v>
      </c>
      <c r="O47" s="1">
        <v>43503</v>
      </c>
      <c r="P47">
        <v>5435</v>
      </c>
      <c r="Q47">
        <v>252117</v>
      </c>
      <c r="R47">
        <v>225.08</v>
      </c>
      <c r="S47">
        <v>10</v>
      </c>
    </row>
    <row r="48" spans="1:19" x14ac:dyDescent="0.3">
      <c r="A48">
        <v>24</v>
      </c>
      <c r="B48">
        <v>1039667</v>
      </c>
      <c r="C48" s="5" t="s">
        <v>27</v>
      </c>
      <c r="D48" s="7" t="s">
        <v>152</v>
      </c>
      <c r="E48" s="7">
        <v>0</v>
      </c>
      <c r="G48" s="9"/>
      <c r="J48">
        <v>3008627</v>
      </c>
      <c r="K48" s="3">
        <v>225.08</v>
      </c>
      <c r="L48" s="1">
        <v>43508</v>
      </c>
      <c r="M48" t="s">
        <v>40</v>
      </c>
      <c r="N48">
        <v>252</v>
      </c>
      <c r="O48" s="1">
        <v>43531</v>
      </c>
      <c r="P48">
        <v>5435</v>
      </c>
      <c r="Q48">
        <v>252117</v>
      </c>
      <c r="R48">
        <v>225.08</v>
      </c>
      <c r="S48">
        <v>24</v>
      </c>
    </row>
    <row r="49" spans="1:19" x14ac:dyDescent="0.3">
      <c r="A49">
        <v>41</v>
      </c>
      <c r="B49">
        <v>1050968</v>
      </c>
      <c r="C49" s="5" t="s">
        <v>27</v>
      </c>
      <c r="D49" s="7" t="s">
        <v>152</v>
      </c>
      <c r="E49" s="7">
        <v>0</v>
      </c>
      <c r="G49" s="10"/>
      <c r="J49">
        <v>3008627</v>
      </c>
      <c r="K49" s="3">
        <v>225.08</v>
      </c>
      <c r="L49" s="1">
        <v>43566</v>
      </c>
      <c r="M49" t="s">
        <v>55</v>
      </c>
      <c r="N49">
        <v>252</v>
      </c>
      <c r="O49" s="1">
        <v>43573</v>
      </c>
      <c r="P49">
        <v>5435</v>
      </c>
      <c r="Q49">
        <v>252117</v>
      </c>
      <c r="R49">
        <v>225.08</v>
      </c>
      <c r="S49">
        <v>41</v>
      </c>
    </row>
    <row r="50" spans="1:19" x14ac:dyDescent="0.3">
      <c r="A50">
        <v>45</v>
      </c>
      <c r="B50">
        <v>1056198</v>
      </c>
      <c r="C50" s="5" t="s">
        <v>27</v>
      </c>
      <c r="D50" s="7" t="s">
        <v>152</v>
      </c>
      <c r="E50" s="7">
        <v>0</v>
      </c>
      <c r="G50" s="10"/>
      <c r="J50">
        <v>3008627</v>
      </c>
      <c r="K50" s="3">
        <v>225.08</v>
      </c>
      <c r="L50" s="1">
        <v>43588</v>
      </c>
      <c r="M50" t="s">
        <v>58</v>
      </c>
      <c r="N50">
        <v>252</v>
      </c>
      <c r="O50" s="1">
        <v>43594</v>
      </c>
      <c r="P50">
        <v>5435</v>
      </c>
      <c r="Q50">
        <v>252117</v>
      </c>
      <c r="R50">
        <v>225.08</v>
      </c>
      <c r="S50">
        <v>45</v>
      </c>
    </row>
    <row r="51" spans="1:19" x14ac:dyDescent="0.3">
      <c r="A51">
        <v>60</v>
      </c>
      <c r="B51">
        <v>1065119</v>
      </c>
      <c r="C51" s="5" t="s">
        <v>27</v>
      </c>
      <c r="D51" s="7" t="s">
        <v>152</v>
      </c>
      <c r="E51" s="7">
        <v>1</v>
      </c>
      <c r="F51" s="5">
        <v>2.86</v>
      </c>
      <c r="G51" s="15">
        <f>+F51*E51</f>
        <v>2.86</v>
      </c>
      <c r="J51">
        <v>3008627</v>
      </c>
      <c r="K51" s="3">
        <v>227.94</v>
      </c>
      <c r="L51" s="1">
        <v>43621</v>
      </c>
      <c r="M51" t="s">
        <v>71</v>
      </c>
      <c r="N51">
        <v>252</v>
      </c>
      <c r="O51" s="1">
        <v>43633</v>
      </c>
      <c r="P51">
        <v>5435</v>
      </c>
      <c r="Q51">
        <v>252117</v>
      </c>
      <c r="R51">
        <v>227.94</v>
      </c>
      <c r="S51">
        <v>60</v>
      </c>
    </row>
    <row r="52" spans="1:19" x14ac:dyDescent="0.3">
      <c r="A52">
        <v>79</v>
      </c>
      <c r="B52">
        <v>1073628</v>
      </c>
      <c r="C52" s="5" t="s">
        <v>27</v>
      </c>
      <c r="D52" s="7" t="s">
        <v>152</v>
      </c>
      <c r="E52" s="7">
        <v>0</v>
      </c>
      <c r="J52">
        <v>3008627</v>
      </c>
      <c r="K52" s="3">
        <v>225.08</v>
      </c>
      <c r="L52" s="1">
        <v>43657</v>
      </c>
      <c r="M52" t="s">
        <v>81</v>
      </c>
      <c r="N52">
        <v>252</v>
      </c>
      <c r="O52" s="1">
        <v>43663</v>
      </c>
      <c r="P52">
        <v>5435</v>
      </c>
      <c r="Q52">
        <v>252117</v>
      </c>
      <c r="R52">
        <v>225.08</v>
      </c>
      <c r="S52">
        <v>79</v>
      </c>
    </row>
    <row r="53" spans="1:19" x14ac:dyDescent="0.3">
      <c r="A53">
        <v>95</v>
      </c>
      <c r="B53">
        <v>1080831</v>
      </c>
      <c r="C53" s="5" t="s">
        <v>27</v>
      </c>
      <c r="D53" s="7" t="s">
        <v>152</v>
      </c>
      <c r="E53" s="7">
        <v>0</v>
      </c>
      <c r="J53">
        <v>3008627</v>
      </c>
      <c r="K53" s="3">
        <v>225.08</v>
      </c>
      <c r="L53" s="1">
        <v>43679</v>
      </c>
      <c r="M53" t="s">
        <v>94</v>
      </c>
      <c r="N53">
        <v>252</v>
      </c>
      <c r="O53" s="1">
        <v>43690</v>
      </c>
      <c r="P53">
        <v>5435</v>
      </c>
      <c r="Q53">
        <v>252117</v>
      </c>
      <c r="R53">
        <v>225.08</v>
      </c>
      <c r="S53">
        <v>95</v>
      </c>
    </row>
    <row r="54" spans="1:19" x14ac:dyDescent="0.3">
      <c r="A54">
        <v>110</v>
      </c>
      <c r="B54">
        <v>1091650</v>
      </c>
      <c r="C54" s="5" t="s">
        <v>27</v>
      </c>
      <c r="D54" s="7" t="s">
        <v>152</v>
      </c>
      <c r="E54" s="7">
        <v>0</v>
      </c>
      <c r="J54">
        <v>3008627</v>
      </c>
      <c r="K54" s="3">
        <v>225.08</v>
      </c>
      <c r="L54" s="1">
        <v>43714</v>
      </c>
      <c r="M54" t="s">
        <v>107</v>
      </c>
      <c r="N54">
        <v>252</v>
      </c>
      <c r="O54" s="1">
        <v>43726</v>
      </c>
      <c r="P54">
        <v>5435</v>
      </c>
      <c r="Q54">
        <v>252117</v>
      </c>
      <c r="R54">
        <v>225.08</v>
      </c>
      <c r="S54">
        <v>110</v>
      </c>
    </row>
    <row r="55" spans="1:19" x14ac:dyDescent="0.3">
      <c r="A55">
        <v>120</v>
      </c>
      <c r="B55">
        <v>1100432</v>
      </c>
      <c r="C55" s="5" t="s">
        <v>27</v>
      </c>
      <c r="D55" s="7" t="s">
        <v>152</v>
      </c>
      <c r="E55" s="7">
        <v>0</v>
      </c>
      <c r="J55">
        <v>3008627</v>
      </c>
      <c r="K55" s="3">
        <v>225.08</v>
      </c>
      <c r="L55" s="1">
        <v>43740</v>
      </c>
      <c r="M55" t="s">
        <v>115</v>
      </c>
      <c r="N55">
        <v>252</v>
      </c>
      <c r="O55" s="1">
        <v>43754</v>
      </c>
      <c r="P55">
        <v>5435</v>
      </c>
      <c r="Q55">
        <v>252117</v>
      </c>
      <c r="R55">
        <v>225.08</v>
      </c>
      <c r="S55">
        <v>120</v>
      </c>
    </row>
    <row r="56" spans="1:19" x14ac:dyDescent="0.3">
      <c r="A56">
        <v>132</v>
      </c>
      <c r="B56">
        <v>1107756</v>
      </c>
      <c r="C56" s="5" t="s">
        <v>27</v>
      </c>
      <c r="D56" s="7" t="s">
        <v>152</v>
      </c>
      <c r="F56" s="17" t="s">
        <v>150</v>
      </c>
      <c r="G56" s="17">
        <v>229.58</v>
      </c>
      <c r="J56">
        <v>3008627</v>
      </c>
      <c r="K56" s="3">
        <v>229.58</v>
      </c>
      <c r="L56" s="1">
        <v>43770</v>
      </c>
      <c r="M56" t="s">
        <v>125</v>
      </c>
      <c r="N56">
        <v>252</v>
      </c>
      <c r="O56" s="1">
        <v>43781</v>
      </c>
      <c r="P56">
        <v>5435</v>
      </c>
      <c r="Q56">
        <v>252117</v>
      </c>
      <c r="R56">
        <v>229.58</v>
      </c>
      <c r="S56">
        <v>132</v>
      </c>
    </row>
    <row r="57" spans="1:19" x14ac:dyDescent="0.3">
      <c r="A57">
        <v>154</v>
      </c>
      <c r="B57">
        <v>1122821</v>
      </c>
      <c r="C57" s="5" t="s">
        <v>27</v>
      </c>
      <c r="D57" s="7" t="s">
        <v>152</v>
      </c>
      <c r="E57" s="7">
        <v>0</v>
      </c>
      <c r="J57">
        <v>3008627</v>
      </c>
      <c r="K57" s="3">
        <v>229.58</v>
      </c>
      <c r="L57" s="1">
        <v>43805</v>
      </c>
      <c r="M57" t="s">
        <v>143</v>
      </c>
      <c r="N57">
        <v>252</v>
      </c>
      <c r="O57" s="1">
        <v>43830</v>
      </c>
      <c r="P57">
        <v>5435</v>
      </c>
      <c r="Q57">
        <v>252117</v>
      </c>
      <c r="R57">
        <v>229.58</v>
      </c>
      <c r="S57">
        <v>154</v>
      </c>
    </row>
    <row r="58" spans="1:19" x14ac:dyDescent="0.3">
      <c r="A58">
        <v>63</v>
      </c>
      <c r="B58" s="23">
        <v>1065122</v>
      </c>
      <c r="C58" s="23" t="s">
        <v>74</v>
      </c>
      <c r="D58" s="24"/>
      <c r="E58" s="24"/>
      <c r="F58" s="24"/>
      <c r="G58" s="24"/>
      <c r="H58" s="24"/>
      <c r="I58" s="24"/>
      <c r="J58" s="23">
        <v>3008759</v>
      </c>
      <c r="K58" s="25">
        <v>0</v>
      </c>
      <c r="L58" s="26">
        <v>43621</v>
      </c>
      <c r="M58" s="23" t="s">
        <v>75</v>
      </c>
      <c r="N58" s="23">
        <v>252</v>
      </c>
      <c r="O58" s="26">
        <v>43633</v>
      </c>
      <c r="P58" s="23">
        <v>5435</v>
      </c>
      <c r="Q58" s="23">
        <v>252117</v>
      </c>
      <c r="R58" s="23">
        <v>-8551.8799999999992</v>
      </c>
      <c r="S58" s="23">
        <v>63</v>
      </c>
    </row>
    <row r="59" spans="1:19" ht="15" customHeight="1" x14ac:dyDescent="0.3">
      <c r="A59">
        <v>64</v>
      </c>
      <c r="B59" s="23">
        <v>1065122</v>
      </c>
      <c r="C59" s="23" t="s">
        <v>74</v>
      </c>
      <c r="D59" s="24"/>
      <c r="E59" s="24"/>
      <c r="F59" s="24"/>
      <c r="G59" s="24"/>
      <c r="H59" s="24"/>
      <c r="I59" s="24"/>
      <c r="J59" s="23">
        <v>3008759</v>
      </c>
      <c r="K59" s="25">
        <v>-8551.8799999999992</v>
      </c>
      <c r="L59" s="26">
        <v>43621</v>
      </c>
      <c r="M59" s="23" t="s">
        <v>75</v>
      </c>
      <c r="N59" s="23">
        <v>252</v>
      </c>
      <c r="O59" s="26">
        <v>43633</v>
      </c>
      <c r="P59" s="23">
        <v>5435</v>
      </c>
      <c r="Q59" s="23">
        <v>252117</v>
      </c>
      <c r="R59" s="23">
        <v>8551.8799999999992</v>
      </c>
      <c r="S59" s="23">
        <v>64</v>
      </c>
    </row>
    <row r="60" spans="1:19" x14ac:dyDescent="0.3">
      <c r="A60">
        <v>65</v>
      </c>
      <c r="B60" s="23">
        <v>1065122</v>
      </c>
      <c r="C60" s="23" t="s">
        <v>74</v>
      </c>
      <c r="D60" s="24"/>
      <c r="E60" s="24"/>
      <c r="F60" s="24"/>
      <c r="G60" s="24"/>
      <c r="H60" s="24"/>
      <c r="I60" s="24"/>
      <c r="J60" s="23">
        <v>3008759</v>
      </c>
      <c r="K60" s="25">
        <v>0</v>
      </c>
      <c r="L60" s="26">
        <v>43621</v>
      </c>
      <c r="M60" s="23" t="s">
        <v>75</v>
      </c>
      <c r="N60" s="23">
        <v>252</v>
      </c>
      <c r="O60" s="26">
        <v>43633</v>
      </c>
      <c r="P60" s="23">
        <v>5435</v>
      </c>
      <c r="Q60" s="23">
        <v>252117</v>
      </c>
      <c r="R60" s="23">
        <v>8551.8799999999992</v>
      </c>
      <c r="S60" s="23">
        <v>65</v>
      </c>
    </row>
    <row r="61" spans="1:19" x14ac:dyDescent="0.3">
      <c r="A61">
        <v>66</v>
      </c>
      <c r="B61" s="23">
        <v>1065122</v>
      </c>
      <c r="C61" s="23" t="s">
        <v>74</v>
      </c>
      <c r="D61" s="24"/>
      <c r="E61" s="24"/>
      <c r="F61" s="24"/>
      <c r="G61" s="24"/>
      <c r="H61" s="24"/>
      <c r="I61" s="24"/>
      <c r="J61" s="23">
        <v>3008759</v>
      </c>
      <c r="K61" s="25">
        <v>-8551.8799999999992</v>
      </c>
      <c r="L61" s="26">
        <v>43621</v>
      </c>
      <c r="M61" s="23" t="s">
        <v>75</v>
      </c>
      <c r="N61" s="23">
        <v>252</v>
      </c>
      <c r="O61" s="26">
        <v>43633</v>
      </c>
      <c r="P61" s="23">
        <v>5435</v>
      </c>
      <c r="Q61" s="23">
        <v>252117</v>
      </c>
      <c r="R61" s="23">
        <v>-8551.8799999999992</v>
      </c>
      <c r="S61" s="23">
        <v>66</v>
      </c>
    </row>
    <row r="62" spans="1:19" x14ac:dyDescent="0.3">
      <c r="A62">
        <v>11</v>
      </c>
      <c r="B62">
        <v>1032743</v>
      </c>
      <c r="C62" s="5" t="s">
        <v>27</v>
      </c>
      <c r="D62" s="7" t="s">
        <v>152</v>
      </c>
      <c r="E62" s="7">
        <v>0</v>
      </c>
      <c r="G62" s="9"/>
      <c r="J62">
        <v>3008627</v>
      </c>
      <c r="K62" s="3">
        <v>1168.4000000000001</v>
      </c>
      <c r="L62" s="1">
        <v>43497</v>
      </c>
      <c r="M62" t="s">
        <v>29</v>
      </c>
      <c r="N62">
        <v>252</v>
      </c>
      <c r="O62" s="1">
        <v>43503</v>
      </c>
      <c r="P62">
        <v>5435</v>
      </c>
      <c r="Q62">
        <v>252118</v>
      </c>
      <c r="R62">
        <v>1168.4000000000001</v>
      </c>
      <c r="S62">
        <v>11</v>
      </c>
    </row>
    <row r="63" spans="1:19" x14ac:dyDescent="0.3">
      <c r="A63">
        <v>25</v>
      </c>
      <c r="B63">
        <v>1039668</v>
      </c>
      <c r="C63" s="5" t="s">
        <v>27</v>
      </c>
      <c r="D63" s="7" t="s">
        <v>152</v>
      </c>
      <c r="E63" s="7">
        <v>0</v>
      </c>
      <c r="G63" s="9"/>
      <c r="J63">
        <v>3008627</v>
      </c>
      <c r="K63" s="3">
        <v>225.08</v>
      </c>
      <c r="L63" s="1">
        <v>43508</v>
      </c>
      <c r="M63" t="s">
        <v>41</v>
      </c>
      <c r="N63">
        <v>252</v>
      </c>
      <c r="O63" s="1">
        <v>43531</v>
      </c>
      <c r="P63">
        <v>5435</v>
      </c>
      <c r="Q63">
        <v>252118</v>
      </c>
      <c r="R63">
        <v>225.08</v>
      </c>
      <c r="S63">
        <v>25</v>
      </c>
    </row>
    <row r="64" spans="1:19" x14ac:dyDescent="0.3">
      <c r="A64">
        <v>37</v>
      </c>
      <c r="B64">
        <v>1048437</v>
      </c>
      <c r="C64" s="5" t="s">
        <v>27</v>
      </c>
      <c r="D64" s="7" t="s">
        <v>152</v>
      </c>
      <c r="G64" s="9"/>
      <c r="J64">
        <v>3008627</v>
      </c>
      <c r="K64" s="3">
        <v>225.08</v>
      </c>
      <c r="L64" s="1">
        <v>43558</v>
      </c>
      <c r="M64" t="s">
        <v>51</v>
      </c>
      <c r="N64">
        <v>252</v>
      </c>
      <c r="O64" s="1">
        <v>43565</v>
      </c>
      <c r="P64">
        <v>5435</v>
      </c>
      <c r="Q64">
        <v>252118</v>
      </c>
      <c r="R64">
        <v>225.08</v>
      </c>
      <c r="S64">
        <v>37</v>
      </c>
    </row>
    <row r="65" spans="1:19" x14ac:dyDescent="0.3">
      <c r="A65">
        <v>46</v>
      </c>
      <c r="B65">
        <v>1056199</v>
      </c>
      <c r="C65" s="5" t="s">
        <v>27</v>
      </c>
      <c r="D65" s="7" t="s">
        <v>152</v>
      </c>
      <c r="E65" s="7">
        <v>0</v>
      </c>
      <c r="G65" s="10"/>
      <c r="J65">
        <v>3008627</v>
      </c>
      <c r="K65" s="3">
        <v>225.08</v>
      </c>
      <c r="L65" s="1">
        <v>43588</v>
      </c>
      <c r="M65" t="s">
        <v>59</v>
      </c>
      <c r="N65">
        <v>252</v>
      </c>
      <c r="O65" s="1">
        <v>43594</v>
      </c>
      <c r="P65">
        <v>5435</v>
      </c>
      <c r="Q65">
        <v>252118</v>
      </c>
      <c r="R65">
        <v>225.08</v>
      </c>
      <c r="S65">
        <v>46</v>
      </c>
    </row>
    <row r="66" spans="1:19" x14ac:dyDescent="0.3">
      <c r="A66">
        <v>61</v>
      </c>
      <c r="B66">
        <v>1065120</v>
      </c>
      <c r="C66" s="5" t="s">
        <v>27</v>
      </c>
      <c r="D66" s="7" t="s">
        <v>152</v>
      </c>
      <c r="E66" s="7">
        <v>0</v>
      </c>
      <c r="J66">
        <v>3008627</v>
      </c>
      <c r="K66" s="3">
        <v>225.08</v>
      </c>
      <c r="L66" s="1">
        <v>43621</v>
      </c>
      <c r="M66" t="s">
        <v>72</v>
      </c>
      <c r="N66">
        <v>252</v>
      </c>
      <c r="O66" s="1">
        <v>43633</v>
      </c>
      <c r="P66">
        <v>5435</v>
      </c>
      <c r="Q66">
        <v>252118</v>
      </c>
      <c r="R66">
        <v>225.08</v>
      </c>
      <c r="S66">
        <v>61</v>
      </c>
    </row>
    <row r="67" spans="1:19" x14ac:dyDescent="0.3">
      <c r="A67">
        <v>80</v>
      </c>
      <c r="B67">
        <v>1073629</v>
      </c>
      <c r="C67" s="5" t="s">
        <v>27</v>
      </c>
      <c r="D67" s="7" t="s">
        <v>152</v>
      </c>
      <c r="E67" s="7">
        <v>0</v>
      </c>
      <c r="J67">
        <v>3008627</v>
      </c>
      <c r="K67" s="3">
        <v>225.08</v>
      </c>
      <c r="L67" s="1">
        <v>43657</v>
      </c>
      <c r="M67" t="s">
        <v>82</v>
      </c>
      <c r="N67">
        <v>252</v>
      </c>
      <c r="O67" s="1">
        <v>43663</v>
      </c>
      <c r="P67">
        <v>5435</v>
      </c>
      <c r="Q67">
        <v>252118</v>
      </c>
      <c r="R67">
        <v>225.08</v>
      </c>
      <c r="S67">
        <v>80</v>
      </c>
    </row>
    <row r="68" spans="1:19" ht="15" customHeight="1" x14ac:dyDescent="0.3">
      <c r="A68">
        <v>96</v>
      </c>
      <c r="B68">
        <v>1080832</v>
      </c>
      <c r="C68" s="5" t="s">
        <v>27</v>
      </c>
      <c r="D68" s="7" t="s">
        <v>152</v>
      </c>
      <c r="E68" s="7">
        <v>0</v>
      </c>
      <c r="J68">
        <v>3008627</v>
      </c>
      <c r="K68" s="3">
        <v>225.08</v>
      </c>
      <c r="L68" s="1">
        <v>43679</v>
      </c>
      <c r="M68" t="s">
        <v>95</v>
      </c>
      <c r="N68">
        <v>252</v>
      </c>
      <c r="O68" s="1">
        <v>43690</v>
      </c>
      <c r="P68">
        <v>5435</v>
      </c>
      <c r="Q68">
        <v>252118</v>
      </c>
      <c r="R68">
        <v>225.08</v>
      </c>
      <c r="S68">
        <v>96</v>
      </c>
    </row>
    <row r="69" spans="1:19" x14ac:dyDescent="0.3">
      <c r="A69">
        <v>111</v>
      </c>
      <c r="B69">
        <v>1091651</v>
      </c>
      <c r="C69" s="5" t="s">
        <v>27</v>
      </c>
      <c r="D69" s="7" t="s">
        <v>152</v>
      </c>
      <c r="E69" s="7">
        <v>0</v>
      </c>
      <c r="J69">
        <v>3008627</v>
      </c>
      <c r="K69" s="3">
        <v>225.08</v>
      </c>
      <c r="L69" s="1">
        <v>43714</v>
      </c>
      <c r="M69" t="s">
        <v>108</v>
      </c>
      <c r="N69">
        <v>252</v>
      </c>
      <c r="O69" s="1">
        <v>43726</v>
      </c>
      <c r="P69">
        <v>5435</v>
      </c>
      <c r="Q69">
        <v>252118</v>
      </c>
      <c r="R69">
        <v>225.08</v>
      </c>
      <c r="S69">
        <v>111</v>
      </c>
    </row>
    <row r="70" spans="1:19" x14ac:dyDescent="0.3">
      <c r="A70">
        <v>121</v>
      </c>
      <c r="B70">
        <v>1100433</v>
      </c>
      <c r="C70" s="5" t="s">
        <v>27</v>
      </c>
      <c r="D70" s="7" t="s">
        <v>152</v>
      </c>
      <c r="E70" s="7">
        <v>0</v>
      </c>
      <c r="J70">
        <v>3008627</v>
      </c>
      <c r="K70" s="3">
        <v>228.08</v>
      </c>
      <c r="L70" s="1">
        <v>43740</v>
      </c>
      <c r="M70" t="s">
        <v>116</v>
      </c>
      <c r="N70">
        <v>252</v>
      </c>
      <c r="O70" s="1">
        <v>43754</v>
      </c>
      <c r="P70">
        <v>5435</v>
      </c>
      <c r="Q70">
        <v>252118</v>
      </c>
      <c r="R70">
        <v>228.08</v>
      </c>
      <c r="S70">
        <v>121</v>
      </c>
    </row>
    <row r="71" spans="1:19" x14ac:dyDescent="0.3">
      <c r="A71">
        <v>133</v>
      </c>
      <c r="B71">
        <v>1107757</v>
      </c>
      <c r="C71" s="5" t="s">
        <v>27</v>
      </c>
      <c r="D71" s="7" t="s">
        <v>152</v>
      </c>
      <c r="F71" s="17" t="s">
        <v>150</v>
      </c>
      <c r="G71" s="17">
        <v>229.58</v>
      </c>
      <c r="J71">
        <v>3008627</v>
      </c>
      <c r="K71" s="3">
        <v>226.58</v>
      </c>
      <c r="L71" s="1">
        <v>43770</v>
      </c>
      <c r="M71" t="s">
        <v>126</v>
      </c>
      <c r="N71">
        <v>252</v>
      </c>
      <c r="O71" s="1">
        <v>43781</v>
      </c>
      <c r="P71">
        <v>5435</v>
      </c>
      <c r="Q71">
        <v>252118</v>
      </c>
      <c r="R71">
        <v>226.58</v>
      </c>
      <c r="S71">
        <v>133</v>
      </c>
    </row>
    <row r="72" spans="1:19" ht="15" customHeight="1" x14ac:dyDescent="0.45">
      <c r="A72">
        <v>155</v>
      </c>
      <c r="B72">
        <v>1122822</v>
      </c>
      <c r="C72" s="5" t="s">
        <v>27</v>
      </c>
      <c r="D72" s="7" t="s">
        <v>152</v>
      </c>
      <c r="E72" s="7">
        <v>0</v>
      </c>
      <c r="J72">
        <v>3008627</v>
      </c>
      <c r="K72" s="4">
        <v>229.58</v>
      </c>
      <c r="L72" s="1">
        <v>43805</v>
      </c>
      <c r="M72" t="s">
        <v>144</v>
      </c>
      <c r="N72">
        <v>252</v>
      </c>
      <c r="O72" s="1">
        <v>43830</v>
      </c>
      <c r="P72">
        <v>5435</v>
      </c>
      <c r="Q72">
        <v>252118</v>
      </c>
      <c r="R72">
        <v>229.58</v>
      </c>
      <c r="S72">
        <v>155</v>
      </c>
    </row>
    <row r="73" spans="1:19" ht="15" customHeight="1" x14ac:dyDescent="0.3">
      <c r="A73">
        <v>67</v>
      </c>
      <c r="B73" s="23">
        <v>1065123</v>
      </c>
      <c r="C73" s="23" t="s">
        <v>74</v>
      </c>
      <c r="D73" s="24"/>
      <c r="E73" s="24"/>
      <c r="F73" s="24"/>
      <c r="G73" s="24"/>
      <c r="H73" s="24"/>
      <c r="I73" s="24"/>
      <c r="J73" s="23">
        <v>3008759</v>
      </c>
      <c r="K73" s="25">
        <v>0</v>
      </c>
      <c r="L73" s="26">
        <v>43621</v>
      </c>
      <c r="M73" s="23" t="s">
        <v>76</v>
      </c>
      <c r="N73" s="23">
        <v>252</v>
      </c>
      <c r="O73" s="26">
        <v>43633</v>
      </c>
      <c r="P73" s="23">
        <v>5435</v>
      </c>
      <c r="Q73" s="23">
        <v>252118</v>
      </c>
      <c r="R73" s="23">
        <v>-1391.51</v>
      </c>
      <c r="S73" s="23">
        <v>67</v>
      </c>
    </row>
    <row r="74" spans="1:19" x14ac:dyDescent="0.3">
      <c r="A74">
        <v>68</v>
      </c>
      <c r="B74" s="23">
        <v>1065123</v>
      </c>
      <c r="C74" s="23" t="s">
        <v>74</v>
      </c>
      <c r="D74" s="24"/>
      <c r="E74" s="24"/>
      <c r="F74" s="24"/>
      <c r="G74" s="24"/>
      <c r="H74" s="24"/>
      <c r="I74" s="24"/>
      <c r="J74" s="23">
        <v>3008759</v>
      </c>
      <c r="K74" s="25">
        <v>0</v>
      </c>
      <c r="L74" s="26">
        <v>43621</v>
      </c>
      <c r="M74" s="23" t="s">
        <v>76</v>
      </c>
      <c r="N74" s="23">
        <v>252</v>
      </c>
      <c r="O74" s="26">
        <v>43633</v>
      </c>
      <c r="P74" s="23">
        <v>5435</v>
      </c>
      <c r="Q74" s="23">
        <v>252118</v>
      </c>
      <c r="R74" s="23">
        <v>1391.51</v>
      </c>
      <c r="S74" s="23">
        <v>68</v>
      </c>
    </row>
    <row r="75" spans="1:19" x14ac:dyDescent="0.3">
      <c r="A75">
        <v>69</v>
      </c>
      <c r="B75" s="23">
        <v>1065123</v>
      </c>
      <c r="C75" s="23" t="s">
        <v>74</v>
      </c>
      <c r="D75" s="24"/>
      <c r="E75" s="24"/>
      <c r="F75" s="24"/>
      <c r="G75" s="24"/>
      <c r="H75" s="24"/>
      <c r="I75" s="24"/>
      <c r="J75" s="23">
        <v>3008759</v>
      </c>
      <c r="K75" s="25">
        <v>-1391.51</v>
      </c>
      <c r="L75" s="26">
        <v>43621</v>
      </c>
      <c r="M75" s="23" t="s">
        <v>76</v>
      </c>
      <c r="N75" s="23">
        <v>252</v>
      </c>
      <c r="O75" s="26">
        <v>43633</v>
      </c>
      <c r="P75" s="23">
        <v>5435</v>
      </c>
      <c r="Q75" s="23">
        <v>252118</v>
      </c>
      <c r="R75" s="23">
        <v>-1391.51</v>
      </c>
      <c r="S75" s="23">
        <v>69</v>
      </c>
    </row>
    <row r="76" spans="1:19" x14ac:dyDescent="0.3">
      <c r="A76">
        <v>70</v>
      </c>
      <c r="B76" s="23">
        <v>1065123</v>
      </c>
      <c r="C76" s="23" t="s">
        <v>74</v>
      </c>
      <c r="D76" s="24"/>
      <c r="E76" s="24"/>
      <c r="F76" s="24"/>
      <c r="G76" s="24"/>
      <c r="H76" s="24"/>
      <c r="I76" s="24"/>
      <c r="J76" s="23">
        <v>3008759</v>
      </c>
      <c r="K76" s="25">
        <v>-1391.51</v>
      </c>
      <c r="L76" s="26">
        <v>43621</v>
      </c>
      <c r="M76" s="23" t="s">
        <v>76</v>
      </c>
      <c r="N76" s="23">
        <v>252</v>
      </c>
      <c r="O76" s="26">
        <v>43633</v>
      </c>
      <c r="P76" s="23">
        <v>5435</v>
      </c>
      <c r="Q76" s="23">
        <v>252118</v>
      </c>
      <c r="R76" s="23">
        <v>1391.51</v>
      </c>
      <c r="S76" s="23">
        <v>70</v>
      </c>
    </row>
    <row r="77" spans="1:19" x14ac:dyDescent="0.3">
      <c r="A77" s="22">
        <v>12</v>
      </c>
      <c r="B77" s="22">
        <v>1032744</v>
      </c>
      <c r="C77" s="22" t="s">
        <v>27</v>
      </c>
      <c r="D77" s="22" t="s">
        <v>153</v>
      </c>
      <c r="E77" s="22">
        <v>8088</v>
      </c>
      <c r="F77" s="22">
        <v>7.39</v>
      </c>
      <c r="G77" s="28">
        <f t="shared" ref="G77:G87" si="3">+F77*E77</f>
        <v>59770.32</v>
      </c>
      <c r="H77" s="22"/>
      <c r="I77" s="22" t="s">
        <v>158</v>
      </c>
      <c r="J77" s="22">
        <v>3008627</v>
      </c>
      <c r="K77" s="29">
        <v>60495.93</v>
      </c>
      <c r="L77" s="30">
        <v>43497</v>
      </c>
      <c r="M77" s="22" t="s">
        <v>30</v>
      </c>
      <c r="N77" s="22">
        <v>252</v>
      </c>
      <c r="O77" s="30">
        <v>43503</v>
      </c>
      <c r="P77" s="22">
        <v>5455</v>
      </c>
      <c r="Q77" s="22">
        <v>252119</v>
      </c>
      <c r="R77" s="22">
        <v>60495.93</v>
      </c>
      <c r="S77" s="22">
        <v>12</v>
      </c>
    </row>
    <row r="78" spans="1:19" x14ac:dyDescent="0.3">
      <c r="A78" s="22">
        <v>16</v>
      </c>
      <c r="B78" s="22">
        <v>1033816</v>
      </c>
      <c r="C78" s="22" t="s">
        <v>27</v>
      </c>
      <c r="D78" s="22" t="s">
        <v>153</v>
      </c>
      <c r="E78" s="22">
        <v>1834</v>
      </c>
      <c r="F78" s="22">
        <v>7.39</v>
      </c>
      <c r="G78" s="28">
        <f t="shared" si="3"/>
        <v>13553.26</v>
      </c>
      <c r="H78" s="22"/>
      <c r="I78" s="22" t="s">
        <v>159</v>
      </c>
      <c r="J78" s="22">
        <v>3008627</v>
      </c>
      <c r="K78" s="29">
        <v>31787.17</v>
      </c>
      <c r="L78" s="30">
        <v>43497</v>
      </c>
      <c r="M78" s="22" t="s">
        <v>34</v>
      </c>
      <c r="N78" s="22">
        <v>252</v>
      </c>
      <c r="O78" s="30">
        <v>43509</v>
      </c>
      <c r="P78" s="22">
        <v>5455</v>
      </c>
      <c r="Q78" s="22">
        <v>252119</v>
      </c>
      <c r="R78" s="22">
        <v>31787.17</v>
      </c>
      <c r="S78" s="22">
        <v>16</v>
      </c>
    </row>
    <row r="79" spans="1:19" x14ac:dyDescent="0.3">
      <c r="A79" s="22">
        <v>26</v>
      </c>
      <c r="B79" s="22">
        <v>1039669</v>
      </c>
      <c r="C79" s="22" t="s">
        <v>27</v>
      </c>
      <c r="D79" s="22" t="s">
        <v>153</v>
      </c>
      <c r="E79" s="22">
        <v>2337</v>
      </c>
      <c r="F79" s="22">
        <v>7.39</v>
      </c>
      <c r="G79" s="28">
        <f t="shared" si="3"/>
        <v>17270.43</v>
      </c>
      <c r="H79" s="22"/>
      <c r="I79" s="22"/>
      <c r="J79" s="22">
        <v>3008627</v>
      </c>
      <c r="K79" s="29">
        <v>17996.04</v>
      </c>
      <c r="L79" s="30">
        <v>43508</v>
      </c>
      <c r="M79" s="22" t="s">
        <v>42</v>
      </c>
      <c r="N79" s="22">
        <v>252</v>
      </c>
      <c r="O79" s="30">
        <v>43531</v>
      </c>
      <c r="P79" s="22">
        <v>5455</v>
      </c>
      <c r="Q79" s="22">
        <v>252119</v>
      </c>
      <c r="R79" s="22">
        <v>17996.04</v>
      </c>
      <c r="S79" s="22">
        <v>26</v>
      </c>
    </row>
    <row r="80" spans="1:19" x14ac:dyDescent="0.3">
      <c r="A80" s="22">
        <v>38</v>
      </c>
      <c r="B80" s="22">
        <v>1048438</v>
      </c>
      <c r="C80" s="22" t="s">
        <v>27</v>
      </c>
      <c r="D80" s="22" t="s">
        <v>153</v>
      </c>
      <c r="E80" s="22">
        <v>2058</v>
      </c>
      <c r="F80" s="22">
        <v>7.39</v>
      </c>
      <c r="G80" s="28">
        <f t="shared" si="3"/>
        <v>15208.619999999999</v>
      </c>
      <c r="H80" s="22"/>
      <c r="I80" s="22"/>
      <c r="J80" s="22">
        <v>3008627</v>
      </c>
      <c r="K80" s="29">
        <v>15934.23</v>
      </c>
      <c r="L80" s="30">
        <v>43558</v>
      </c>
      <c r="M80" s="22" t="s">
        <v>52</v>
      </c>
      <c r="N80" s="22">
        <v>252</v>
      </c>
      <c r="O80" s="30">
        <v>43565</v>
      </c>
      <c r="P80" s="22">
        <v>5455</v>
      </c>
      <c r="Q80" s="22">
        <v>252119</v>
      </c>
      <c r="R80" s="22">
        <v>15934.23</v>
      </c>
      <c r="S80" s="22">
        <v>38</v>
      </c>
    </row>
    <row r="81" spans="1:19" x14ac:dyDescent="0.3">
      <c r="A81" s="22">
        <v>47</v>
      </c>
      <c r="B81" s="22">
        <v>1056200</v>
      </c>
      <c r="C81" s="22" t="s">
        <v>27</v>
      </c>
      <c r="D81" s="22" t="s">
        <v>153</v>
      </c>
      <c r="E81" s="22">
        <v>2062</v>
      </c>
      <c r="F81" s="22">
        <v>7.39</v>
      </c>
      <c r="G81" s="28">
        <f t="shared" si="3"/>
        <v>15238.179999999998</v>
      </c>
      <c r="H81" s="22"/>
      <c r="I81" s="22"/>
      <c r="J81" s="22">
        <v>3008627</v>
      </c>
      <c r="K81" s="29">
        <v>15963.79</v>
      </c>
      <c r="L81" s="30">
        <v>43588</v>
      </c>
      <c r="M81" s="22" t="s">
        <v>60</v>
      </c>
      <c r="N81" s="22">
        <v>252</v>
      </c>
      <c r="O81" s="30">
        <v>43594</v>
      </c>
      <c r="P81" s="22">
        <v>5455</v>
      </c>
      <c r="Q81" s="22">
        <v>252119</v>
      </c>
      <c r="R81" s="22">
        <v>15963.79</v>
      </c>
      <c r="S81" s="22">
        <v>47</v>
      </c>
    </row>
    <row r="82" spans="1:19" x14ac:dyDescent="0.3">
      <c r="A82" s="22">
        <v>62</v>
      </c>
      <c r="B82" s="22">
        <v>1065121</v>
      </c>
      <c r="C82" s="22" t="s">
        <v>27</v>
      </c>
      <c r="D82" s="22" t="s">
        <v>153</v>
      </c>
      <c r="E82" s="22">
        <v>1780</v>
      </c>
      <c r="F82" s="22">
        <v>7.39</v>
      </c>
      <c r="G82" s="28">
        <f t="shared" si="3"/>
        <v>13154.199999999999</v>
      </c>
      <c r="H82" s="22"/>
      <c r="I82" s="22"/>
      <c r="J82" s="22">
        <v>3008627</v>
      </c>
      <c r="K82" s="29">
        <v>13879.81</v>
      </c>
      <c r="L82" s="30">
        <v>43621</v>
      </c>
      <c r="M82" s="22" t="s">
        <v>73</v>
      </c>
      <c r="N82" s="22">
        <v>252</v>
      </c>
      <c r="O82" s="30">
        <v>43633</v>
      </c>
      <c r="P82" s="22">
        <v>5455</v>
      </c>
      <c r="Q82" s="22">
        <v>252119</v>
      </c>
      <c r="R82" s="22">
        <v>13879.81</v>
      </c>
      <c r="S82" s="22">
        <v>62</v>
      </c>
    </row>
    <row r="83" spans="1:19" x14ac:dyDescent="0.3">
      <c r="A83" s="22">
        <v>78</v>
      </c>
      <c r="B83" s="22">
        <v>1073627</v>
      </c>
      <c r="C83" s="22" t="s">
        <v>27</v>
      </c>
      <c r="D83" s="22" t="s">
        <v>153</v>
      </c>
      <c r="E83" s="22">
        <v>1950</v>
      </c>
      <c r="F83" s="22">
        <v>7.39</v>
      </c>
      <c r="G83" s="28">
        <f t="shared" si="3"/>
        <v>14410.5</v>
      </c>
      <c r="H83" s="22"/>
      <c r="I83" s="22"/>
      <c r="J83" s="22">
        <v>3008627</v>
      </c>
      <c r="K83" s="29">
        <v>15136.11</v>
      </c>
      <c r="L83" s="30">
        <v>43657</v>
      </c>
      <c r="M83" s="22" t="s">
        <v>80</v>
      </c>
      <c r="N83" s="22">
        <v>252</v>
      </c>
      <c r="O83" s="30">
        <v>43663</v>
      </c>
      <c r="P83" s="22">
        <v>5455</v>
      </c>
      <c r="Q83" s="22">
        <v>252119</v>
      </c>
      <c r="R83" s="22">
        <v>15136.11</v>
      </c>
      <c r="S83" s="22">
        <v>78</v>
      </c>
    </row>
    <row r="84" spans="1:19" x14ac:dyDescent="0.3">
      <c r="A84" s="22">
        <v>98</v>
      </c>
      <c r="B84" s="22">
        <v>1083669</v>
      </c>
      <c r="C84" s="22" t="s">
        <v>27</v>
      </c>
      <c r="D84" s="22" t="s">
        <v>153</v>
      </c>
      <c r="E84" s="22">
        <v>1587</v>
      </c>
      <c r="F84" s="22">
        <v>7.39</v>
      </c>
      <c r="G84" s="28">
        <f t="shared" si="3"/>
        <v>11727.93</v>
      </c>
      <c r="H84" s="22"/>
      <c r="I84" s="22"/>
      <c r="J84" s="22">
        <v>3008627</v>
      </c>
      <c r="K84" s="29">
        <v>12453.54</v>
      </c>
      <c r="L84" s="30">
        <v>43689</v>
      </c>
      <c r="M84" s="22" t="s">
        <v>97</v>
      </c>
      <c r="N84" s="22">
        <v>252</v>
      </c>
      <c r="O84" s="30">
        <v>43699</v>
      </c>
      <c r="P84" s="22">
        <v>5455</v>
      </c>
      <c r="Q84" s="22">
        <v>252119</v>
      </c>
      <c r="R84" s="22">
        <v>12453.54</v>
      </c>
      <c r="S84" s="22">
        <v>98</v>
      </c>
    </row>
    <row r="85" spans="1:19" x14ac:dyDescent="0.3">
      <c r="A85" s="22">
        <v>112</v>
      </c>
      <c r="B85" s="22">
        <v>1091652</v>
      </c>
      <c r="C85" s="22" t="s">
        <v>27</v>
      </c>
      <c r="D85" s="22" t="s">
        <v>153</v>
      </c>
      <c r="E85" s="22">
        <v>1886</v>
      </c>
      <c r="F85" s="22">
        <v>7.39</v>
      </c>
      <c r="G85" s="28">
        <f t="shared" si="3"/>
        <v>13937.539999999999</v>
      </c>
      <c r="H85" s="22"/>
      <c r="I85" s="22"/>
      <c r="J85" s="22">
        <v>3008627</v>
      </c>
      <c r="K85" s="29">
        <v>14663.15</v>
      </c>
      <c r="L85" s="30">
        <v>43714</v>
      </c>
      <c r="M85" s="22" t="s">
        <v>109</v>
      </c>
      <c r="N85" s="22">
        <v>252</v>
      </c>
      <c r="O85" s="30">
        <v>43726</v>
      </c>
      <c r="P85" s="22">
        <v>5455</v>
      </c>
      <c r="Q85" s="22">
        <v>252119</v>
      </c>
      <c r="R85" s="22">
        <v>14663.15</v>
      </c>
      <c r="S85" s="22">
        <v>112</v>
      </c>
    </row>
    <row r="86" spans="1:19" x14ac:dyDescent="0.3">
      <c r="A86" s="22">
        <v>122</v>
      </c>
      <c r="B86" s="22">
        <v>1101050</v>
      </c>
      <c r="C86" s="22" t="s">
        <v>27</v>
      </c>
      <c r="D86" s="22" t="s">
        <v>153</v>
      </c>
      <c r="E86" s="22">
        <v>1676</v>
      </c>
      <c r="F86" s="22">
        <v>7.39</v>
      </c>
      <c r="G86" s="28">
        <f t="shared" si="3"/>
        <v>12385.64</v>
      </c>
      <c r="H86" s="22"/>
      <c r="I86" s="22"/>
      <c r="J86" s="22">
        <v>3008627</v>
      </c>
      <c r="K86" s="29">
        <v>13111.25</v>
      </c>
      <c r="L86" s="30">
        <v>43740</v>
      </c>
      <c r="M86" s="22" t="s">
        <v>117</v>
      </c>
      <c r="N86" s="22">
        <v>252</v>
      </c>
      <c r="O86" s="30">
        <v>43755</v>
      </c>
      <c r="P86" s="22">
        <v>5455</v>
      </c>
      <c r="Q86" s="22">
        <v>252119</v>
      </c>
      <c r="R86" s="22">
        <v>13111.25</v>
      </c>
      <c r="S86" s="22">
        <v>122</v>
      </c>
    </row>
    <row r="87" spans="1:19" x14ac:dyDescent="0.3">
      <c r="A87" s="22">
        <v>134</v>
      </c>
      <c r="B87" s="22">
        <v>1107758</v>
      </c>
      <c r="C87" s="22" t="s">
        <v>27</v>
      </c>
      <c r="D87" s="22" t="s">
        <v>153</v>
      </c>
      <c r="E87" s="22">
        <v>1977</v>
      </c>
      <c r="F87" s="17">
        <v>7.54</v>
      </c>
      <c r="G87" s="28">
        <f t="shared" si="3"/>
        <v>14906.58</v>
      </c>
      <c r="H87" s="22"/>
      <c r="I87" s="22"/>
      <c r="J87" s="22">
        <v>3008627</v>
      </c>
      <c r="K87" s="29">
        <v>15646.71</v>
      </c>
      <c r="L87" s="30">
        <v>43770</v>
      </c>
      <c r="M87" s="22" t="s">
        <v>127</v>
      </c>
      <c r="N87" s="22">
        <v>252</v>
      </c>
      <c r="O87" s="30">
        <v>43781</v>
      </c>
      <c r="P87" s="22">
        <v>5455</v>
      </c>
      <c r="Q87" s="22">
        <v>252119</v>
      </c>
      <c r="R87" s="22">
        <v>15646.71</v>
      </c>
      <c r="S87" s="22">
        <v>134</v>
      </c>
    </row>
    <row r="88" spans="1:19" x14ac:dyDescent="0.3">
      <c r="A88">
        <v>71</v>
      </c>
      <c r="B88" s="23">
        <v>1065124</v>
      </c>
      <c r="C88" s="23" t="s">
        <v>74</v>
      </c>
      <c r="D88" s="24"/>
      <c r="E88" s="24"/>
      <c r="F88" s="24"/>
      <c r="G88" s="24"/>
      <c r="H88" s="24"/>
      <c r="I88" s="24"/>
      <c r="J88" s="23">
        <v>3008759</v>
      </c>
      <c r="K88" s="25">
        <v>-10219.31</v>
      </c>
      <c r="L88" s="26">
        <v>43621</v>
      </c>
      <c r="M88" s="23" t="s">
        <v>77</v>
      </c>
      <c r="N88" s="23">
        <v>252</v>
      </c>
      <c r="O88" s="26">
        <v>43633</v>
      </c>
      <c r="P88" s="23">
        <v>5455</v>
      </c>
      <c r="Q88" s="23">
        <v>252119</v>
      </c>
      <c r="R88" s="23">
        <v>-10219.31</v>
      </c>
      <c r="S88" s="23">
        <v>71</v>
      </c>
    </row>
    <row r="89" spans="1:19" x14ac:dyDescent="0.3">
      <c r="A89">
        <v>72</v>
      </c>
      <c r="B89" s="23">
        <v>1065124</v>
      </c>
      <c r="C89" s="23" t="s">
        <v>74</v>
      </c>
      <c r="D89" s="24"/>
      <c r="E89" s="24"/>
      <c r="F89" s="24"/>
      <c r="G89" s="24"/>
      <c r="H89" s="24"/>
      <c r="I89" s="24"/>
      <c r="J89" s="23">
        <v>3008759</v>
      </c>
      <c r="K89" s="25">
        <v>0</v>
      </c>
      <c r="L89" s="26">
        <v>43621</v>
      </c>
      <c r="M89" s="23" t="s">
        <v>77</v>
      </c>
      <c r="N89" s="23">
        <v>252</v>
      </c>
      <c r="O89" s="26">
        <v>43633</v>
      </c>
      <c r="P89" s="23">
        <v>5455</v>
      </c>
      <c r="Q89" s="23">
        <v>252119</v>
      </c>
      <c r="R89" s="23">
        <v>10219.31</v>
      </c>
      <c r="S89" s="23">
        <v>72</v>
      </c>
    </row>
    <row r="90" spans="1:19" x14ac:dyDescent="0.3">
      <c r="A90">
        <v>73</v>
      </c>
      <c r="B90" s="23">
        <v>1065124</v>
      </c>
      <c r="C90" s="23" t="s">
        <v>74</v>
      </c>
      <c r="D90" s="24"/>
      <c r="E90" s="24"/>
      <c r="F90" s="24"/>
      <c r="G90" s="24"/>
      <c r="H90" s="24"/>
      <c r="I90" s="24"/>
      <c r="J90" s="23">
        <v>3008759</v>
      </c>
      <c r="K90" s="25">
        <v>-10219.31</v>
      </c>
      <c r="L90" s="26">
        <v>43621</v>
      </c>
      <c r="M90" s="23" t="s">
        <v>77</v>
      </c>
      <c r="N90" s="23">
        <v>252</v>
      </c>
      <c r="O90" s="26">
        <v>43633</v>
      </c>
      <c r="P90" s="23">
        <v>5455</v>
      </c>
      <c r="Q90" s="23">
        <v>252119</v>
      </c>
      <c r="R90" s="23">
        <v>10219.31</v>
      </c>
      <c r="S90" s="23">
        <v>73</v>
      </c>
    </row>
    <row r="91" spans="1:19" x14ac:dyDescent="0.3">
      <c r="A91">
        <v>74</v>
      </c>
      <c r="B91" s="23">
        <v>1065124</v>
      </c>
      <c r="C91" s="23" t="s">
        <v>74</v>
      </c>
      <c r="D91" s="24"/>
      <c r="E91" s="24"/>
      <c r="F91" s="24"/>
      <c r="G91" s="24"/>
      <c r="H91" s="24"/>
      <c r="I91" s="24"/>
      <c r="J91" s="23">
        <v>3008759</v>
      </c>
      <c r="K91" s="25">
        <v>0</v>
      </c>
      <c r="L91" s="26">
        <v>43621</v>
      </c>
      <c r="M91" s="23" t="s">
        <v>77</v>
      </c>
      <c r="N91" s="23">
        <v>252</v>
      </c>
      <c r="O91" s="26">
        <v>43633</v>
      </c>
      <c r="P91" s="23">
        <v>5455</v>
      </c>
      <c r="Q91" s="23">
        <v>252119</v>
      </c>
      <c r="R91" s="23">
        <v>-10219.31</v>
      </c>
      <c r="S91" s="23">
        <v>74</v>
      </c>
    </row>
    <row r="92" spans="1:19" x14ac:dyDescent="0.3">
      <c r="A92">
        <v>7</v>
      </c>
      <c r="B92">
        <v>1031383</v>
      </c>
      <c r="C92" s="5" t="s">
        <v>23</v>
      </c>
      <c r="D92" s="7" t="s">
        <v>152</v>
      </c>
      <c r="E92" s="7">
        <v>387.2</v>
      </c>
      <c r="F92" s="5">
        <v>1.88</v>
      </c>
      <c r="G92" s="10">
        <f t="shared" ref="G92:G123" si="4">+F92*E92</f>
        <v>727.93599999999992</v>
      </c>
      <c r="J92">
        <v>3042119</v>
      </c>
      <c r="K92" s="3">
        <v>727.94</v>
      </c>
      <c r="L92" s="1">
        <v>43490</v>
      </c>
      <c r="M92" t="s">
        <v>24</v>
      </c>
      <c r="N92">
        <v>252</v>
      </c>
      <c r="O92" s="1">
        <v>43500</v>
      </c>
      <c r="P92">
        <v>5435</v>
      </c>
      <c r="Q92">
        <v>252121</v>
      </c>
      <c r="R92">
        <v>727.94</v>
      </c>
      <c r="S92">
        <v>7</v>
      </c>
    </row>
    <row r="93" spans="1:19" x14ac:dyDescent="0.3">
      <c r="A93">
        <v>18</v>
      </c>
      <c r="B93">
        <v>1037158</v>
      </c>
      <c r="C93" s="5" t="s">
        <v>23</v>
      </c>
      <c r="D93" s="7" t="s">
        <v>152</v>
      </c>
      <c r="E93" s="7">
        <v>1.8</v>
      </c>
      <c r="F93" s="7">
        <v>1.88</v>
      </c>
      <c r="G93" s="10">
        <f t="shared" si="4"/>
        <v>3.3839999999999999</v>
      </c>
      <c r="J93">
        <v>3042119</v>
      </c>
      <c r="K93" s="3">
        <v>3.38</v>
      </c>
      <c r="L93" s="1">
        <v>43516</v>
      </c>
      <c r="M93" t="s">
        <v>35</v>
      </c>
      <c r="N93">
        <v>252</v>
      </c>
      <c r="O93" s="1">
        <v>43522</v>
      </c>
      <c r="P93">
        <v>5435</v>
      </c>
      <c r="Q93">
        <v>252121</v>
      </c>
      <c r="R93">
        <v>3.38</v>
      </c>
      <c r="S93">
        <v>18</v>
      </c>
    </row>
    <row r="94" spans="1:19" x14ac:dyDescent="0.3">
      <c r="A94">
        <v>30</v>
      </c>
      <c r="B94">
        <v>1045107</v>
      </c>
      <c r="C94" s="5" t="s">
        <v>23</v>
      </c>
      <c r="D94" s="7" t="s">
        <v>152</v>
      </c>
      <c r="E94" s="7">
        <v>94.1</v>
      </c>
      <c r="F94" s="7">
        <v>1.88</v>
      </c>
      <c r="G94" s="10">
        <f t="shared" si="4"/>
        <v>176.90799999999999</v>
      </c>
      <c r="J94">
        <v>3042119</v>
      </c>
      <c r="K94" s="3">
        <v>176.91</v>
      </c>
      <c r="L94" s="1">
        <v>43542</v>
      </c>
      <c r="M94" t="s">
        <v>45</v>
      </c>
      <c r="N94">
        <v>252</v>
      </c>
      <c r="O94" s="1">
        <v>43552</v>
      </c>
      <c r="P94">
        <v>5435</v>
      </c>
      <c r="Q94">
        <v>252121</v>
      </c>
      <c r="R94">
        <v>176.91</v>
      </c>
      <c r="S94">
        <v>30</v>
      </c>
    </row>
    <row r="95" spans="1:19" x14ac:dyDescent="0.3">
      <c r="A95">
        <v>86</v>
      </c>
      <c r="B95">
        <v>1076856</v>
      </c>
      <c r="C95" s="5" t="s">
        <v>23</v>
      </c>
      <c r="D95" s="7" t="s">
        <v>152</v>
      </c>
      <c r="E95" s="7">
        <v>94.4</v>
      </c>
      <c r="F95" s="7">
        <v>1.88</v>
      </c>
      <c r="G95" s="10">
        <f t="shared" si="4"/>
        <v>177.47200000000001</v>
      </c>
      <c r="J95">
        <v>3042119</v>
      </c>
      <c r="K95" s="3">
        <v>177.47</v>
      </c>
      <c r="L95" s="1">
        <v>43668</v>
      </c>
      <c r="M95" t="s">
        <v>87</v>
      </c>
      <c r="N95">
        <v>252</v>
      </c>
      <c r="O95" s="1">
        <v>43676</v>
      </c>
      <c r="P95">
        <v>5435</v>
      </c>
      <c r="Q95">
        <v>252121</v>
      </c>
      <c r="R95">
        <v>177.47</v>
      </c>
      <c r="S95">
        <v>86</v>
      </c>
    </row>
    <row r="96" spans="1:19" x14ac:dyDescent="0.3">
      <c r="A96">
        <v>106</v>
      </c>
      <c r="B96">
        <v>1090126</v>
      </c>
      <c r="C96" s="5" t="s">
        <v>23</v>
      </c>
      <c r="D96" s="7" t="s">
        <v>152</v>
      </c>
      <c r="E96" s="7">
        <v>14.9</v>
      </c>
      <c r="F96" s="7">
        <v>1.88</v>
      </c>
      <c r="G96" s="10">
        <f t="shared" si="4"/>
        <v>28.012</v>
      </c>
      <c r="J96">
        <v>3042119</v>
      </c>
      <c r="K96" s="3">
        <v>28.01</v>
      </c>
      <c r="L96" s="1">
        <v>43706</v>
      </c>
      <c r="M96" t="s">
        <v>103</v>
      </c>
      <c r="N96">
        <v>252</v>
      </c>
      <c r="O96" s="1">
        <v>43719</v>
      </c>
      <c r="P96">
        <v>5435</v>
      </c>
      <c r="Q96">
        <v>252121</v>
      </c>
      <c r="R96">
        <v>28.01</v>
      </c>
      <c r="S96">
        <v>106</v>
      </c>
    </row>
    <row r="97" spans="1:19" x14ac:dyDescent="0.3">
      <c r="A97">
        <v>141</v>
      </c>
      <c r="B97">
        <v>1115306</v>
      </c>
      <c r="C97" s="5" t="s">
        <v>23</v>
      </c>
      <c r="D97" s="7" t="s">
        <v>152</v>
      </c>
      <c r="E97" s="7">
        <v>0.1</v>
      </c>
      <c r="F97" s="7">
        <v>1.88</v>
      </c>
      <c r="G97" s="10">
        <f t="shared" si="4"/>
        <v>0.188</v>
      </c>
      <c r="J97">
        <v>3042119</v>
      </c>
      <c r="K97" s="3">
        <v>0.19</v>
      </c>
      <c r="L97" s="1">
        <v>43789</v>
      </c>
      <c r="M97" t="s">
        <v>132</v>
      </c>
      <c r="N97">
        <v>252</v>
      </c>
      <c r="O97" s="1">
        <v>43804</v>
      </c>
      <c r="P97">
        <v>5435</v>
      </c>
      <c r="Q97">
        <v>252121</v>
      </c>
      <c r="R97">
        <v>0.19</v>
      </c>
      <c r="S97">
        <v>141</v>
      </c>
    </row>
    <row r="98" spans="1:19" x14ac:dyDescent="0.3">
      <c r="A98">
        <v>148</v>
      </c>
      <c r="B98">
        <v>1121929</v>
      </c>
      <c r="C98" s="5" t="s">
        <v>23</v>
      </c>
      <c r="D98" s="7" t="s">
        <v>152</v>
      </c>
      <c r="E98" s="7">
        <v>245.2</v>
      </c>
      <c r="F98" s="17">
        <v>1.94</v>
      </c>
      <c r="G98" s="10">
        <f t="shared" si="4"/>
        <v>475.68799999999999</v>
      </c>
      <c r="J98">
        <v>3042119</v>
      </c>
      <c r="K98" s="3">
        <v>475.69</v>
      </c>
      <c r="L98" s="1">
        <v>43818</v>
      </c>
      <c r="M98" t="s">
        <v>138</v>
      </c>
      <c r="N98">
        <v>252</v>
      </c>
      <c r="O98" s="1">
        <v>43830</v>
      </c>
      <c r="P98">
        <v>5435</v>
      </c>
      <c r="Q98">
        <v>252121</v>
      </c>
      <c r="R98">
        <v>475.69</v>
      </c>
      <c r="S98">
        <v>148</v>
      </c>
    </row>
    <row r="99" spans="1:19" x14ac:dyDescent="0.3">
      <c r="A99">
        <v>40</v>
      </c>
      <c r="B99">
        <v>1050964</v>
      </c>
      <c r="C99" s="5" t="s">
        <v>53</v>
      </c>
      <c r="D99" s="7" t="s">
        <v>152</v>
      </c>
      <c r="E99" s="7">
        <f>903.07+834</f>
        <v>1737.0700000000002</v>
      </c>
      <c r="F99" s="14">
        <v>1.7</v>
      </c>
      <c r="G99" s="10">
        <f t="shared" si="4"/>
        <v>2953.0190000000002</v>
      </c>
      <c r="I99" s="38">
        <f>+G99-K99</f>
        <v>-630.53099999999995</v>
      </c>
      <c r="J99">
        <v>3008731</v>
      </c>
      <c r="K99" s="3">
        <v>3583.55</v>
      </c>
      <c r="L99" s="1">
        <v>43570</v>
      </c>
      <c r="M99" t="s">
        <v>54</v>
      </c>
      <c r="N99">
        <v>252</v>
      </c>
      <c r="O99" s="1">
        <v>43573</v>
      </c>
      <c r="P99">
        <v>5435</v>
      </c>
      <c r="Q99" s="27">
        <v>252123</v>
      </c>
      <c r="R99">
        <v>3583.55</v>
      </c>
      <c r="S99">
        <v>40</v>
      </c>
    </row>
    <row r="100" spans="1:19" x14ac:dyDescent="0.3">
      <c r="A100">
        <v>53</v>
      </c>
      <c r="B100">
        <v>1060149</v>
      </c>
      <c r="C100" s="5" t="s">
        <v>53</v>
      </c>
      <c r="D100" s="7" t="s">
        <v>152</v>
      </c>
      <c r="E100" s="7">
        <f>704.02+946.31</f>
        <v>1650.33</v>
      </c>
      <c r="F100" s="14">
        <v>1.7</v>
      </c>
      <c r="G100" s="10">
        <f t="shared" si="4"/>
        <v>2805.5609999999997</v>
      </c>
      <c r="I100" s="38">
        <f t="shared" ref="I100:I107" si="5">+G100-K100</f>
        <v>-608.43900000000031</v>
      </c>
      <c r="J100">
        <v>3008731</v>
      </c>
      <c r="K100" s="3">
        <v>3414</v>
      </c>
      <c r="L100" s="1">
        <v>43593</v>
      </c>
      <c r="M100" t="s">
        <v>65</v>
      </c>
      <c r="N100">
        <v>252</v>
      </c>
      <c r="O100" s="1">
        <v>43608</v>
      </c>
      <c r="P100">
        <v>5435</v>
      </c>
      <c r="Q100" s="27">
        <v>252123</v>
      </c>
      <c r="R100">
        <v>3414</v>
      </c>
      <c r="S100">
        <v>53</v>
      </c>
    </row>
    <row r="101" spans="1:19" x14ac:dyDescent="0.3">
      <c r="A101">
        <v>75</v>
      </c>
      <c r="B101">
        <v>1065970</v>
      </c>
      <c r="C101" s="5" t="s">
        <v>53</v>
      </c>
      <c r="D101" s="7" t="s">
        <v>152</v>
      </c>
      <c r="E101" s="7">
        <f>1128.69+808.66</f>
        <v>1937.35</v>
      </c>
      <c r="F101" s="14">
        <v>1.7</v>
      </c>
      <c r="G101" s="10">
        <f t="shared" si="4"/>
        <v>3293.4949999999999</v>
      </c>
      <c r="I101" s="38">
        <f t="shared" si="5"/>
        <v>-626.22499999999991</v>
      </c>
      <c r="J101">
        <v>3008731</v>
      </c>
      <c r="K101" s="3">
        <v>3919.72</v>
      </c>
      <c r="L101" s="1">
        <v>43628</v>
      </c>
      <c r="M101" t="s">
        <v>78</v>
      </c>
      <c r="N101">
        <v>252</v>
      </c>
      <c r="O101" s="1">
        <v>43635</v>
      </c>
      <c r="P101">
        <v>5435</v>
      </c>
      <c r="Q101" s="27">
        <v>252123</v>
      </c>
      <c r="R101">
        <v>3919.72</v>
      </c>
      <c r="S101">
        <v>75</v>
      </c>
    </row>
    <row r="102" spans="1:19" x14ac:dyDescent="0.3">
      <c r="A102">
        <v>94</v>
      </c>
      <c r="B102">
        <v>1080830</v>
      </c>
      <c r="C102" s="5" t="s">
        <v>53</v>
      </c>
      <c r="D102" s="7" t="s">
        <v>152</v>
      </c>
      <c r="E102" s="7">
        <f>997.93+664.53</f>
        <v>1662.46</v>
      </c>
      <c r="F102" s="14">
        <v>1.7</v>
      </c>
      <c r="G102" s="10">
        <f t="shared" si="4"/>
        <v>2826.1819999999998</v>
      </c>
      <c r="I102" s="38">
        <f t="shared" si="5"/>
        <v>-596.30799999999999</v>
      </c>
      <c r="J102">
        <v>3008731</v>
      </c>
      <c r="K102" s="3">
        <v>3422.49</v>
      </c>
      <c r="L102" s="1">
        <v>43657</v>
      </c>
      <c r="M102" t="s">
        <v>93</v>
      </c>
      <c r="N102">
        <v>252</v>
      </c>
      <c r="O102" s="1">
        <v>43690</v>
      </c>
      <c r="P102">
        <v>5435</v>
      </c>
      <c r="Q102" s="27">
        <v>252123</v>
      </c>
      <c r="R102">
        <v>3422.49</v>
      </c>
      <c r="S102">
        <v>94</v>
      </c>
    </row>
    <row r="103" spans="1:19" x14ac:dyDescent="0.3">
      <c r="A103">
        <v>97</v>
      </c>
      <c r="B103">
        <v>1083668</v>
      </c>
      <c r="C103" s="5" t="s">
        <v>53</v>
      </c>
      <c r="D103" s="7" t="s">
        <v>152</v>
      </c>
      <c r="E103" s="7">
        <f>1297.78+1090.2</f>
        <v>2387.98</v>
      </c>
      <c r="F103" s="14">
        <v>1.7</v>
      </c>
      <c r="G103" s="10">
        <f t="shared" si="4"/>
        <v>4059.5659999999998</v>
      </c>
      <c r="I103" s="38">
        <f t="shared" si="5"/>
        <v>-725.4340000000002</v>
      </c>
      <c r="J103">
        <v>3008731</v>
      </c>
      <c r="K103" s="3">
        <v>4785</v>
      </c>
      <c r="L103" s="1">
        <v>43689</v>
      </c>
      <c r="M103" t="s">
        <v>96</v>
      </c>
      <c r="N103">
        <v>252</v>
      </c>
      <c r="O103" s="1">
        <v>43699</v>
      </c>
      <c r="P103">
        <v>5435</v>
      </c>
      <c r="Q103" s="27">
        <v>252123</v>
      </c>
      <c r="R103">
        <v>4785</v>
      </c>
      <c r="S103">
        <v>97</v>
      </c>
    </row>
    <row r="104" spans="1:19" x14ac:dyDescent="0.3">
      <c r="A104">
        <v>109</v>
      </c>
      <c r="B104">
        <v>1091632</v>
      </c>
      <c r="C104" s="5" t="s">
        <v>53</v>
      </c>
      <c r="D104" s="7" t="s">
        <v>152</v>
      </c>
      <c r="E104" s="7">
        <f>1060.75+870.04</f>
        <v>1930.79</v>
      </c>
      <c r="F104" s="14">
        <v>1.7</v>
      </c>
      <c r="G104" s="10">
        <f t="shared" si="4"/>
        <v>3282.3429999999998</v>
      </c>
      <c r="I104" s="38">
        <f t="shared" si="5"/>
        <v>-636.66700000000037</v>
      </c>
      <c r="J104">
        <v>3008731</v>
      </c>
      <c r="K104" s="3">
        <v>3919.01</v>
      </c>
      <c r="L104" s="1">
        <v>43719</v>
      </c>
      <c r="M104" t="s">
        <v>106</v>
      </c>
      <c r="N104">
        <v>252</v>
      </c>
      <c r="O104" s="1">
        <v>43726</v>
      </c>
      <c r="P104">
        <v>5435</v>
      </c>
      <c r="Q104" s="27">
        <v>252123</v>
      </c>
      <c r="R104">
        <v>3919.01</v>
      </c>
      <c r="S104">
        <v>109</v>
      </c>
    </row>
    <row r="105" spans="1:19" x14ac:dyDescent="0.3">
      <c r="A105">
        <v>123</v>
      </c>
      <c r="B105">
        <v>1101055</v>
      </c>
      <c r="C105" s="5" t="s">
        <v>53</v>
      </c>
      <c r="D105" s="7" t="s">
        <v>152</v>
      </c>
      <c r="E105" s="7">
        <f>903.65+791.61</f>
        <v>1695.26</v>
      </c>
      <c r="F105" s="16">
        <v>1.764</v>
      </c>
      <c r="G105" s="10">
        <f t="shared" si="4"/>
        <v>2990.4386399999999</v>
      </c>
      <c r="I105" s="38">
        <f t="shared" si="5"/>
        <v>-658.28135999999995</v>
      </c>
      <c r="J105">
        <v>3008731</v>
      </c>
      <c r="K105" s="3">
        <v>3648.72</v>
      </c>
      <c r="L105" s="1">
        <v>43740</v>
      </c>
      <c r="M105" t="s">
        <v>118</v>
      </c>
      <c r="N105">
        <v>252</v>
      </c>
      <c r="O105" s="1">
        <v>43755</v>
      </c>
      <c r="P105">
        <v>5435</v>
      </c>
      <c r="Q105" s="27">
        <v>252123</v>
      </c>
      <c r="R105">
        <v>3648.72</v>
      </c>
      <c r="S105">
        <v>123</v>
      </c>
    </row>
    <row r="106" spans="1:19" x14ac:dyDescent="0.3">
      <c r="A106">
        <v>135</v>
      </c>
      <c r="B106">
        <v>1111443</v>
      </c>
      <c r="C106" s="5" t="s">
        <v>53</v>
      </c>
      <c r="D106" s="7" t="s">
        <v>152</v>
      </c>
      <c r="E106" s="7">
        <f>946.88+720.81</f>
        <v>1667.69</v>
      </c>
      <c r="F106" s="19">
        <v>1.764</v>
      </c>
      <c r="G106" s="10">
        <f t="shared" si="4"/>
        <v>2941.8051600000003</v>
      </c>
      <c r="I106" s="38">
        <f t="shared" si="5"/>
        <v>-645.79483999999957</v>
      </c>
      <c r="J106">
        <v>3008731</v>
      </c>
      <c r="K106" s="3">
        <v>3587.6</v>
      </c>
      <c r="L106" s="1">
        <v>43777</v>
      </c>
      <c r="M106" t="s">
        <v>128</v>
      </c>
      <c r="N106">
        <v>252</v>
      </c>
      <c r="O106" s="1">
        <v>43789</v>
      </c>
      <c r="P106">
        <v>5435</v>
      </c>
      <c r="Q106" s="27">
        <v>252123</v>
      </c>
      <c r="R106">
        <v>3587.6</v>
      </c>
      <c r="S106">
        <v>135</v>
      </c>
    </row>
    <row r="107" spans="1:19" x14ac:dyDescent="0.3">
      <c r="A107">
        <v>145</v>
      </c>
      <c r="B107">
        <v>1119435</v>
      </c>
      <c r="C107" s="5" t="s">
        <v>53</v>
      </c>
      <c r="D107" s="7" t="s">
        <v>152</v>
      </c>
      <c r="E107" s="7">
        <f>783.04+1002.43</f>
        <v>1785.4699999999998</v>
      </c>
      <c r="F107" s="19">
        <v>1.764</v>
      </c>
      <c r="G107" s="10">
        <f t="shared" si="4"/>
        <v>3149.5690799999998</v>
      </c>
      <c r="I107" s="38">
        <f t="shared" si="5"/>
        <v>-773.79092000000037</v>
      </c>
      <c r="J107">
        <v>3008731</v>
      </c>
      <c r="K107" s="3">
        <v>3923.36</v>
      </c>
      <c r="L107" s="1">
        <v>43808</v>
      </c>
      <c r="M107" t="s">
        <v>136</v>
      </c>
      <c r="N107">
        <v>252</v>
      </c>
      <c r="O107" s="1">
        <v>43818</v>
      </c>
      <c r="P107">
        <v>5435</v>
      </c>
      <c r="Q107" s="27">
        <v>252123</v>
      </c>
      <c r="R107">
        <v>3923.36</v>
      </c>
      <c r="S107">
        <v>145</v>
      </c>
    </row>
    <row r="108" spans="1:19" x14ac:dyDescent="0.3">
      <c r="A108">
        <v>3</v>
      </c>
      <c r="B108">
        <v>1025834</v>
      </c>
      <c r="C108" s="5" t="s">
        <v>17</v>
      </c>
      <c r="D108" s="7" t="s">
        <v>152</v>
      </c>
      <c r="E108" s="7">
        <v>388</v>
      </c>
      <c r="F108" s="7">
        <v>1.61</v>
      </c>
      <c r="G108" s="10">
        <f t="shared" si="4"/>
        <v>624.68000000000006</v>
      </c>
      <c r="H108" s="7">
        <v>1.66</v>
      </c>
      <c r="J108">
        <v>3008648</v>
      </c>
      <c r="K108" s="3">
        <v>854.73</v>
      </c>
      <c r="L108" s="1">
        <v>43469</v>
      </c>
      <c r="M108" t="s">
        <v>18</v>
      </c>
      <c r="N108">
        <v>252</v>
      </c>
      <c r="O108" s="1">
        <v>43475</v>
      </c>
      <c r="P108">
        <v>5435</v>
      </c>
      <c r="Q108" s="27">
        <v>252124</v>
      </c>
      <c r="R108">
        <v>854.73</v>
      </c>
      <c r="S108">
        <v>3</v>
      </c>
    </row>
    <row r="109" spans="1:19" x14ac:dyDescent="0.3">
      <c r="A109">
        <v>9</v>
      </c>
      <c r="B109">
        <v>1032088</v>
      </c>
      <c r="C109" s="5" t="s">
        <v>17</v>
      </c>
      <c r="D109" s="7" t="s">
        <v>152</v>
      </c>
      <c r="E109" s="7">
        <v>347</v>
      </c>
      <c r="F109" s="7">
        <v>1.61</v>
      </c>
      <c r="G109" s="10">
        <f t="shared" si="4"/>
        <v>558.67000000000007</v>
      </c>
      <c r="H109" s="7">
        <v>1.66</v>
      </c>
      <c r="J109">
        <v>3008648</v>
      </c>
      <c r="K109" s="3">
        <v>781.77</v>
      </c>
      <c r="L109" s="1">
        <v>43494</v>
      </c>
      <c r="M109" t="s">
        <v>26</v>
      </c>
      <c r="N109">
        <v>252</v>
      </c>
      <c r="O109" s="1">
        <v>43502</v>
      </c>
      <c r="P109">
        <v>5435</v>
      </c>
      <c r="Q109" s="27">
        <v>252124</v>
      </c>
      <c r="R109">
        <v>781.77</v>
      </c>
      <c r="S109">
        <v>9</v>
      </c>
    </row>
    <row r="110" spans="1:19" x14ac:dyDescent="0.3">
      <c r="A110">
        <v>22</v>
      </c>
      <c r="B110">
        <v>1038692</v>
      </c>
      <c r="C110" s="5" t="s">
        <v>17</v>
      </c>
      <c r="D110" s="7" t="s">
        <v>152</v>
      </c>
      <c r="E110" s="7">
        <v>372</v>
      </c>
      <c r="F110" s="7">
        <v>1.61</v>
      </c>
      <c r="G110" s="10">
        <f t="shared" si="4"/>
        <v>598.92000000000007</v>
      </c>
      <c r="J110">
        <v>3008648</v>
      </c>
      <c r="K110" s="3">
        <v>826.11</v>
      </c>
      <c r="L110" s="1">
        <v>43521</v>
      </c>
      <c r="M110" t="s">
        <v>38</v>
      </c>
      <c r="N110">
        <v>252</v>
      </c>
      <c r="O110" s="1">
        <v>43529</v>
      </c>
      <c r="P110">
        <v>5435</v>
      </c>
      <c r="Q110" s="27">
        <v>252124</v>
      </c>
      <c r="R110">
        <v>826.11</v>
      </c>
      <c r="S110">
        <v>22</v>
      </c>
    </row>
    <row r="111" spans="1:19" x14ac:dyDescent="0.3">
      <c r="A111">
        <v>35</v>
      </c>
      <c r="B111">
        <v>1046384</v>
      </c>
      <c r="C111" s="5" t="s">
        <v>17</v>
      </c>
      <c r="D111" s="7" t="s">
        <v>152</v>
      </c>
      <c r="E111" s="7">
        <v>309</v>
      </c>
      <c r="F111" s="7">
        <v>1.61</v>
      </c>
      <c r="G111" s="10">
        <f t="shared" si="4"/>
        <v>497.49</v>
      </c>
      <c r="J111">
        <v>3008648</v>
      </c>
      <c r="K111" s="3">
        <v>686.32</v>
      </c>
      <c r="L111" s="1">
        <v>43551</v>
      </c>
      <c r="M111" t="s">
        <v>49</v>
      </c>
      <c r="N111">
        <v>252</v>
      </c>
      <c r="O111" s="1">
        <v>43558</v>
      </c>
      <c r="P111">
        <v>5435</v>
      </c>
      <c r="Q111" s="27">
        <v>252124</v>
      </c>
      <c r="R111">
        <v>686.32</v>
      </c>
      <c r="S111">
        <v>35</v>
      </c>
    </row>
    <row r="112" spans="1:19" x14ac:dyDescent="0.3">
      <c r="A112">
        <v>49</v>
      </c>
      <c r="B112">
        <v>1057437</v>
      </c>
      <c r="C112" s="5" t="s">
        <v>17</v>
      </c>
      <c r="D112" s="7" t="s">
        <v>152</v>
      </c>
      <c r="E112" s="7">
        <v>367</v>
      </c>
      <c r="F112" s="7">
        <v>1.61</v>
      </c>
      <c r="G112" s="10">
        <f t="shared" si="4"/>
        <v>590.87</v>
      </c>
      <c r="J112">
        <v>3008648</v>
      </c>
      <c r="K112" s="3">
        <v>817.03</v>
      </c>
      <c r="L112" s="1">
        <v>43585</v>
      </c>
      <c r="M112" t="s">
        <v>62</v>
      </c>
      <c r="N112">
        <v>252</v>
      </c>
      <c r="O112" s="1">
        <v>43600</v>
      </c>
      <c r="P112">
        <v>5435</v>
      </c>
      <c r="Q112" s="27">
        <v>252124</v>
      </c>
      <c r="R112">
        <v>817.03</v>
      </c>
      <c r="S112">
        <v>49</v>
      </c>
    </row>
    <row r="113" spans="1:19" x14ac:dyDescent="0.3">
      <c r="A113">
        <v>55</v>
      </c>
      <c r="B113">
        <v>1062280</v>
      </c>
      <c r="C113" s="5" t="s">
        <v>17</v>
      </c>
      <c r="D113" s="7" t="s">
        <v>152</v>
      </c>
      <c r="E113" s="7">
        <v>324</v>
      </c>
      <c r="F113" s="7">
        <v>1.61</v>
      </c>
      <c r="G113" s="10">
        <f t="shared" si="4"/>
        <v>521.64</v>
      </c>
      <c r="J113">
        <v>3008648</v>
      </c>
      <c r="K113" s="3">
        <v>741.07</v>
      </c>
      <c r="L113" s="1">
        <v>43614</v>
      </c>
      <c r="M113" t="s">
        <v>67</v>
      </c>
      <c r="N113">
        <v>252</v>
      </c>
      <c r="O113" s="1">
        <v>43621</v>
      </c>
      <c r="P113">
        <v>5435</v>
      </c>
      <c r="Q113" s="27">
        <v>252124</v>
      </c>
      <c r="R113">
        <v>741.07</v>
      </c>
      <c r="S113">
        <v>55</v>
      </c>
    </row>
    <row r="114" spans="1:19" x14ac:dyDescent="0.3">
      <c r="A114">
        <v>87</v>
      </c>
      <c r="B114">
        <v>1076857</v>
      </c>
      <c r="C114" s="5" t="s">
        <v>17</v>
      </c>
      <c r="D114" s="7" t="s">
        <v>152</v>
      </c>
      <c r="E114" s="7">
        <v>351</v>
      </c>
      <c r="F114" s="7">
        <v>1.61</v>
      </c>
      <c r="G114" s="10">
        <f t="shared" si="4"/>
        <v>565.11</v>
      </c>
      <c r="J114">
        <v>3008648</v>
      </c>
      <c r="K114" s="3">
        <v>788.33</v>
      </c>
      <c r="L114" s="1">
        <v>43642</v>
      </c>
      <c r="M114" t="s">
        <v>88</v>
      </c>
      <c r="N114">
        <v>252</v>
      </c>
      <c r="O114" s="1">
        <v>43676</v>
      </c>
      <c r="P114">
        <v>5435</v>
      </c>
      <c r="Q114" s="27">
        <v>252124</v>
      </c>
      <c r="R114">
        <v>788.33</v>
      </c>
      <c r="S114">
        <v>87</v>
      </c>
    </row>
    <row r="115" spans="1:19" x14ac:dyDescent="0.3">
      <c r="A115">
        <v>88</v>
      </c>
      <c r="B115">
        <v>1076858</v>
      </c>
      <c r="C115" s="5" t="s">
        <v>17</v>
      </c>
      <c r="D115" s="7" t="s">
        <v>152</v>
      </c>
      <c r="E115" s="7">
        <v>374</v>
      </c>
      <c r="F115" s="7">
        <v>1.61</v>
      </c>
      <c r="G115" s="10">
        <f t="shared" si="4"/>
        <v>602.14</v>
      </c>
      <c r="J115">
        <v>3008648</v>
      </c>
      <c r="K115" s="3">
        <v>841.45</v>
      </c>
      <c r="L115" s="1">
        <v>43671</v>
      </c>
      <c r="M115" t="s">
        <v>89</v>
      </c>
      <c r="N115">
        <v>252</v>
      </c>
      <c r="O115" s="1">
        <v>43676</v>
      </c>
      <c r="P115">
        <v>5435</v>
      </c>
      <c r="Q115" s="27">
        <v>252124</v>
      </c>
      <c r="R115">
        <v>841.45</v>
      </c>
      <c r="S115">
        <v>88</v>
      </c>
    </row>
    <row r="116" spans="1:19" x14ac:dyDescent="0.3">
      <c r="A116">
        <v>105</v>
      </c>
      <c r="B116">
        <v>1090124</v>
      </c>
      <c r="C116" s="5" t="s">
        <v>17</v>
      </c>
      <c r="D116" s="7" t="s">
        <v>152</v>
      </c>
      <c r="E116" s="7">
        <v>293</v>
      </c>
      <c r="F116" s="7">
        <v>1.61</v>
      </c>
      <c r="G116" s="10">
        <f t="shared" si="4"/>
        <v>471.73</v>
      </c>
      <c r="J116">
        <v>3008648</v>
      </c>
      <c r="K116" s="3">
        <v>689.23</v>
      </c>
      <c r="L116" s="1">
        <v>43706</v>
      </c>
      <c r="M116" t="s">
        <v>102</v>
      </c>
      <c r="N116">
        <v>252</v>
      </c>
      <c r="O116" s="1">
        <v>43719</v>
      </c>
      <c r="P116">
        <v>5435</v>
      </c>
      <c r="Q116" s="27">
        <v>252124</v>
      </c>
      <c r="R116">
        <v>689.23</v>
      </c>
      <c r="S116">
        <v>105</v>
      </c>
    </row>
    <row r="117" spans="1:19" x14ac:dyDescent="0.3">
      <c r="A117">
        <v>115</v>
      </c>
      <c r="B117">
        <v>1096934</v>
      </c>
      <c r="C117" s="5" t="s">
        <v>17</v>
      </c>
      <c r="D117" s="7" t="s">
        <v>152</v>
      </c>
      <c r="E117" s="7">
        <v>291</v>
      </c>
      <c r="F117" s="7">
        <v>1.61</v>
      </c>
      <c r="G117" s="10">
        <f t="shared" si="4"/>
        <v>468.51000000000005</v>
      </c>
      <c r="J117">
        <v>3008648</v>
      </c>
      <c r="K117" s="3">
        <v>689.62</v>
      </c>
      <c r="L117" s="1">
        <v>43732</v>
      </c>
      <c r="M117" t="s">
        <v>111</v>
      </c>
      <c r="N117">
        <v>252</v>
      </c>
      <c r="O117" s="1">
        <v>43740</v>
      </c>
      <c r="P117">
        <v>5435</v>
      </c>
      <c r="Q117" s="27">
        <v>252124</v>
      </c>
      <c r="R117">
        <v>689.62</v>
      </c>
      <c r="S117">
        <v>115</v>
      </c>
    </row>
    <row r="118" spans="1:19" x14ac:dyDescent="0.3">
      <c r="A118">
        <v>125</v>
      </c>
      <c r="B118">
        <v>1104816</v>
      </c>
      <c r="C118" s="5" t="s">
        <v>17</v>
      </c>
      <c r="D118" s="7" t="s">
        <v>152</v>
      </c>
      <c r="E118" s="7">
        <v>292</v>
      </c>
      <c r="F118" s="17">
        <v>1.66</v>
      </c>
      <c r="G118" s="18">
        <f t="shared" si="4"/>
        <v>484.71999999999997</v>
      </c>
      <c r="J118">
        <v>3008648</v>
      </c>
      <c r="K118" s="3">
        <v>701.53</v>
      </c>
      <c r="L118" s="1">
        <v>43763</v>
      </c>
      <c r="M118" t="s">
        <v>119</v>
      </c>
      <c r="N118">
        <v>252</v>
      </c>
      <c r="O118" s="1">
        <v>43769</v>
      </c>
      <c r="P118">
        <v>5435</v>
      </c>
      <c r="Q118" s="27">
        <v>252124</v>
      </c>
      <c r="R118">
        <v>701.53</v>
      </c>
      <c r="S118">
        <v>125</v>
      </c>
    </row>
    <row r="119" spans="1:19" x14ac:dyDescent="0.3">
      <c r="A119">
        <v>142</v>
      </c>
      <c r="B119">
        <v>1115309</v>
      </c>
      <c r="C119" s="5" t="s">
        <v>17</v>
      </c>
      <c r="D119" s="7" t="s">
        <v>152</v>
      </c>
      <c r="E119" s="7">
        <v>260</v>
      </c>
      <c r="F119" s="7">
        <v>1.66</v>
      </c>
      <c r="G119" s="10">
        <f t="shared" si="4"/>
        <v>431.59999999999997</v>
      </c>
      <c r="J119">
        <v>3008648</v>
      </c>
      <c r="K119" s="3">
        <v>647.48</v>
      </c>
      <c r="L119" s="1">
        <v>43790</v>
      </c>
      <c r="M119" t="s">
        <v>133</v>
      </c>
      <c r="N119">
        <v>252</v>
      </c>
      <c r="O119" s="1">
        <v>43804</v>
      </c>
      <c r="P119">
        <v>5435</v>
      </c>
      <c r="Q119" s="27">
        <v>252124</v>
      </c>
      <c r="R119">
        <v>647.48</v>
      </c>
      <c r="S119">
        <v>142</v>
      </c>
    </row>
    <row r="120" spans="1:19" x14ac:dyDescent="0.3">
      <c r="A120">
        <v>149</v>
      </c>
      <c r="B120">
        <v>1122142</v>
      </c>
      <c r="C120" s="5" t="s">
        <v>17</v>
      </c>
      <c r="D120" s="7" t="s">
        <v>152</v>
      </c>
      <c r="E120" s="7">
        <v>287</v>
      </c>
      <c r="F120" s="7">
        <v>1.66</v>
      </c>
      <c r="G120" s="10">
        <f t="shared" si="4"/>
        <v>476.41999999999996</v>
      </c>
      <c r="J120">
        <v>3008648</v>
      </c>
      <c r="K120" s="3">
        <v>697.03</v>
      </c>
      <c r="L120" s="1">
        <v>43822</v>
      </c>
      <c r="M120" t="s">
        <v>139</v>
      </c>
      <c r="N120">
        <v>252</v>
      </c>
      <c r="O120" s="1">
        <v>43830</v>
      </c>
      <c r="P120">
        <v>5435</v>
      </c>
      <c r="Q120" s="27">
        <v>252124</v>
      </c>
      <c r="R120">
        <v>697.03</v>
      </c>
      <c r="S120">
        <v>149</v>
      </c>
    </row>
    <row r="121" spans="1:19" x14ac:dyDescent="0.3">
      <c r="A121">
        <v>15</v>
      </c>
      <c r="B121">
        <v>1032748</v>
      </c>
      <c r="C121" s="5" t="s">
        <v>31</v>
      </c>
      <c r="D121" s="7" t="s">
        <v>152</v>
      </c>
      <c r="E121" s="7">
        <v>6338</v>
      </c>
      <c r="F121" s="11">
        <v>3.69</v>
      </c>
      <c r="G121" s="13">
        <f t="shared" si="4"/>
        <v>23387.22</v>
      </c>
      <c r="J121">
        <v>3008738</v>
      </c>
      <c r="K121" s="3">
        <v>40692.21</v>
      </c>
      <c r="L121" s="1">
        <v>43495</v>
      </c>
      <c r="M121" t="s">
        <v>33</v>
      </c>
      <c r="N121">
        <v>252</v>
      </c>
      <c r="O121" s="1">
        <v>43503</v>
      </c>
      <c r="P121">
        <v>5435</v>
      </c>
      <c r="Q121" s="5">
        <v>252125</v>
      </c>
      <c r="R121">
        <v>23387.22</v>
      </c>
      <c r="S121">
        <v>15</v>
      </c>
    </row>
    <row r="122" spans="1:19" x14ac:dyDescent="0.3">
      <c r="A122">
        <v>21</v>
      </c>
      <c r="B122">
        <v>1037198</v>
      </c>
      <c r="C122" s="5" t="s">
        <v>31</v>
      </c>
      <c r="D122" s="7" t="s">
        <v>152</v>
      </c>
      <c r="E122" s="7">
        <v>4924</v>
      </c>
      <c r="F122" s="11">
        <v>3.69</v>
      </c>
      <c r="G122" s="13">
        <f t="shared" si="4"/>
        <v>18169.560000000001</v>
      </c>
      <c r="J122">
        <v>3008738</v>
      </c>
      <c r="K122" s="3">
        <v>39440.660000000003</v>
      </c>
      <c r="L122" s="1">
        <v>43518</v>
      </c>
      <c r="M122" t="s">
        <v>37</v>
      </c>
      <c r="N122">
        <v>252</v>
      </c>
      <c r="O122" s="1">
        <v>43522</v>
      </c>
      <c r="P122">
        <v>5435</v>
      </c>
      <c r="Q122" s="5">
        <v>252125</v>
      </c>
      <c r="R122">
        <v>21271.1</v>
      </c>
      <c r="S122">
        <v>21</v>
      </c>
    </row>
    <row r="123" spans="1:19" x14ac:dyDescent="0.3">
      <c r="A123">
        <v>33</v>
      </c>
      <c r="B123">
        <v>1045902</v>
      </c>
      <c r="C123" s="5" t="s">
        <v>31</v>
      </c>
      <c r="D123" s="7" t="s">
        <v>152</v>
      </c>
      <c r="E123" s="7">
        <v>3537</v>
      </c>
      <c r="F123" s="11">
        <v>3.69</v>
      </c>
      <c r="G123" s="13">
        <f t="shared" si="4"/>
        <v>13051.53</v>
      </c>
      <c r="J123">
        <v>3008738</v>
      </c>
      <c r="K123" s="3">
        <v>32833.040000000001</v>
      </c>
      <c r="L123" s="1">
        <v>43550</v>
      </c>
      <c r="M123" t="s">
        <v>47</v>
      </c>
      <c r="N123">
        <v>252</v>
      </c>
      <c r="O123" s="1">
        <v>43557</v>
      </c>
      <c r="P123">
        <v>5435</v>
      </c>
      <c r="Q123" s="5">
        <v>252125</v>
      </c>
      <c r="R123">
        <v>13051.53</v>
      </c>
      <c r="S123">
        <v>33</v>
      </c>
    </row>
    <row r="124" spans="1:19" x14ac:dyDescent="0.3">
      <c r="A124">
        <v>44</v>
      </c>
      <c r="B124">
        <v>1054551</v>
      </c>
      <c r="C124" s="5" t="s">
        <v>31</v>
      </c>
      <c r="D124" s="7" t="s">
        <v>152</v>
      </c>
      <c r="E124" s="7">
        <v>2831</v>
      </c>
      <c r="F124" s="11">
        <v>3.69</v>
      </c>
      <c r="G124" s="13">
        <f t="shared" ref="G124:G144" si="6">+F124*E124</f>
        <v>10446.39</v>
      </c>
      <c r="J124">
        <v>3008738</v>
      </c>
      <c r="K124" s="3">
        <v>28192.74</v>
      </c>
      <c r="L124" s="1">
        <v>43581</v>
      </c>
      <c r="M124" t="s">
        <v>57</v>
      </c>
      <c r="N124">
        <v>252</v>
      </c>
      <c r="O124" s="1">
        <v>43587</v>
      </c>
      <c r="P124">
        <v>5435</v>
      </c>
      <c r="Q124" s="5">
        <v>252125</v>
      </c>
      <c r="R124">
        <v>17746.349999999999</v>
      </c>
      <c r="S124">
        <v>44</v>
      </c>
    </row>
    <row r="125" spans="1:19" x14ac:dyDescent="0.3">
      <c r="A125">
        <v>59</v>
      </c>
      <c r="B125">
        <v>1062943</v>
      </c>
      <c r="C125" s="5" t="s">
        <v>31</v>
      </c>
      <c r="D125" s="7" t="s">
        <v>152</v>
      </c>
      <c r="E125" s="7">
        <v>3580</v>
      </c>
      <c r="F125" s="11">
        <v>3.69</v>
      </c>
      <c r="G125" s="13">
        <f t="shared" si="6"/>
        <v>13210.199999999999</v>
      </c>
      <c r="J125">
        <v>3008738</v>
      </c>
      <c r="K125" s="3">
        <v>31925.09</v>
      </c>
      <c r="L125" s="1">
        <v>43613</v>
      </c>
      <c r="M125" t="s">
        <v>70</v>
      </c>
      <c r="N125">
        <v>252</v>
      </c>
      <c r="O125" s="1">
        <v>43622</v>
      </c>
      <c r="P125">
        <v>5435</v>
      </c>
      <c r="Q125" s="5">
        <v>252125</v>
      </c>
      <c r="R125">
        <v>13210.2</v>
      </c>
      <c r="S125">
        <v>59</v>
      </c>
    </row>
    <row r="126" spans="1:19" x14ac:dyDescent="0.3">
      <c r="A126">
        <v>90</v>
      </c>
      <c r="B126">
        <v>1076861</v>
      </c>
      <c r="C126" s="5" t="s">
        <v>31</v>
      </c>
      <c r="D126" s="7" t="s">
        <v>152</v>
      </c>
      <c r="E126" s="7">
        <v>4894</v>
      </c>
      <c r="F126" s="11">
        <v>3.69</v>
      </c>
      <c r="G126" s="13">
        <f t="shared" si="6"/>
        <v>18058.86</v>
      </c>
      <c r="J126">
        <v>3008738</v>
      </c>
      <c r="K126" s="3">
        <v>34781.5</v>
      </c>
      <c r="L126" s="1">
        <v>43642</v>
      </c>
      <c r="M126" t="s">
        <v>90</v>
      </c>
      <c r="N126">
        <v>252</v>
      </c>
      <c r="O126" s="1">
        <v>43676</v>
      </c>
      <c r="P126">
        <v>5435</v>
      </c>
      <c r="Q126" s="5">
        <v>252125</v>
      </c>
      <c r="R126">
        <v>18058.86</v>
      </c>
      <c r="S126">
        <v>90</v>
      </c>
    </row>
    <row r="127" spans="1:19" x14ac:dyDescent="0.3">
      <c r="A127">
        <v>92</v>
      </c>
      <c r="B127">
        <v>1076862</v>
      </c>
      <c r="C127" s="5" t="s">
        <v>31</v>
      </c>
      <c r="D127" s="7" t="s">
        <v>152</v>
      </c>
      <c r="E127" s="7">
        <v>4084</v>
      </c>
      <c r="F127" s="11">
        <v>3.69</v>
      </c>
      <c r="G127" s="13">
        <f t="shared" si="6"/>
        <v>15069.96</v>
      </c>
      <c r="J127">
        <v>3008738</v>
      </c>
      <c r="K127" s="3">
        <v>35123.629999999997</v>
      </c>
      <c r="L127" s="1">
        <v>43672</v>
      </c>
      <c r="M127" t="s">
        <v>91</v>
      </c>
      <c r="N127">
        <v>252</v>
      </c>
      <c r="O127" s="1">
        <v>43676</v>
      </c>
      <c r="P127">
        <v>5435</v>
      </c>
      <c r="Q127" s="5">
        <v>252125</v>
      </c>
      <c r="R127">
        <v>20053.669999999998</v>
      </c>
      <c r="S127">
        <v>92</v>
      </c>
    </row>
    <row r="128" spans="1:19" x14ac:dyDescent="0.3">
      <c r="A128">
        <v>103</v>
      </c>
      <c r="B128">
        <v>1087719</v>
      </c>
      <c r="C128" s="5" t="s">
        <v>31</v>
      </c>
      <c r="D128" s="7" t="s">
        <v>152</v>
      </c>
      <c r="E128" s="7">
        <v>4428</v>
      </c>
      <c r="F128" s="11">
        <v>3.69</v>
      </c>
      <c r="G128" s="13">
        <f t="shared" si="6"/>
        <v>16339.32</v>
      </c>
      <c r="J128">
        <v>3008738</v>
      </c>
      <c r="K128" s="3">
        <v>32252.799999999999</v>
      </c>
      <c r="L128" s="1">
        <v>43704</v>
      </c>
      <c r="M128" t="s">
        <v>100</v>
      </c>
      <c r="N128">
        <v>252</v>
      </c>
      <c r="O128" s="1">
        <v>43713</v>
      </c>
      <c r="P128">
        <v>5435</v>
      </c>
      <c r="Q128" s="5">
        <v>252125</v>
      </c>
      <c r="R128">
        <v>15913.48</v>
      </c>
      <c r="S128">
        <v>103</v>
      </c>
    </row>
    <row r="129" spans="1:19" x14ac:dyDescent="0.3">
      <c r="A129">
        <v>119</v>
      </c>
      <c r="B129">
        <v>1099388</v>
      </c>
      <c r="C129" s="5" t="s">
        <v>31</v>
      </c>
      <c r="D129" s="7" t="s">
        <v>152</v>
      </c>
      <c r="E129" s="7">
        <v>3983</v>
      </c>
      <c r="F129" s="11">
        <v>3.69</v>
      </c>
      <c r="G129" s="13">
        <f t="shared" si="6"/>
        <v>14697.27</v>
      </c>
      <c r="J129">
        <v>3008738</v>
      </c>
      <c r="K129" s="3">
        <v>35435.06</v>
      </c>
      <c r="L129" s="1">
        <v>43735</v>
      </c>
      <c r="M129" t="s">
        <v>114</v>
      </c>
      <c r="N129">
        <v>252</v>
      </c>
      <c r="O129" s="1">
        <v>43748</v>
      </c>
      <c r="P129">
        <v>5435</v>
      </c>
      <c r="Q129" s="5">
        <v>252125</v>
      </c>
      <c r="R129">
        <v>20737.79</v>
      </c>
      <c r="S129">
        <v>119</v>
      </c>
    </row>
    <row r="130" spans="1:19" x14ac:dyDescent="0.3">
      <c r="A130">
        <v>127</v>
      </c>
      <c r="B130">
        <v>1106585</v>
      </c>
      <c r="C130" s="5" t="s">
        <v>31</v>
      </c>
      <c r="D130" s="7" t="s">
        <v>152</v>
      </c>
      <c r="E130" s="7">
        <v>4940</v>
      </c>
      <c r="F130" s="11">
        <v>3.69</v>
      </c>
      <c r="G130" s="13">
        <f t="shared" si="6"/>
        <v>18228.599999999999</v>
      </c>
      <c r="J130">
        <v>3008738</v>
      </c>
      <c r="K130" s="3">
        <v>36624.730000000003</v>
      </c>
      <c r="L130" s="1">
        <v>43766</v>
      </c>
      <c r="M130" t="s">
        <v>120</v>
      </c>
      <c r="N130">
        <v>252</v>
      </c>
      <c r="O130" s="1">
        <v>43776</v>
      </c>
      <c r="P130">
        <v>5435</v>
      </c>
      <c r="Q130" s="5">
        <v>252125</v>
      </c>
      <c r="R130">
        <v>18228.599999999999</v>
      </c>
      <c r="S130">
        <v>127</v>
      </c>
    </row>
    <row r="131" spans="1:19" x14ac:dyDescent="0.3">
      <c r="A131">
        <v>140</v>
      </c>
      <c r="B131">
        <v>1114883</v>
      </c>
      <c r="C131" s="5" t="s">
        <v>31</v>
      </c>
      <c r="D131" s="7" t="s">
        <v>152</v>
      </c>
      <c r="E131" s="7">
        <v>4580</v>
      </c>
      <c r="F131" s="17">
        <v>3.75</v>
      </c>
      <c r="G131" s="13">
        <f t="shared" si="6"/>
        <v>17175</v>
      </c>
      <c r="J131">
        <v>3008738</v>
      </c>
      <c r="K131" s="3">
        <v>35398.28</v>
      </c>
      <c r="L131" s="1">
        <v>43794</v>
      </c>
      <c r="M131" t="s">
        <v>131</v>
      </c>
      <c r="N131">
        <v>252</v>
      </c>
      <c r="O131" s="1">
        <v>43804</v>
      </c>
      <c r="P131">
        <v>5435</v>
      </c>
      <c r="Q131" s="5">
        <v>252125</v>
      </c>
      <c r="R131">
        <v>17175</v>
      </c>
      <c r="S131">
        <v>140</v>
      </c>
    </row>
    <row r="132" spans="1:19" x14ac:dyDescent="0.3">
      <c r="A132">
        <v>152</v>
      </c>
      <c r="B132">
        <v>1122233</v>
      </c>
      <c r="C132" s="5" t="s">
        <v>31</v>
      </c>
      <c r="D132" s="7" t="s">
        <v>152</v>
      </c>
      <c r="E132" s="7">
        <v>3063</v>
      </c>
      <c r="F132" s="11">
        <v>3.75</v>
      </c>
      <c r="G132" s="13">
        <f t="shared" si="6"/>
        <v>11486.25</v>
      </c>
      <c r="J132">
        <v>3008738</v>
      </c>
      <c r="K132" s="3">
        <v>27551.51</v>
      </c>
      <c r="L132" s="1">
        <v>43826</v>
      </c>
      <c r="M132" t="s">
        <v>141</v>
      </c>
      <c r="N132">
        <v>252</v>
      </c>
      <c r="O132" s="1">
        <v>43830</v>
      </c>
      <c r="P132">
        <v>5435</v>
      </c>
      <c r="Q132" s="5">
        <v>252125</v>
      </c>
      <c r="R132">
        <v>11486.25</v>
      </c>
      <c r="S132">
        <v>152</v>
      </c>
    </row>
    <row r="133" spans="1:19" x14ac:dyDescent="0.3">
      <c r="A133">
        <v>14</v>
      </c>
      <c r="B133">
        <v>1032748</v>
      </c>
      <c r="C133" s="5" t="s">
        <v>31</v>
      </c>
      <c r="D133" s="7" t="s">
        <v>153</v>
      </c>
      <c r="E133" s="7">
        <v>2823</v>
      </c>
      <c r="F133" s="12">
        <v>5.13</v>
      </c>
      <c r="G133" s="13">
        <f t="shared" si="6"/>
        <v>14481.99</v>
      </c>
      <c r="J133">
        <v>3008738</v>
      </c>
      <c r="K133" s="3">
        <v>40692.21</v>
      </c>
      <c r="L133" s="1">
        <v>43495</v>
      </c>
      <c r="M133" t="s">
        <v>33</v>
      </c>
      <c r="N133">
        <v>252</v>
      </c>
      <c r="O133" s="1">
        <v>43503</v>
      </c>
      <c r="P133">
        <v>5455</v>
      </c>
      <c r="Q133" s="5">
        <v>252126</v>
      </c>
      <c r="R133">
        <v>17304.990000000002</v>
      </c>
      <c r="S133">
        <v>14</v>
      </c>
    </row>
    <row r="134" spans="1:19" x14ac:dyDescent="0.3">
      <c r="A134">
        <v>20</v>
      </c>
      <c r="B134">
        <v>1037198</v>
      </c>
      <c r="C134" s="5" t="s">
        <v>31</v>
      </c>
      <c r="D134" s="7" t="s">
        <v>153</v>
      </c>
      <c r="E134" s="7">
        <v>3470</v>
      </c>
      <c r="F134" s="12">
        <v>5.13</v>
      </c>
      <c r="G134" s="13">
        <f t="shared" si="6"/>
        <v>17801.099999999999</v>
      </c>
      <c r="J134">
        <v>3008738</v>
      </c>
      <c r="K134" s="3">
        <v>39440.660000000003</v>
      </c>
      <c r="L134" s="1">
        <v>43518</v>
      </c>
      <c r="M134" t="s">
        <v>37</v>
      </c>
      <c r="N134">
        <v>252</v>
      </c>
      <c r="O134" s="1">
        <v>43522</v>
      </c>
      <c r="P134">
        <v>5455</v>
      </c>
      <c r="Q134" s="5">
        <v>252126</v>
      </c>
      <c r="R134">
        <v>18169.560000000001</v>
      </c>
      <c r="S134">
        <v>20</v>
      </c>
    </row>
    <row r="135" spans="1:19" x14ac:dyDescent="0.3">
      <c r="A135">
        <v>32</v>
      </c>
      <c r="B135">
        <v>1045902</v>
      </c>
      <c r="C135" s="5" t="s">
        <v>31</v>
      </c>
      <c r="D135" s="7" t="s">
        <v>153</v>
      </c>
      <c r="E135" s="7">
        <v>3227</v>
      </c>
      <c r="F135" s="12">
        <v>5.13</v>
      </c>
      <c r="G135" s="13">
        <f t="shared" si="6"/>
        <v>16554.509999999998</v>
      </c>
      <c r="J135">
        <v>3008738</v>
      </c>
      <c r="K135" s="3">
        <v>32833.040000000001</v>
      </c>
      <c r="L135" s="1">
        <v>43550</v>
      </c>
      <c r="M135" t="s">
        <v>47</v>
      </c>
      <c r="N135">
        <v>252</v>
      </c>
      <c r="O135" s="1">
        <v>43557</v>
      </c>
      <c r="P135">
        <v>5455</v>
      </c>
      <c r="Q135" s="5">
        <v>252126</v>
      </c>
      <c r="R135">
        <v>19781.509999999998</v>
      </c>
      <c r="S135">
        <v>32</v>
      </c>
    </row>
    <row r="136" spans="1:19" x14ac:dyDescent="0.3">
      <c r="A136">
        <v>43</v>
      </c>
      <c r="B136">
        <v>1054551</v>
      </c>
      <c r="C136" s="5" t="s">
        <v>31</v>
      </c>
      <c r="D136" s="7" t="s">
        <v>153</v>
      </c>
      <c r="E136" s="7">
        <v>2895</v>
      </c>
      <c r="F136" s="12">
        <v>5.13</v>
      </c>
      <c r="G136" s="10">
        <f t="shared" si="6"/>
        <v>14851.35</v>
      </c>
      <c r="J136">
        <v>3008738</v>
      </c>
      <c r="K136" s="3">
        <v>28192.74</v>
      </c>
      <c r="L136" s="1">
        <v>43581</v>
      </c>
      <c r="M136" t="s">
        <v>57</v>
      </c>
      <c r="N136">
        <v>252</v>
      </c>
      <c r="O136" s="1">
        <v>43587</v>
      </c>
      <c r="P136">
        <v>5455</v>
      </c>
      <c r="Q136" s="5">
        <v>252126</v>
      </c>
      <c r="R136">
        <v>10446.39</v>
      </c>
      <c r="S136">
        <v>43</v>
      </c>
    </row>
    <row r="137" spans="1:19" x14ac:dyDescent="0.3">
      <c r="A137">
        <v>58</v>
      </c>
      <c r="B137">
        <v>1062943</v>
      </c>
      <c r="C137" s="5" t="s">
        <v>31</v>
      </c>
      <c r="D137" s="7" t="s">
        <v>153</v>
      </c>
      <c r="E137" s="7">
        <v>3053</v>
      </c>
      <c r="F137" s="12">
        <v>5.13</v>
      </c>
      <c r="G137" s="13">
        <f t="shared" si="6"/>
        <v>15661.89</v>
      </c>
      <c r="J137">
        <v>3008738</v>
      </c>
      <c r="K137" s="3">
        <v>31925.09</v>
      </c>
      <c r="L137" s="1">
        <v>43613</v>
      </c>
      <c r="M137" t="s">
        <v>70</v>
      </c>
      <c r="N137">
        <v>252</v>
      </c>
      <c r="O137" s="1">
        <v>43622</v>
      </c>
      <c r="P137">
        <v>5455</v>
      </c>
      <c r="Q137" s="5">
        <v>252126</v>
      </c>
      <c r="R137">
        <v>18714.89</v>
      </c>
      <c r="S137">
        <v>58</v>
      </c>
    </row>
    <row r="138" spans="1:19" x14ac:dyDescent="0.3">
      <c r="A138">
        <v>89</v>
      </c>
      <c r="B138">
        <v>1076861</v>
      </c>
      <c r="C138" s="5" t="s">
        <v>31</v>
      </c>
      <c r="D138" s="7" t="s">
        <v>153</v>
      </c>
      <c r="E138" s="7">
        <v>2728</v>
      </c>
      <c r="F138" s="12">
        <v>5.13</v>
      </c>
      <c r="G138" s="13">
        <f t="shared" si="6"/>
        <v>13994.64</v>
      </c>
      <c r="J138">
        <v>3008738</v>
      </c>
      <c r="K138" s="3">
        <v>34781.5</v>
      </c>
      <c r="L138" s="1">
        <v>43642</v>
      </c>
      <c r="M138" t="s">
        <v>90</v>
      </c>
      <c r="N138">
        <v>252</v>
      </c>
      <c r="O138" s="1">
        <v>43676</v>
      </c>
      <c r="P138">
        <v>5455</v>
      </c>
      <c r="Q138" s="5">
        <v>252126</v>
      </c>
      <c r="R138">
        <v>16722.64</v>
      </c>
      <c r="S138">
        <v>89</v>
      </c>
    </row>
    <row r="139" spans="1:19" x14ac:dyDescent="0.3">
      <c r="A139">
        <v>91</v>
      </c>
      <c r="B139">
        <v>1076862</v>
      </c>
      <c r="C139" s="5" t="s">
        <v>31</v>
      </c>
      <c r="D139" s="7" t="s">
        <v>153</v>
      </c>
      <c r="E139" s="7">
        <v>2704</v>
      </c>
      <c r="F139" s="12">
        <v>5.13</v>
      </c>
      <c r="G139" s="10">
        <f t="shared" si="6"/>
        <v>13871.52</v>
      </c>
      <c r="J139">
        <v>3008738</v>
      </c>
      <c r="K139" s="3">
        <v>35123.629999999997</v>
      </c>
      <c r="L139" s="1">
        <v>43672</v>
      </c>
      <c r="M139" t="s">
        <v>91</v>
      </c>
      <c r="N139">
        <v>252</v>
      </c>
      <c r="O139" s="1">
        <v>43676</v>
      </c>
      <c r="P139">
        <v>5455</v>
      </c>
      <c r="Q139" s="5">
        <v>252126</v>
      </c>
      <c r="R139">
        <v>15069.96</v>
      </c>
      <c r="S139">
        <v>91</v>
      </c>
    </row>
    <row r="140" spans="1:19" x14ac:dyDescent="0.3">
      <c r="A140">
        <v>102</v>
      </c>
      <c r="B140">
        <v>1087719</v>
      </c>
      <c r="C140" s="5" t="s">
        <v>31</v>
      </c>
      <c r="D140" s="7" t="s">
        <v>153</v>
      </c>
      <c r="E140" s="7">
        <v>2596</v>
      </c>
      <c r="F140" s="12">
        <v>5.13</v>
      </c>
      <c r="G140" s="10">
        <f t="shared" si="6"/>
        <v>13317.48</v>
      </c>
      <c r="J140">
        <v>3008738</v>
      </c>
      <c r="K140" s="3">
        <v>32252.799999999999</v>
      </c>
      <c r="L140" s="1">
        <v>43704</v>
      </c>
      <c r="M140" t="s">
        <v>100</v>
      </c>
      <c r="N140">
        <v>252</v>
      </c>
      <c r="O140" s="1">
        <v>43713</v>
      </c>
      <c r="P140">
        <v>5455</v>
      </c>
      <c r="Q140" s="5">
        <v>252126</v>
      </c>
      <c r="R140">
        <v>16339.32</v>
      </c>
      <c r="S140">
        <v>102</v>
      </c>
    </row>
    <row r="141" spans="1:19" x14ac:dyDescent="0.3">
      <c r="A141">
        <v>118</v>
      </c>
      <c r="B141">
        <v>1099388</v>
      </c>
      <c r="C141" s="5" t="s">
        <v>31</v>
      </c>
      <c r="D141" s="7" t="s">
        <v>153</v>
      </c>
      <c r="E141" s="7">
        <v>3383</v>
      </c>
      <c r="F141" s="12">
        <v>5.13</v>
      </c>
      <c r="G141" s="10">
        <f t="shared" si="6"/>
        <v>17354.79</v>
      </c>
      <c r="J141">
        <v>3008738</v>
      </c>
      <c r="K141" s="3">
        <v>35435.06</v>
      </c>
      <c r="L141" s="1">
        <v>43735</v>
      </c>
      <c r="M141" t="s">
        <v>114</v>
      </c>
      <c r="N141">
        <v>252</v>
      </c>
      <c r="O141" s="1">
        <v>43748</v>
      </c>
      <c r="P141">
        <v>5455</v>
      </c>
      <c r="Q141" s="5">
        <v>252126</v>
      </c>
      <c r="R141">
        <v>14697.27</v>
      </c>
      <c r="S141">
        <v>118</v>
      </c>
    </row>
    <row r="142" spans="1:19" x14ac:dyDescent="0.3">
      <c r="A142">
        <v>126</v>
      </c>
      <c r="B142">
        <v>1106585</v>
      </c>
      <c r="C142" s="5" t="s">
        <v>31</v>
      </c>
      <c r="D142" s="7" t="s">
        <v>153</v>
      </c>
      <c r="E142" s="7">
        <v>3001</v>
      </c>
      <c r="F142" s="12">
        <v>5.13</v>
      </c>
      <c r="G142" s="13">
        <f t="shared" si="6"/>
        <v>15395.13</v>
      </c>
      <c r="J142">
        <v>3008738</v>
      </c>
      <c r="K142" s="3">
        <v>36624.730000000003</v>
      </c>
      <c r="L142" s="1">
        <v>43766</v>
      </c>
      <c r="M142" t="s">
        <v>120</v>
      </c>
      <c r="N142">
        <v>252</v>
      </c>
      <c r="O142" s="1">
        <v>43776</v>
      </c>
      <c r="P142">
        <v>5455</v>
      </c>
      <c r="Q142" s="5">
        <v>252126</v>
      </c>
      <c r="R142">
        <v>18396.13</v>
      </c>
      <c r="S142">
        <v>126</v>
      </c>
    </row>
    <row r="143" spans="1:19" x14ac:dyDescent="0.3">
      <c r="A143">
        <v>139</v>
      </c>
      <c r="B143">
        <v>1114883</v>
      </c>
      <c r="C143" s="5" t="s">
        <v>31</v>
      </c>
      <c r="D143" s="7" t="s">
        <v>153</v>
      </c>
      <c r="E143" s="7">
        <v>2888</v>
      </c>
      <c r="F143" s="17">
        <v>5.31</v>
      </c>
      <c r="G143" s="13">
        <f t="shared" si="6"/>
        <v>15335.279999999999</v>
      </c>
      <c r="J143">
        <v>3008738</v>
      </c>
      <c r="K143" s="3">
        <v>35398.28</v>
      </c>
      <c r="L143" s="1">
        <v>43794</v>
      </c>
      <c r="M143" t="s">
        <v>131</v>
      </c>
      <c r="N143">
        <v>252</v>
      </c>
      <c r="O143" s="1">
        <v>43804</v>
      </c>
      <c r="P143">
        <v>5455</v>
      </c>
      <c r="Q143" s="5">
        <v>252126</v>
      </c>
      <c r="R143">
        <v>18223.28</v>
      </c>
      <c r="S143">
        <v>139</v>
      </c>
    </row>
    <row r="144" spans="1:19" x14ac:dyDescent="0.3">
      <c r="A144">
        <v>151</v>
      </c>
      <c r="B144">
        <v>1122233</v>
      </c>
      <c r="C144" s="5" t="s">
        <v>31</v>
      </c>
      <c r="D144" s="7" t="s">
        <v>153</v>
      </c>
      <c r="E144" s="7">
        <v>2546</v>
      </c>
      <c r="F144" s="12">
        <v>5.31</v>
      </c>
      <c r="G144" s="13">
        <f t="shared" si="6"/>
        <v>13519.259999999998</v>
      </c>
      <c r="J144">
        <v>3008738</v>
      </c>
      <c r="K144" s="3">
        <v>27551.51</v>
      </c>
      <c r="L144" s="1">
        <v>43826</v>
      </c>
      <c r="M144" t="s">
        <v>141</v>
      </c>
      <c r="N144">
        <v>252</v>
      </c>
      <c r="O144" s="1">
        <v>43830</v>
      </c>
      <c r="P144">
        <v>5455</v>
      </c>
      <c r="Q144" s="5">
        <v>252126</v>
      </c>
      <c r="R144">
        <v>16065.26</v>
      </c>
      <c r="S144">
        <v>151</v>
      </c>
    </row>
    <row r="145" spans="1:19" x14ac:dyDescent="0.3">
      <c r="A145">
        <v>4</v>
      </c>
      <c r="B145">
        <v>1027533</v>
      </c>
      <c r="C145" s="6" t="s">
        <v>19</v>
      </c>
      <c r="D145" s="7" t="s">
        <v>152</v>
      </c>
      <c r="E145" s="7">
        <v>0</v>
      </c>
      <c r="F145" s="7">
        <f>13.6+4.81</f>
        <v>18.41</v>
      </c>
      <c r="G145" s="9"/>
      <c r="H145" s="7">
        <v>68634452</v>
      </c>
      <c r="J145">
        <v>3008744</v>
      </c>
      <c r="K145" s="3">
        <v>18.41</v>
      </c>
      <c r="L145" s="1">
        <v>43473</v>
      </c>
      <c r="M145" t="s">
        <v>20</v>
      </c>
      <c r="N145">
        <v>252</v>
      </c>
      <c r="O145" s="1">
        <v>43482</v>
      </c>
      <c r="P145">
        <v>5435</v>
      </c>
      <c r="Q145">
        <v>252128</v>
      </c>
      <c r="R145">
        <v>18.41</v>
      </c>
      <c r="S145">
        <v>4</v>
      </c>
    </row>
    <row r="146" spans="1:19" x14ac:dyDescent="0.3">
      <c r="A146">
        <v>6</v>
      </c>
      <c r="B146">
        <v>1030013</v>
      </c>
      <c r="C146" s="6" t="s">
        <v>19</v>
      </c>
      <c r="D146" s="7" t="s">
        <v>152</v>
      </c>
      <c r="E146" s="7">
        <v>1</v>
      </c>
      <c r="F146" s="21">
        <v>5.13</v>
      </c>
      <c r="G146" s="10">
        <f>+F146*E146</f>
        <v>5.13</v>
      </c>
      <c r="H146" s="7">
        <v>31978992</v>
      </c>
      <c r="I146" s="20">
        <f>+K146-G146</f>
        <v>48.019999999999996</v>
      </c>
      <c r="J146">
        <v>3008744</v>
      </c>
      <c r="K146" s="3">
        <v>53.15</v>
      </c>
      <c r="L146" s="1">
        <v>43487</v>
      </c>
      <c r="M146" t="s">
        <v>22</v>
      </c>
      <c r="N146">
        <v>252</v>
      </c>
      <c r="O146" s="1">
        <v>43493</v>
      </c>
      <c r="P146">
        <v>5435</v>
      </c>
      <c r="Q146">
        <v>252128</v>
      </c>
      <c r="R146">
        <v>53.15</v>
      </c>
      <c r="S146">
        <v>6</v>
      </c>
    </row>
    <row r="147" spans="1:19" x14ac:dyDescent="0.3">
      <c r="A147">
        <v>27</v>
      </c>
      <c r="B147">
        <v>1041381</v>
      </c>
      <c r="C147" s="6" t="s">
        <v>19</v>
      </c>
      <c r="D147" s="7" t="s">
        <v>152</v>
      </c>
      <c r="E147" s="7">
        <v>0</v>
      </c>
      <c r="F147" s="7">
        <f>13.6+4.81</f>
        <v>18.41</v>
      </c>
      <c r="G147" s="9"/>
      <c r="H147" s="7">
        <v>68634452</v>
      </c>
      <c r="J147">
        <v>3008744</v>
      </c>
      <c r="K147" s="3">
        <v>18.41</v>
      </c>
      <c r="L147" s="1">
        <v>43528</v>
      </c>
      <c r="M147" t="s">
        <v>43</v>
      </c>
      <c r="N147">
        <v>252</v>
      </c>
      <c r="O147" s="1">
        <v>43537</v>
      </c>
      <c r="P147">
        <v>5435</v>
      </c>
      <c r="Q147">
        <v>252128</v>
      </c>
      <c r="R147">
        <v>18.41</v>
      </c>
      <c r="S147">
        <v>27</v>
      </c>
    </row>
    <row r="148" spans="1:19" x14ac:dyDescent="0.3">
      <c r="A148">
        <v>28</v>
      </c>
      <c r="B148">
        <v>1041382</v>
      </c>
      <c r="C148" s="6" t="s">
        <v>19</v>
      </c>
      <c r="D148" s="7" t="s">
        <v>152</v>
      </c>
      <c r="E148" s="7">
        <f>0+0</f>
        <v>0</v>
      </c>
      <c r="F148" s="21">
        <f>13.6+34.42</f>
        <v>48.02</v>
      </c>
      <c r="G148" s="9"/>
      <c r="H148" s="7">
        <v>31978992</v>
      </c>
      <c r="I148" s="20">
        <f>+K148-G148</f>
        <v>48.02</v>
      </c>
      <c r="J148">
        <v>3008744</v>
      </c>
      <c r="K148" s="3">
        <v>48.02</v>
      </c>
      <c r="L148" s="1">
        <v>43528</v>
      </c>
      <c r="M148" t="s">
        <v>44</v>
      </c>
      <c r="N148">
        <v>252</v>
      </c>
      <c r="O148" s="1">
        <v>43537</v>
      </c>
      <c r="P148">
        <v>5435</v>
      </c>
      <c r="Q148">
        <v>252128</v>
      </c>
      <c r="R148">
        <v>48.02</v>
      </c>
      <c r="S148">
        <v>28</v>
      </c>
    </row>
    <row r="149" spans="1:19" x14ac:dyDescent="0.3">
      <c r="A149">
        <v>50</v>
      </c>
      <c r="B149">
        <v>1057450</v>
      </c>
      <c r="C149" s="6" t="s">
        <v>19</v>
      </c>
      <c r="D149" s="7" t="s">
        <v>152</v>
      </c>
      <c r="E149" s="7">
        <f>0+101</f>
        <v>101</v>
      </c>
      <c r="F149" s="21">
        <v>5.13</v>
      </c>
      <c r="G149" s="10">
        <f>+F149*E149</f>
        <v>518.13</v>
      </c>
      <c r="H149" s="7">
        <v>31978992</v>
      </c>
      <c r="I149" s="20">
        <f>+K149-G149</f>
        <v>121.01999999999998</v>
      </c>
      <c r="J149">
        <v>3008744</v>
      </c>
      <c r="K149" s="3">
        <v>639.15</v>
      </c>
      <c r="L149" s="1">
        <v>43585</v>
      </c>
      <c r="M149" t="s">
        <v>63</v>
      </c>
      <c r="N149">
        <v>252</v>
      </c>
      <c r="O149" s="1">
        <v>43600</v>
      </c>
      <c r="P149">
        <v>5435</v>
      </c>
      <c r="Q149">
        <v>252128</v>
      </c>
      <c r="R149">
        <v>639.15</v>
      </c>
      <c r="S149">
        <v>50</v>
      </c>
    </row>
    <row r="150" spans="1:19" x14ac:dyDescent="0.3">
      <c r="A150">
        <v>52</v>
      </c>
      <c r="B150">
        <v>1059715</v>
      </c>
      <c r="C150" s="6" t="s">
        <v>19</v>
      </c>
      <c r="D150" s="7" t="s">
        <v>152</v>
      </c>
      <c r="E150" s="7">
        <v>0</v>
      </c>
      <c r="F150" s="7">
        <f>13.6+4.81</f>
        <v>18.41</v>
      </c>
      <c r="G150" s="9"/>
      <c r="H150" s="7">
        <v>68634452</v>
      </c>
      <c r="J150">
        <v>3008744</v>
      </c>
      <c r="K150" s="3">
        <v>18.41</v>
      </c>
      <c r="L150" s="1">
        <v>43591</v>
      </c>
      <c r="M150" t="s">
        <v>64</v>
      </c>
      <c r="N150">
        <v>252</v>
      </c>
      <c r="O150" s="1">
        <v>43606</v>
      </c>
      <c r="P150">
        <v>5435</v>
      </c>
      <c r="Q150">
        <v>252128</v>
      </c>
      <c r="R150">
        <v>18.41</v>
      </c>
      <c r="S150">
        <v>52</v>
      </c>
    </row>
    <row r="151" spans="1:19" x14ac:dyDescent="0.3">
      <c r="A151">
        <v>81</v>
      </c>
      <c r="B151">
        <v>1074875</v>
      </c>
      <c r="C151" s="6" t="s">
        <v>19</v>
      </c>
      <c r="D151" s="7" t="s">
        <v>152</v>
      </c>
      <c r="E151" s="7">
        <v>0</v>
      </c>
      <c r="F151" s="7">
        <f>13.6+4.81</f>
        <v>18.41</v>
      </c>
      <c r="H151" s="7">
        <v>68634452</v>
      </c>
      <c r="J151">
        <v>3008744</v>
      </c>
      <c r="K151" s="3">
        <v>18.41</v>
      </c>
      <c r="L151" s="1">
        <v>43661</v>
      </c>
      <c r="M151" t="s">
        <v>83</v>
      </c>
      <c r="N151">
        <v>252</v>
      </c>
      <c r="O151" s="1">
        <v>43668</v>
      </c>
      <c r="P151">
        <v>5435</v>
      </c>
      <c r="Q151">
        <v>252128</v>
      </c>
      <c r="R151">
        <v>18.41</v>
      </c>
      <c r="S151">
        <v>81</v>
      </c>
    </row>
    <row r="152" spans="1:19" x14ac:dyDescent="0.3">
      <c r="A152">
        <v>82</v>
      </c>
      <c r="B152">
        <v>1074876</v>
      </c>
      <c r="C152" s="6" t="s">
        <v>19</v>
      </c>
      <c r="D152" s="7" t="s">
        <v>152</v>
      </c>
      <c r="E152" s="5">
        <f>22+0</f>
        <v>22</v>
      </c>
      <c r="F152" s="21">
        <v>5.13</v>
      </c>
      <c r="G152" s="10">
        <f>+F152*E152</f>
        <v>112.86</v>
      </c>
      <c r="H152" s="7">
        <v>31978992</v>
      </c>
      <c r="I152" s="20">
        <f>+K152-G152</f>
        <v>48.019999999999996</v>
      </c>
      <c r="J152">
        <v>3008744</v>
      </c>
      <c r="K152" s="3">
        <v>160.88</v>
      </c>
      <c r="L152" s="1">
        <v>43661</v>
      </c>
      <c r="M152" t="s">
        <v>84</v>
      </c>
      <c r="N152">
        <v>252</v>
      </c>
      <c r="O152" s="1">
        <v>43668</v>
      </c>
      <c r="P152">
        <v>5435</v>
      </c>
      <c r="Q152">
        <v>252128</v>
      </c>
      <c r="R152">
        <v>160.88</v>
      </c>
      <c r="S152">
        <v>82</v>
      </c>
    </row>
    <row r="153" spans="1:19" x14ac:dyDescent="0.3">
      <c r="A153">
        <v>99</v>
      </c>
      <c r="B153">
        <v>1083713</v>
      </c>
      <c r="C153" s="6" t="s">
        <v>19</v>
      </c>
      <c r="D153" s="7" t="s">
        <v>152</v>
      </c>
      <c r="E153" s="5"/>
      <c r="J153">
        <v>3008744</v>
      </c>
      <c r="K153" s="3">
        <v>160.88</v>
      </c>
      <c r="L153" s="1">
        <v>43692</v>
      </c>
      <c r="M153" t="s">
        <v>98</v>
      </c>
      <c r="N153">
        <v>252</v>
      </c>
      <c r="O153" s="1">
        <v>43699</v>
      </c>
      <c r="P153">
        <v>5435</v>
      </c>
      <c r="Q153">
        <v>252128</v>
      </c>
      <c r="R153">
        <v>160.88</v>
      </c>
      <c r="S153">
        <v>99</v>
      </c>
    </row>
    <row r="154" spans="1:19" x14ac:dyDescent="0.3">
      <c r="A154">
        <v>108</v>
      </c>
      <c r="B154">
        <v>1091351</v>
      </c>
      <c r="C154" s="6" t="s">
        <v>19</v>
      </c>
      <c r="D154" s="7" t="s">
        <v>152</v>
      </c>
      <c r="E154" s="7">
        <v>0</v>
      </c>
      <c r="F154" s="7">
        <f>13.6+4.81</f>
        <v>18.41</v>
      </c>
      <c r="H154" s="7">
        <v>68634452</v>
      </c>
      <c r="J154">
        <v>3008744</v>
      </c>
      <c r="K154" s="3">
        <v>18.41</v>
      </c>
      <c r="L154" s="1">
        <v>43711</v>
      </c>
      <c r="M154" t="s">
        <v>105</v>
      </c>
      <c r="N154">
        <v>252</v>
      </c>
      <c r="O154" s="1">
        <v>43725</v>
      </c>
      <c r="P154">
        <v>5435</v>
      </c>
      <c r="Q154">
        <v>252128</v>
      </c>
      <c r="R154">
        <v>18.41</v>
      </c>
      <c r="S154">
        <v>108</v>
      </c>
    </row>
    <row r="155" spans="1:19" x14ac:dyDescent="0.3">
      <c r="A155">
        <v>136</v>
      </c>
      <c r="B155">
        <v>1112282</v>
      </c>
      <c r="C155" s="6" t="s">
        <v>19</v>
      </c>
      <c r="D155" s="7" t="s">
        <v>152</v>
      </c>
      <c r="E155" s="7">
        <v>0</v>
      </c>
      <c r="F155" s="7">
        <f>12.96+4.81</f>
        <v>17.77</v>
      </c>
      <c r="H155" s="7">
        <v>68634452</v>
      </c>
      <c r="J155">
        <v>3008744</v>
      </c>
      <c r="K155" s="3">
        <v>17.77</v>
      </c>
      <c r="L155" s="1">
        <v>43770</v>
      </c>
      <c r="M155" t="s">
        <v>129</v>
      </c>
      <c r="N155">
        <v>252</v>
      </c>
      <c r="O155" s="1">
        <v>43791</v>
      </c>
      <c r="P155">
        <v>5435</v>
      </c>
      <c r="Q155">
        <v>252128</v>
      </c>
      <c r="R155">
        <v>17.77</v>
      </c>
      <c r="S155">
        <v>136</v>
      </c>
    </row>
    <row r="156" spans="1:19" ht="15" customHeight="1" x14ac:dyDescent="0.3">
      <c r="A156">
        <v>144</v>
      </c>
      <c r="B156">
        <v>1115312</v>
      </c>
      <c r="C156" s="6" t="s">
        <v>19</v>
      </c>
      <c r="D156" s="7" t="s">
        <v>152</v>
      </c>
      <c r="E156" s="7">
        <v>0</v>
      </c>
      <c r="F156" s="21">
        <f>90.32+34.42</f>
        <v>124.74</v>
      </c>
      <c r="H156" s="7">
        <v>31978992</v>
      </c>
      <c r="J156">
        <v>3008744</v>
      </c>
      <c r="K156" s="3">
        <v>6.75</v>
      </c>
      <c r="L156" s="1">
        <v>43790</v>
      </c>
      <c r="M156" t="s">
        <v>135</v>
      </c>
      <c r="N156">
        <v>252</v>
      </c>
      <c r="O156" s="1">
        <v>43804</v>
      </c>
      <c r="P156">
        <v>5435</v>
      </c>
      <c r="Q156">
        <v>252128</v>
      </c>
      <c r="R156">
        <v>6.75</v>
      </c>
      <c r="S156">
        <v>144</v>
      </c>
    </row>
    <row r="157" spans="1:19" x14ac:dyDescent="0.3">
      <c r="K157" s="3">
        <f>SUM(K3:K156)</f>
        <v>1225951.0899999989</v>
      </c>
    </row>
  </sheetData>
  <sortState xmlns:xlrd2="http://schemas.microsoft.com/office/spreadsheetml/2017/richdata2" ref="A2:S157">
    <sortCondition ref="Q2:Q157"/>
    <sortCondition ref="C2:C157"/>
    <sortCondition ref="P2:P157"/>
    <sortCondition ref="A2:A157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5286-66F3-43D0-86DE-5B5F7D40039F}">
  <dimension ref="A1:L70"/>
  <sheetViews>
    <sheetView tabSelected="1" topLeftCell="A44" workbookViewId="0">
      <selection activeCell="C59" sqref="C59"/>
    </sheetView>
  </sheetViews>
  <sheetFormatPr defaultRowHeight="14.4" x14ac:dyDescent="0.3"/>
  <cols>
    <col min="1" max="1" width="25.88671875" bestFit="1" customWidth="1"/>
    <col min="3" max="3" width="11.5546875" bestFit="1" customWidth="1"/>
    <col min="6" max="6" width="21.88671875" bestFit="1" customWidth="1"/>
    <col min="7" max="7" width="11.5546875" bestFit="1" customWidth="1"/>
    <col min="9" max="9" width="17.5546875" bestFit="1" customWidth="1"/>
    <col min="10" max="10" width="11.5546875" bestFit="1" customWidth="1"/>
    <col min="11" max="11" width="9.5546875" bestFit="1" customWidth="1"/>
  </cols>
  <sheetData>
    <row r="1" spans="1:11" x14ac:dyDescent="0.3">
      <c r="A1" s="33" t="s">
        <v>154</v>
      </c>
    </row>
    <row r="2" spans="1:11" x14ac:dyDescent="0.3">
      <c r="A2" s="33"/>
      <c r="B2" s="33"/>
    </row>
    <row r="3" spans="1:11" x14ac:dyDescent="0.3">
      <c r="A3" s="33" t="s">
        <v>182</v>
      </c>
      <c r="B3" s="33">
        <v>252119</v>
      </c>
    </row>
    <row r="4" spans="1:11" x14ac:dyDescent="0.3">
      <c r="A4" s="33" t="s">
        <v>179</v>
      </c>
    </row>
    <row r="5" spans="1:11" x14ac:dyDescent="0.3">
      <c r="A5" t="s">
        <v>177</v>
      </c>
      <c r="C5" s="37">
        <v>17609</v>
      </c>
    </row>
    <row r="6" spans="1:11" x14ac:dyDescent="0.3">
      <c r="A6" t="s">
        <v>155</v>
      </c>
      <c r="B6">
        <v>7.39</v>
      </c>
      <c r="C6" s="34">
        <v>130130.51</v>
      </c>
    </row>
    <row r="7" spans="1:11" ht="16.2" x14ac:dyDescent="0.45">
      <c r="A7" t="s">
        <v>156</v>
      </c>
      <c r="B7">
        <v>7.54</v>
      </c>
      <c r="C7" s="32">
        <v>132771.86000000002</v>
      </c>
    </row>
    <row r="8" spans="1:11" ht="16.2" x14ac:dyDescent="0.45">
      <c r="A8" t="s">
        <v>180</v>
      </c>
      <c r="B8">
        <v>0.15000000000000036</v>
      </c>
      <c r="C8" s="32">
        <v>2641.3500000000063</v>
      </c>
    </row>
    <row r="9" spans="1:11" x14ac:dyDescent="0.3">
      <c r="A9" t="s">
        <v>172</v>
      </c>
      <c r="B9">
        <v>725.61</v>
      </c>
      <c r="C9" s="34">
        <v>6530.49</v>
      </c>
    </row>
    <row r="10" spans="1:11" ht="16.2" x14ac:dyDescent="0.45">
      <c r="A10" t="s">
        <v>173</v>
      </c>
      <c r="B10">
        <v>740.13</v>
      </c>
      <c r="C10" s="32">
        <v>6661.17</v>
      </c>
    </row>
    <row r="11" spans="1:11" ht="16.2" x14ac:dyDescent="0.45">
      <c r="A11" t="s">
        <v>181</v>
      </c>
      <c r="B11">
        <v>14.519999999999982</v>
      </c>
      <c r="C11" s="32">
        <v>130.67999999999984</v>
      </c>
      <c r="I11" t="s">
        <v>184</v>
      </c>
    </row>
    <row r="12" spans="1:11" ht="16.2" x14ac:dyDescent="0.45">
      <c r="A12" s="33" t="s">
        <v>174</v>
      </c>
      <c r="B12" s="33"/>
      <c r="C12" s="41">
        <v>2772.0300000000061</v>
      </c>
      <c r="I12" t="s">
        <v>188</v>
      </c>
      <c r="J12" t="s">
        <v>189</v>
      </c>
    </row>
    <row r="13" spans="1:11" ht="16.2" x14ac:dyDescent="0.45">
      <c r="A13" s="33"/>
      <c r="B13" s="33"/>
      <c r="C13" s="41"/>
      <c r="H13" t="s">
        <v>190</v>
      </c>
      <c r="I13" s="31">
        <v>3924648</v>
      </c>
      <c r="J13" s="31">
        <v>2747253.5999999996</v>
      </c>
      <c r="K13" s="43">
        <v>0</v>
      </c>
    </row>
    <row r="14" spans="1:11" x14ac:dyDescent="0.3">
      <c r="A14" s="33" t="s">
        <v>183</v>
      </c>
      <c r="B14" s="33">
        <v>252119</v>
      </c>
      <c r="D14" s="37">
        <v>50108</v>
      </c>
      <c r="H14" t="s">
        <v>191</v>
      </c>
      <c r="I14" s="31">
        <v>3310134</v>
      </c>
      <c r="J14" s="31">
        <v>2317093.7999999998</v>
      </c>
      <c r="K14" s="43">
        <v>0</v>
      </c>
    </row>
    <row r="15" spans="1:11" x14ac:dyDescent="0.3">
      <c r="A15" s="33" t="s">
        <v>184</v>
      </c>
      <c r="D15" s="37">
        <v>33654.175444680848</v>
      </c>
      <c r="H15" t="s">
        <v>192</v>
      </c>
      <c r="I15" s="31">
        <v>4342866</v>
      </c>
      <c r="J15" s="31">
        <v>3040006.1999999997</v>
      </c>
      <c r="K15" s="43">
        <v>0</v>
      </c>
    </row>
    <row r="16" spans="1:11" x14ac:dyDescent="0.3">
      <c r="A16" t="s">
        <v>186</v>
      </c>
      <c r="C16" s="37">
        <v>42097</v>
      </c>
      <c r="H16" t="s">
        <v>193</v>
      </c>
      <c r="I16" s="31">
        <v>4571408</v>
      </c>
      <c r="J16" s="31">
        <v>3199985.5999999996</v>
      </c>
      <c r="K16" s="43">
        <v>0</v>
      </c>
    </row>
    <row r="17" spans="1:12" x14ac:dyDescent="0.3">
      <c r="C17" s="37"/>
      <c r="H17" t="s">
        <v>192</v>
      </c>
      <c r="I17" s="31">
        <v>4956266</v>
      </c>
      <c r="J17" s="31">
        <v>3469386.1999999997</v>
      </c>
      <c r="K17" s="43">
        <v>0</v>
      </c>
    </row>
    <row r="18" spans="1:12" x14ac:dyDescent="0.3">
      <c r="A18" s="33" t="s">
        <v>187</v>
      </c>
      <c r="C18" s="37">
        <v>29667.635200000001</v>
      </c>
      <c r="D18" s="37">
        <v>3986.5402446808475</v>
      </c>
      <c r="H18" t="s">
        <v>190</v>
      </c>
      <c r="I18" s="31">
        <v>4234600</v>
      </c>
      <c r="J18" s="31">
        <v>2964220</v>
      </c>
      <c r="K18" s="43">
        <v>0</v>
      </c>
    </row>
    <row r="19" spans="1:12" x14ac:dyDescent="0.3">
      <c r="A19" t="s">
        <v>155</v>
      </c>
      <c r="B19">
        <v>3.67</v>
      </c>
      <c r="C19" s="34">
        <v>108880.22118399999</v>
      </c>
      <c r="D19" s="37"/>
      <c r="F19" t="s">
        <v>157</v>
      </c>
      <c r="G19" s="31">
        <v>123870</v>
      </c>
      <c r="H19" t="s">
        <v>190</v>
      </c>
      <c r="I19" s="31">
        <v>4674469</v>
      </c>
      <c r="J19" s="31">
        <v>3272128.3</v>
      </c>
      <c r="K19" s="43">
        <v>0</v>
      </c>
    </row>
    <row r="20" spans="1:12" ht="16.2" x14ac:dyDescent="0.45">
      <c r="A20" t="s">
        <v>156</v>
      </c>
      <c r="B20">
        <v>3.76</v>
      </c>
      <c r="C20" s="32">
        <v>409389.63165183994</v>
      </c>
      <c r="D20" s="32">
        <v>14989.391319999986</v>
      </c>
      <c r="G20" s="31"/>
      <c r="H20" t="s">
        <v>193</v>
      </c>
      <c r="I20" s="31">
        <v>4299493</v>
      </c>
      <c r="J20" s="31">
        <v>3009645.0999999996</v>
      </c>
      <c r="K20" s="43">
        <v>0</v>
      </c>
    </row>
    <row r="21" spans="1:12" ht="16.2" x14ac:dyDescent="0.45">
      <c r="A21" s="33" t="s">
        <v>174</v>
      </c>
      <c r="B21">
        <v>8.9999999999999858E-2</v>
      </c>
      <c r="C21" s="41">
        <v>3788.7299999999941</v>
      </c>
      <c r="D21" s="41">
        <v>123869.61250399998</v>
      </c>
      <c r="G21" s="31"/>
      <c r="H21" t="s">
        <v>153</v>
      </c>
      <c r="I21" s="31">
        <v>4640378</v>
      </c>
      <c r="J21" s="31">
        <v>3248264.5999999996</v>
      </c>
      <c r="K21" s="43">
        <v>0</v>
      </c>
    </row>
    <row r="22" spans="1:12" ht="16.2" x14ac:dyDescent="0.45">
      <c r="A22" s="33" t="s">
        <v>185</v>
      </c>
      <c r="C22" s="41"/>
      <c r="D22" s="40"/>
      <c r="G22" s="31"/>
      <c r="H22" t="s">
        <v>194</v>
      </c>
      <c r="I22" s="31">
        <v>3428074</v>
      </c>
      <c r="J22" s="31">
        <v>2399651.7999999998</v>
      </c>
      <c r="K22" s="43">
        <v>0</v>
      </c>
    </row>
    <row r="23" spans="1:12" ht="16.2" x14ac:dyDescent="0.45">
      <c r="B23" s="42"/>
      <c r="C23" s="32"/>
      <c r="H23" t="s">
        <v>195</v>
      </c>
      <c r="I23" s="31">
        <v>2710635</v>
      </c>
      <c r="J23" s="31">
        <v>1897444.4999999998</v>
      </c>
      <c r="K23" s="43">
        <v>0</v>
      </c>
    </row>
    <row r="24" spans="1:12" ht="16.2" x14ac:dyDescent="0.45">
      <c r="A24" s="33"/>
      <c r="B24" s="33"/>
      <c r="C24" s="41"/>
      <c r="H24" t="s">
        <v>196</v>
      </c>
      <c r="I24" s="31">
        <v>2984422.4924012157</v>
      </c>
      <c r="J24" s="31">
        <v>2089095.744680851</v>
      </c>
      <c r="K24" s="43">
        <v>7855</v>
      </c>
      <c r="L24" s="5" t="s">
        <v>197</v>
      </c>
    </row>
    <row r="25" spans="1:12" ht="15" thickBot="1" x14ac:dyDescent="0.35">
      <c r="A25" s="33" t="s">
        <v>160</v>
      </c>
      <c r="I25" s="44">
        <v>48077393.492401212</v>
      </c>
      <c r="J25" s="44">
        <v>33654175.444680847</v>
      </c>
      <c r="K25" s="45">
        <v>7855</v>
      </c>
    </row>
    <row r="26" spans="1:12" ht="15" thickTop="1" x14ac:dyDescent="0.3">
      <c r="A26" s="33" t="s">
        <v>178</v>
      </c>
      <c r="J26" s="5" t="s">
        <v>198</v>
      </c>
      <c r="K26" s="46">
        <v>123870</v>
      </c>
    </row>
    <row r="27" spans="1:12" x14ac:dyDescent="0.3">
      <c r="A27" s="33" t="s">
        <v>161</v>
      </c>
      <c r="B27" s="33">
        <v>252125</v>
      </c>
    </row>
    <row r="28" spans="1:12" x14ac:dyDescent="0.3">
      <c r="A28" t="s">
        <v>176</v>
      </c>
      <c r="C28" s="37">
        <v>36857</v>
      </c>
    </row>
    <row r="29" spans="1:12" x14ac:dyDescent="0.3">
      <c r="A29" t="s">
        <v>155</v>
      </c>
      <c r="B29">
        <v>3.69</v>
      </c>
      <c r="C29" s="34">
        <v>136002.32999999999</v>
      </c>
    </row>
    <row r="30" spans="1:12" ht="16.2" x14ac:dyDescent="0.45">
      <c r="A30" t="s">
        <v>156</v>
      </c>
      <c r="B30">
        <v>3.75</v>
      </c>
      <c r="C30" s="32">
        <v>138213.75</v>
      </c>
    </row>
    <row r="31" spans="1:12" ht="16.2" x14ac:dyDescent="0.45">
      <c r="A31" s="33" t="s">
        <v>174</v>
      </c>
      <c r="B31">
        <v>6.0000000000000053E-2</v>
      </c>
      <c r="C31" s="41">
        <v>2211.4200000000019</v>
      </c>
    </row>
    <row r="32" spans="1:12" x14ac:dyDescent="0.3">
      <c r="C32" s="34"/>
    </row>
    <row r="33" spans="1:4" x14ac:dyDescent="0.3">
      <c r="A33" s="33" t="s">
        <v>162</v>
      </c>
      <c r="B33" s="33">
        <v>252126</v>
      </c>
      <c r="C33" s="35"/>
    </row>
    <row r="34" spans="1:4" x14ac:dyDescent="0.3">
      <c r="A34" s="33" t="s">
        <v>178</v>
      </c>
    </row>
    <row r="35" spans="1:4" x14ac:dyDescent="0.3">
      <c r="A35" t="s">
        <v>177</v>
      </c>
      <c r="C35" s="37">
        <v>26746</v>
      </c>
    </row>
    <row r="36" spans="1:4" ht="16.2" x14ac:dyDescent="0.45">
      <c r="A36" t="s">
        <v>155</v>
      </c>
      <c r="B36">
        <v>5.13</v>
      </c>
      <c r="C36" s="32">
        <v>137206.98000000001</v>
      </c>
    </row>
    <row r="37" spans="1:4" x14ac:dyDescent="0.3">
      <c r="A37" t="s">
        <v>156</v>
      </c>
      <c r="B37">
        <v>5.31</v>
      </c>
      <c r="C37" s="34">
        <v>142021.25999999998</v>
      </c>
    </row>
    <row r="38" spans="1:4" ht="16.2" x14ac:dyDescent="0.45">
      <c r="A38" t="s">
        <v>164</v>
      </c>
      <c r="B38" s="36">
        <v>1</v>
      </c>
      <c r="C38" s="32">
        <v>26746</v>
      </c>
    </row>
    <row r="39" spans="1:4" ht="16.2" x14ac:dyDescent="0.45">
      <c r="A39" s="33" t="s">
        <v>174</v>
      </c>
      <c r="B39">
        <v>0.17999999999999972</v>
      </c>
      <c r="C39" s="41">
        <v>4814.2799999999925</v>
      </c>
    </row>
    <row r="40" spans="1:4" ht="16.2" x14ac:dyDescent="0.45">
      <c r="B40" s="36"/>
      <c r="C40" s="32"/>
    </row>
    <row r="41" spans="1:4" x14ac:dyDescent="0.3">
      <c r="A41" s="33" t="s">
        <v>163</v>
      </c>
      <c r="B41" s="33">
        <v>252107</v>
      </c>
    </row>
    <row r="42" spans="1:4" x14ac:dyDescent="0.3">
      <c r="A42" s="33" t="s">
        <v>178</v>
      </c>
    </row>
    <row r="43" spans="1:4" x14ac:dyDescent="0.3">
      <c r="A43" t="s">
        <v>177</v>
      </c>
      <c r="C43" s="37">
        <v>4177</v>
      </c>
    </row>
    <row r="44" spans="1:4" ht="16.2" x14ac:dyDescent="0.45">
      <c r="A44" t="s">
        <v>155</v>
      </c>
      <c r="B44">
        <v>5.13</v>
      </c>
      <c r="C44" s="32">
        <v>21428.01</v>
      </c>
    </row>
    <row r="45" spans="1:4" x14ac:dyDescent="0.3">
      <c r="A45" t="s">
        <v>156</v>
      </c>
      <c r="B45">
        <v>5.31</v>
      </c>
      <c r="C45" s="34">
        <v>22179.87</v>
      </c>
      <c r="D45" s="40"/>
    </row>
    <row r="46" spans="1:4" ht="16.2" x14ac:dyDescent="0.45">
      <c r="A46" t="s">
        <v>164</v>
      </c>
      <c r="B46" s="36">
        <v>1</v>
      </c>
      <c r="C46" s="32">
        <v>4177</v>
      </c>
    </row>
    <row r="47" spans="1:4" ht="16.2" x14ac:dyDescent="0.45">
      <c r="A47" s="33" t="s">
        <v>174</v>
      </c>
      <c r="B47">
        <v>0.17999999999999972</v>
      </c>
      <c r="C47" s="41">
        <v>751.85999999999876</v>
      </c>
    </row>
    <row r="49" spans="1:4" x14ac:dyDescent="0.3">
      <c r="A49" s="33" t="s">
        <v>165</v>
      </c>
    </row>
    <row r="50" spans="1:4" x14ac:dyDescent="0.3">
      <c r="A50" s="33" t="s">
        <v>167</v>
      </c>
      <c r="B50" s="33">
        <v>252123</v>
      </c>
    </row>
    <row r="51" spans="1:4" x14ac:dyDescent="0.3">
      <c r="A51" t="s">
        <v>169</v>
      </c>
    </row>
    <row r="52" spans="1:4" x14ac:dyDescent="0.3">
      <c r="A52" t="s">
        <v>175</v>
      </c>
      <c r="C52" s="37">
        <v>16247</v>
      </c>
    </row>
    <row r="53" spans="1:4" x14ac:dyDescent="0.3">
      <c r="A53" t="s">
        <v>170</v>
      </c>
      <c r="B53">
        <v>1.7</v>
      </c>
      <c r="C53" s="34">
        <v>27619.899999999998</v>
      </c>
    </row>
    <row r="54" spans="1:4" ht="16.2" x14ac:dyDescent="0.45">
      <c r="A54" t="s">
        <v>156</v>
      </c>
      <c r="B54">
        <v>1.764</v>
      </c>
      <c r="C54" s="32">
        <v>28659.707999999999</v>
      </c>
    </row>
    <row r="55" spans="1:4" ht="16.2" x14ac:dyDescent="0.45">
      <c r="A55" t="s">
        <v>171</v>
      </c>
      <c r="B55">
        <v>6.4000000000000057E-2</v>
      </c>
      <c r="C55" s="39">
        <v>1039.8080000000009</v>
      </c>
      <c r="D55" s="40"/>
    </row>
    <row r="56" spans="1:4" x14ac:dyDescent="0.3">
      <c r="A56" t="s">
        <v>172</v>
      </c>
      <c r="B56">
        <v>232.74</v>
      </c>
      <c r="C56" s="34">
        <v>2094.66</v>
      </c>
    </row>
    <row r="57" spans="1:4" ht="16.2" x14ac:dyDescent="0.45">
      <c r="A57" t="s">
        <v>173</v>
      </c>
      <c r="B57">
        <v>246.97</v>
      </c>
      <c r="C57" s="32">
        <v>2222.73</v>
      </c>
    </row>
    <row r="58" spans="1:4" ht="16.2" x14ac:dyDescent="0.45">
      <c r="A58" t="s">
        <v>171</v>
      </c>
      <c r="B58">
        <v>14.22999999999999</v>
      </c>
      <c r="C58" s="39">
        <v>128.06999999999991</v>
      </c>
    </row>
    <row r="59" spans="1:4" ht="16.2" x14ac:dyDescent="0.45">
      <c r="A59" t="s">
        <v>174</v>
      </c>
      <c r="C59" s="41">
        <v>1167.8780000000008</v>
      </c>
    </row>
    <row r="61" spans="1:4" x14ac:dyDescent="0.3">
      <c r="A61" s="33" t="s">
        <v>166</v>
      </c>
      <c r="B61" s="33">
        <v>252124</v>
      </c>
    </row>
    <row r="62" spans="1:4" x14ac:dyDescent="0.3">
      <c r="A62" t="s">
        <v>168</v>
      </c>
    </row>
    <row r="63" spans="1:4" x14ac:dyDescent="0.3">
      <c r="A63" t="s">
        <v>175</v>
      </c>
      <c r="C63" s="37">
        <v>2995</v>
      </c>
    </row>
    <row r="64" spans="1:4" x14ac:dyDescent="0.3">
      <c r="A64" t="s">
        <v>170</v>
      </c>
      <c r="B64">
        <v>1.61</v>
      </c>
      <c r="C64" s="34">
        <v>4821.9500000000007</v>
      </c>
    </row>
    <row r="65" spans="1:4" ht="16.2" x14ac:dyDescent="0.45">
      <c r="A65" t="s">
        <v>156</v>
      </c>
      <c r="B65">
        <v>1.66</v>
      </c>
      <c r="C65" s="32">
        <v>4971.7</v>
      </c>
    </row>
    <row r="66" spans="1:4" ht="16.2" x14ac:dyDescent="0.45">
      <c r="A66" t="s">
        <v>171</v>
      </c>
      <c r="B66">
        <v>4.9999999999999822E-2</v>
      </c>
      <c r="C66" s="39">
        <v>149.74999999999946</v>
      </c>
      <c r="D66" s="40"/>
    </row>
    <row r="67" spans="1:4" x14ac:dyDescent="0.3">
      <c r="A67" t="s">
        <v>172</v>
      </c>
      <c r="B67">
        <v>154.84</v>
      </c>
      <c r="C67" s="34">
        <v>1393.56</v>
      </c>
    </row>
    <row r="68" spans="1:4" ht="16.2" x14ac:dyDescent="0.45">
      <c r="A68" t="s">
        <v>173</v>
      </c>
      <c r="B68">
        <v>159.49</v>
      </c>
      <c r="C68" s="32">
        <v>1435.41</v>
      </c>
    </row>
    <row r="69" spans="1:4" ht="16.2" x14ac:dyDescent="0.45">
      <c r="A69" t="s">
        <v>171</v>
      </c>
      <c r="B69">
        <v>4.6500000000000057</v>
      </c>
      <c r="C69" s="39">
        <v>41.850000000000051</v>
      </c>
    </row>
    <row r="70" spans="1:4" ht="16.2" x14ac:dyDescent="0.45">
      <c r="A70" t="s">
        <v>174</v>
      </c>
      <c r="C70" s="41">
        <v>191.59999999999951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B68728-4D6F-4C60-9FF7-1580BEBD2F18}">
  <ds:schemaRefs>
    <ds:schemaRef ds:uri="http://schemas.microsoft.com/office/2006/documentManagement/types"/>
    <ds:schemaRef ds:uri="http://purl.org/dc/elements/1.1/"/>
    <ds:schemaRef ds:uri="c5a96f66-4d20-4319-b5bb-cab46750a45b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9082EB3-4B45-4FAB-ACB0-37FD92E872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91FC9D-D2D5-4E18-8DEB-FC233BB74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APInvoiceImgSearch_28_Feb_2020 </vt:lpstr>
      <vt:lpstr>ADJUSTMENTS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Cynthia Yapp</cp:lastModifiedBy>
  <dcterms:created xsi:type="dcterms:W3CDTF">2020-02-28T19:06:34Z</dcterms:created>
  <dcterms:modified xsi:type="dcterms:W3CDTF">2020-07-30T15:37:14Z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