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wain.MSA\Documents\(UIF U02-41 TEMPORARY)\ADJUSTMENTS\Chemicals\"/>
    </mc:Choice>
  </mc:AlternateContent>
  <xr:revisionPtr revIDLastSave="0" documentId="13_ncr:1_{830102F1-E3BB-46BC-B82D-51ABFEBB4D11}" xr6:coauthVersionLast="45" xr6:coauthVersionMax="45" xr10:uidLastSave="{00000000-0000-0000-0000-000000000000}"/>
  <bookViews>
    <workbookView xWindow="-120" yWindow="-120" windowWidth="24240" windowHeight="13140" xr2:uid="{510BBC50-8624-45D3-9759-5AAF49EB0BD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1" i="1" l="1"/>
  <c r="C61" i="1"/>
  <c r="B61" i="1"/>
  <c r="D59" i="1"/>
  <c r="H22" i="1" l="1"/>
  <c r="L16" i="1"/>
  <c r="L53" i="1" l="1"/>
  <c r="J53" i="1"/>
  <c r="H53" i="1"/>
  <c r="G53" i="1"/>
  <c r="F53" i="1"/>
  <c r="D53" i="1"/>
  <c r="C53" i="1"/>
  <c r="B53" i="1"/>
  <c r="N35" i="1" l="1"/>
  <c r="M45" i="1"/>
  <c r="N45" i="1" s="1"/>
  <c r="M44" i="1"/>
  <c r="N44" i="1" s="1"/>
  <c r="M41" i="1"/>
  <c r="N41" i="1" s="1"/>
  <c r="M38" i="1"/>
  <c r="M37" i="1"/>
  <c r="M36" i="1"/>
  <c r="M35" i="1"/>
  <c r="M34" i="1"/>
  <c r="N34" i="1" s="1"/>
  <c r="M33" i="1"/>
  <c r="N33" i="1" s="1"/>
  <c r="M32" i="1"/>
  <c r="N32" i="1" s="1"/>
  <c r="M31" i="1"/>
  <c r="N31" i="1" s="1"/>
  <c r="M30" i="1"/>
  <c r="M27" i="1"/>
  <c r="M20" i="1"/>
  <c r="N20" i="1" s="1"/>
  <c r="M18" i="1"/>
  <c r="N18" i="1" s="1"/>
  <c r="M16" i="1"/>
  <c r="N16" i="1" s="1"/>
  <c r="M14" i="1"/>
  <c r="M12" i="1"/>
  <c r="N12" i="1" s="1"/>
  <c r="M10" i="1"/>
  <c r="M8" i="1"/>
  <c r="M6" i="1"/>
  <c r="I45" i="1"/>
  <c r="I44" i="1"/>
  <c r="I41" i="1"/>
  <c r="I38" i="1"/>
  <c r="N38" i="1" s="1"/>
  <c r="I37" i="1"/>
  <c r="N37" i="1" s="1"/>
  <c r="I36" i="1"/>
  <c r="N36" i="1" s="1"/>
  <c r="I35" i="1"/>
  <c r="I34" i="1"/>
  <c r="I33" i="1"/>
  <c r="I32" i="1"/>
  <c r="I31" i="1"/>
  <c r="I30" i="1"/>
  <c r="N30" i="1" s="1"/>
  <c r="I27" i="1"/>
  <c r="I22" i="1"/>
  <c r="I20" i="1"/>
  <c r="I18" i="1"/>
  <c r="I16" i="1"/>
  <c r="I14" i="1"/>
  <c r="I12" i="1"/>
  <c r="I10" i="1"/>
  <c r="I8" i="1"/>
  <c r="N8" i="1" s="1"/>
  <c r="I6" i="1"/>
  <c r="N10" i="1" l="1"/>
  <c r="N14" i="1"/>
  <c r="O27" i="1"/>
  <c r="N27" i="1"/>
  <c r="N6" i="1"/>
  <c r="I53" i="1"/>
  <c r="B57" i="1" s="1"/>
  <c r="P14" i="1" l="1"/>
  <c r="O14" i="1"/>
  <c r="P27" i="1"/>
  <c r="E38" i="1"/>
  <c r="Q38" i="1" s="1"/>
  <c r="E37" i="1"/>
  <c r="Q37" i="1" s="1"/>
  <c r="E36" i="1"/>
  <c r="Q36" i="1" s="1"/>
  <c r="E20" i="1"/>
  <c r="Q20" i="1" s="1"/>
  <c r="E45" i="1" l="1"/>
  <c r="Q45" i="1" s="1"/>
  <c r="E18" i="1" l="1"/>
  <c r="Q18" i="1" s="1"/>
  <c r="E44" i="1" l="1"/>
  <c r="Q44" i="1" s="1"/>
  <c r="E16" i="1" l="1"/>
  <c r="Q16" i="1" s="1"/>
  <c r="E35" i="1" l="1"/>
  <c r="Q35" i="1" s="1"/>
  <c r="E34" i="1"/>
  <c r="Q34" i="1" s="1"/>
  <c r="E33" i="1"/>
  <c r="Q33" i="1" s="1"/>
  <c r="E32" i="1"/>
  <c r="Q32" i="1" s="1"/>
  <c r="E41" i="1" l="1"/>
  <c r="Q41" i="1" s="1"/>
  <c r="E31" i="1"/>
  <c r="Q31" i="1" s="1"/>
  <c r="E30" i="1"/>
  <c r="Q30" i="1" s="1"/>
  <c r="E8" i="1" l="1"/>
  <c r="Q8" i="1" s="1"/>
  <c r="E27" i="1" l="1"/>
  <c r="Q27" i="1" s="1"/>
  <c r="E22" i="1"/>
  <c r="E14" i="1"/>
  <c r="Q14" i="1" s="1"/>
  <c r="E12" i="1"/>
  <c r="Q12" i="1" s="1"/>
  <c r="E10" i="1"/>
  <c r="Q10" i="1" s="1"/>
  <c r="E6" i="1"/>
  <c r="Q6" i="1" s="1"/>
  <c r="K22" i="1"/>
  <c r="K53" i="1" l="1"/>
  <c r="M22" i="1"/>
  <c r="E53" i="1"/>
  <c r="O12" i="1"/>
  <c r="P12" i="1"/>
  <c r="N22" i="1" l="1"/>
  <c r="M53" i="1"/>
  <c r="C57" i="1" s="1"/>
  <c r="N53" i="1" l="1"/>
  <c r="Q22" i="1"/>
  <c r="Q53" i="1" s="1"/>
  <c r="O53" i="1" l="1"/>
  <c r="D57" i="1"/>
  <c r="P53" i="1"/>
</calcChain>
</file>

<file path=xl/sharedStrings.xml><?xml version="1.0" encoding="utf-8"?>
<sst xmlns="http://schemas.openxmlformats.org/spreadsheetml/2006/main" count="63" uniqueCount="50">
  <si>
    <t>Chemical Adjustments</t>
  </si>
  <si>
    <t>Cypress Lakes</t>
  </si>
  <si>
    <t>Labrador</t>
  </si>
  <si>
    <t>Lake Placid</t>
  </si>
  <si>
    <t>LUSI</t>
  </si>
  <si>
    <t>Sanlando</t>
  </si>
  <si>
    <t>UIF Marion</t>
  </si>
  <si>
    <t>PER BOOKS</t>
  </si>
  <si>
    <t>Golden Hills - W</t>
  </si>
  <si>
    <t>Golden Hills - S</t>
  </si>
  <si>
    <t>DOSAGE - W</t>
  </si>
  <si>
    <t>DOSAGE - S</t>
  </si>
  <si>
    <t>Total</t>
  </si>
  <si>
    <t>TOTAL</t>
  </si>
  <si>
    <t>W</t>
  </si>
  <si>
    <t>S</t>
  </si>
  <si>
    <t>Eagle Ridge</t>
  </si>
  <si>
    <t>Bear Lake</t>
  </si>
  <si>
    <t>UIF Seminole</t>
  </si>
  <si>
    <t>Jansen</t>
  </si>
  <si>
    <t>UIF Pinellas</t>
  </si>
  <si>
    <t>Lake Tarpon</t>
  </si>
  <si>
    <t>Little Wekiva</t>
  </si>
  <si>
    <t>Mid County</t>
  </si>
  <si>
    <t>Oakland Shores</t>
  </si>
  <si>
    <t>UIF Pasco</t>
  </si>
  <si>
    <t>Orangewood</t>
  </si>
  <si>
    <t>Park Ridge</t>
  </si>
  <si>
    <t>Pennbrooke</t>
  </si>
  <si>
    <t>Summertree</t>
  </si>
  <si>
    <t>Weathersfield</t>
  </si>
  <si>
    <t>Phillips</t>
  </si>
  <si>
    <t>Crystal Lake</t>
  </si>
  <si>
    <t>Ravenna Park</t>
  </si>
  <si>
    <t>UIF Orange</t>
  </si>
  <si>
    <t>Crescent Heights</t>
  </si>
  <si>
    <t>Davis Shores</t>
  </si>
  <si>
    <t>Sandalhaven</t>
  </si>
  <si>
    <t>N/A purchased</t>
  </si>
  <si>
    <t>Non-Dosage</t>
  </si>
  <si>
    <t>Dosage Adj</t>
  </si>
  <si>
    <t>Chlorine</t>
  </si>
  <si>
    <t>Odor</t>
  </si>
  <si>
    <t>Other</t>
  </si>
  <si>
    <t>TOTALS</t>
  </si>
  <si>
    <t>Dosage</t>
  </si>
  <si>
    <t>Per Books</t>
  </si>
  <si>
    <t>Water</t>
  </si>
  <si>
    <t>Sewer</t>
  </si>
  <si>
    <t>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</si>
</sst>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Courier"/>
    </font>
    <font>
      <sz val="1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NumberFormat="1" applyFont="1"/>
    <xf numFmtId="164" fontId="0" fillId="0" borderId="0" xfId="0" applyNumberFormat="1" applyFill="1"/>
    <xf numFmtId="0" fontId="3" fillId="0" borderId="0" xfId="0" applyFont="1" applyAlignment="1">
      <alignment horizontal="center"/>
    </xf>
    <xf numFmtId="164" fontId="2" fillId="0" borderId="0" xfId="0" applyNumberFormat="1" applyFont="1"/>
    <xf numFmtId="164" fontId="2" fillId="0" borderId="0" xfId="1" applyNumberFormat="1" applyFont="1"/>
    <xf numFmtId="0" fontId="4" fillId="0" borderId="0" xfId="0" applyFont="1"/>
    <xf numFmtId="10" fontId="0" fillId="0" borderId="0" xfId="2" applyNumberFormat="1" applyFont="1"/>
    <xf numFmtId="164" fontId="0" fillId="0" borderId="0" xfId="0" applyNumberFormat="1"/>
    <xf numFmtId="43" fontId="0" fillId="0" borderId="0" xfId="0" applyNumberFormat="1"/>
    <xf numFmtId="0" fontId="0" fillId="0" borderId="0" xfId="0" applyFont="1"/>
    <xf numFmtId="49" fontId="6" fillId="0" borderId="0" xfId="3" applyNumberFormat="1" applyFont="1"/>
    <xf numFmtId="0" fontId="0" fillId="0" borderId="0" xfId="0" applyFont="1" applyFill="1"/>
    <xf numFmtId="164" fontId="0" fillId="0" borderId="0" xfId="1" applyNumberFormat="1" applyFont="1" applyFill="1"/>
    <xf numFmtId="164" fontId="2" fillId="0" borderId="0" xfId="1" applyNumberFormat="1" applyFont="1" applyFill="1"/>
    <xf numFmtId="0" fontId="0" fillId="0" borderId="0" xfId="0" applyFill="1"/>
    <xf numFmtId="10" fontId="0" fillId="0" borderId="0" xfId="2" applyNumberFormat="1" applyFont="1" applyFill="1"/>
    <xf numFmtId="164" fontId="0" fillId="0" borderId="0" xfId="0" applyNumberFormat="1" applyFont="1"/>
    <xf numFmtId="43" fontId="0" fillId="0" borderId="0" xfId="1" applyFont="1"/>
    <xf numFmtId="164" fontId="0" fillId="2" borderId="0" xfId="1" applyNumberFormat="1" applyFont="1" applyFill="1"/>
    <xf numFmtId="164" fontId="2" fillId="0" borderId="0" xfId="2" applyNumberFormat="1" applyFont="1"/>
    <xf numFmtId="164" fontId="2" fillId="2" borderId="0" xfId="2" applyNumberFormat="1" applyFont="1" applyFill="1"/>
    <xf numFmtId="0" fontId="4" fillId="0" borderId="0" xfId="0" applyFont="1" applyAlignment="1">
      <alignment horizontal="center"/>
    </xf>
    <xf numFmtId="43" fontId="0" fillId="2" borderId="0" xfId="0" applyNumberFormat="1" applyFill="1"/>
    <xf numFmtId="43" fontId="0" fillId="2" borderId="0" xfId="1" applyFont="1" applyFill="1"/>
    <xf numFmtId="164" fontId="2" fillId="3" borderId="0" xfId="0" applyNumberFormat="1" applyFont="1" applyFill="1"/>
    <xf numFmtId="164" fontId="2" fillId="4" borderId="0" xfId="2" applyNumberFormat="1" applyFont="1" applyFill="1"/>
    <xf numFmtId="164" fontId="0" fillId="4" borderId="0" xfId="1" applyNumberFormat="1" applyFont="1" applyFill="1"/>
    <xf numFmtId="0" fontId="3" fillId="0" borderId="0" xfId="0" applyFont="1" applyAlignment="1">
      <alignment horizontal="center"/>
    </xf>
    <xf numFmtId="164" fontId="2" fillId="2" borderId="0" xfId="0" applyNumberFormat="1" applyFont="1" applyFill="1"/>
    <xf numFmtId="164" fontId="2" fillId="5" borderId="0" xfId="0" applyNumberFormat="1" applyFont="1" applyFill="1"/>
    <xf numFmtId="164" fontId="2" fillId="0" borderId="1" xfId="0" applyNumberFormat="1" applyFont="1" applyBorder="1"/>
  </cellXfs>
  <cellStyles count="4">
    <cellStyle name="Comma" xfId="1" builtinId="3"/>
    <cellStyle name="Normal" xfId="0" builtinId="0"/>
    <cellStyle name="Normal 3" xfId="3" xr:uid="{54365B8B-6041-4CBB-AF4B-ADF38F90056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EDDC7-55BB-4C13-9CB3-3A4935963309}">
  <dimension ref="A1:S62"/>
  <sheetViews>
    <sheetView tabSelected="1" topLeftCell="A47" workbookViewId="0">
      <selection activeCell="E64" sqref="E64"/>
    </sheetView>
  </sheetViews>
  <sheetFormatPr defaultRowHeight="15" x14ac:dyDescent="0.25"/>
  <cols>
    <col min="1" max="1" width="21.140625" bestFit="1" customWidth="1"/>
    <col min="2" max="2" width="10.5703125" bestFit="1" customWidth="1"/>
    <col min="3" max="3" width="9.28515625" bestFit="1" customWidth="1"/>
    <col min="4" max="4" width="9.5703125" bestFit="1" customWidth="1"/>
    <col min="5" max="5" width="9.5703125" customWidth="1"/>
    <col min="6" max="6" width="9.5703125" bestFit="1" customWidth="1"/>
    <col min="8" max="8" width="9.5703125" bestFit="1" customWidth="1"/>
    <col min="9" max="9" width="9.5703125" customWidth="1"/>
    <col min="10" max="12" width="10.5703125" bestFit="1" customWidth="1"/>
    <col min="13" max="13" width="9.5703125" customWidth="1"/>
    <col min="17" max="17" width="10.85546875" bestFit="1" customWidth="1"/>
    <col min="19" max="19" width="12.140625" bestFit="1" customWidth="1"/>
  </cols>
  <sheetData>
    <row r="1" spans="1:19" x14ac:dyDescent="0.25">
      <c r="A1" t="s">
        <v>0</v>
      </c>
    </row>
    <row r="2" spans="1:19" x14ac:dyDescent="0.25">
      <c r="R2" t="s">
        <v>39</v>
      </c>
    </row>
    <row r="3" spans="1:19" x14ac:dyDescent="0.25">
      <c r="B3" s="30" t="s">
        <v>7</v>
      </c>
      <c r="C3" s="30"/>
      <c r="D3" s="30"/>
      <c r="E3" s="5"/>
      <c r="F3" s="30" t="s">
        <v>10</v>
      </c>
      <c r="G3" s="30"/>
      <c r="H3" s="30"/>
      <c r="I3" s="5"/>
      <c r="J3" s="30" t="s">
        <v>11</v>
      </c>
      <c r="K3" s="30"/>
      <c r="L3" s="30"/>
      <c r="M3" s="5"/>
      <c r="N3" s="2" t="s">
        <v>13</v>
      </c>
      <c r="O3" s="2" t="s">
        <v>14</v>
      </c>
      <c r="P3" s="2" t="s">
        <v>15</v>
      </c>
      <c r="Q3" s="2" t="s">
        <v>40</v>
      </c>
      <c r="R3" s="2" t="s">
        <v>14</v>
      </c>
      <c r="S3" s="2" t="s">
        <v>15</v>
      </c>
    </row>
    <row r="4" spans="1:19" x14ac:dyDescent="0.25">
      <c r="B4" s="8">
        <v>5480</v>
      </c>
      <c r="C4" s="8">
        <v>5485</v>
      </c>
      <c r="D4" s="8">
        <v>5490</v>
      </c>
      <c r="E4" s="5" t="s">
        <v>12</v>
      </c>
      <c r="F4" s="8">
        <v>5480</v>
      </c>
      <c r="G4" s="8">
        <v>5485</v>
      </c>
      <c r="H4" s="8">
        <v>5490</v>
      </c>
      <c r="I4" s="5" t="s">
        <v>12</v>
      </c>
      <c r="J4" s="8">
        <v>5480</v>
      </c>
      <c r="K4" s="8">
        <v>5485</v>
      </c>
      <c r="L4" s="8">
        <v>5490</v>
      </c>
      <c r="M4" s="5" t="s">
        <v>12</v>
      </c>
      <c r="N4" s="8"/>
      <c r="R4" s="3"/>
      <c r="S4" s="3"/>
    </row>
    <row r="5" spans="1:19" x14ac:dyDescent="0.25">
      <c r="B5" s="24" t="s">
        <v>41</v>
      </c>
      <c r="C5" s="24" t="s">
        <v>42</v>
      </c>
      <c r="D5" s="24" t="s">
        <v>43</v>
      </c>
      <c r="E5" s="1"/>
      <c r="F5" s="24" t="s">
        <v>41</v>
      </c>
      <c r="G5" s="24" t="s">
        <v>42</v>
      </c>
      <c r="H5" s="24" t="s">
        <v>43</v>
      </c>
      <c r="I5" s="1"/>
      <c r="J5" s="24" t="s">
        <v>41</v>
      </c>
      <c r="K5" s="24" t="s">
        <v>42</v>
      </c>
      <c r="L5" s="24" t="s">
        <v>43</v>
      </c>
      <c r="M5" s="1"/>
      <c r="R5" s="3"/>
      <c r="S5" s="3"/>
    </row>
    <row r="6" spans="1:19" x14ac:dyDescent="0.25">
      <c r="A6" t="s">
        <v>1</v>
      </c>
      <c r="B6" s="3">
        <v>15585</v>
      </c>
      <c r="C6" s="3">
        <v>330</v>
      </c>
      <c r="D6" s="3">
        <v>6151</v>
      </c>
      <c r="E6" s="7">
        <f>SUM(B6:D6)</f>
        <v>22066</v>
      </c>
      <c r="F6" s="3">
        <v>7282.6</v>
      </c>
      <c r="G6" s="3"/>
      <c r="H6" s="3">
        <v>2358</v>
      </c>
      <c r="I6" s="7">
        <f>SUM(F6:H6)</f>
        <v>9640.6</v>
      </c>
      <c r="J6" s="3">
        <v>8270.6</v>
      </c>
      <c r="K6" s="21">
        <v>1078.67</v>
      </c>
      <c r="L6" s="21">
        <v>2066.89</v>
      </c>
      <c r="M6" s="7">
        <f>SUM(J6:L6)</f>
        <v>11416.16</v>
      </c>
      <c r="N6" s="6">
        <f>+M6+I6</f>
        <v>21056.760000000002</v>
      </c>
      <c r="O6" s="9">
        <v>0.45783871782743407</v>
      </c>
      <c r="P6" s="9">
        <v>0.54216128217256587</v>
      </c>
      <c r="Q6" s="22">
        <f>+N6-E6</f>
        <v>-1009.239999999998</v>
      </c>
      <c r="R6" s="3"/>
      <c r="S6" s="21">
        <v>3145.46</v>
      </c>
    </row>
    <row r="7" spans="1:19" x14ac:dyDescent="0.25">
      <c r="B7" s="3"/>
      <c r="C7" s="3"/>
      <c r="D7" s="3"/>
      <c r="E7" s="7"/>
      <c r="F7" s="3"/>
      <c r="G7" s="3"/>
      <c r="H7" s="3"/>
      <c r="I7" s="7"/>
      <c r="J7" s="3"/>
      <c r="K7" s="3"/>
      <c r="L7" s="3"/>
      <c r="M7" s="7"/>
      <c r="N7" s="1"/>
      <c r="R7" s="3"/>
      <c r="S7" s="3"/>
    </row>
    <row r="8" spans="1:19" x14ac:dyDescent="0.25">
      <c r="A8" s="1" t="s">
        <v>16</v>
      </c>
      <c r="B8" s="4">
        <v>24157</v>
      </c>
      <c r="C8" s="4">
        <v>1043</v>
      </c>
      <c r="D8" s="4">
        <v>880</v>
      </c>
      <c r="E8" s="7">
        <f>SUM(B8:D8)</f>
        <v>26080</v>
      </c>
      <c r="F8" s="3"/>
      <c r="G8" s="3"/>
      <c r="H8" s="3"/>
      <c r="I8" s="7">
        <f>SUM(F8:H8)</f>
        <v>0</v>
      </c>
      <c r="J8" s="3">
        <v>27066</v>
      </c>
      <c r="K8" s="3"/>
      <c r="L8" s="3"/>
      <c r="M8" s="7">
        <f>SUM(J8:L8)</f>
        <v>27066</v>
      </c>
      <c r="N8" s="6">
        <f>+M8+I8</f>
        <v>27066</v>
      </c>
      <c r="O8" s="9"/>
      <c r="P8" s="9">
        <v>1</v>
      </c>
      <c r="Q8" s="22">
        <f>+N8-E8</f>
        <v>986</v>
      </c>
      <c r="R8" s="3"/>
      <c r="S8" s="3"/>
    </row>
    <row r="9" spans="1:19" x14ac:dyDescent="0.25">
      <c r="R9" s="3"/>
      <c r="S9" s="3"/>
    </row>
    <row r="10" spans="1:19" x14ac:dyDescent="0.25">
      <c r="A10" t="s">
        <v>2</v>
      </c>
      <c r="B10" s="4">
        <v>9658</v>
      </c>
      <c r="C10" s="4">
        <v>693.52</v>
      </c>
      <c r="D10" s="4">
        <v>2732.28</v>
      </c>
      <c r="E10" s="7">
        <f>SUM(B10:D10)</f>
        <v>13083.800000000001</v>
      </c>
      <c r="F10" s="3">
        <v>1976</v>
      </c>
      <c r="G10" s="3"/>
      <c r="H10" s="3"/>
      <c r="I10" s="7">
        <f>SUM(F10:H10)</f>
        <v>1976</v>
      </c>
      <c r="J10" s="3">
        <v>8645</v>
      </c>
      <c r="K10" s="21">
        <v>1079</v>
      </c>
      <c r="L10" s="21">
        <v>2512</v>
      </c>
      <c r="M10" s="7">
        <f>SUM(J10:L10)</f>
        <v>12236</v>
      </c>
      <c r="N10" s="6">
        <f>+M10+I10</f>
        <v>14212</v>
      </c>
      <c r="O10" s="9">
        <v>0.13903684617149098</v>
      </c>
      <c r="P10" s="9">
        <v>0.86096315382850908</v>
      </c>
      <c r="Q10" s="22">
        <f>+N10-E10</f>
        <v>1128.1999999999989</v>
      </c>
      <c r="R10" s="3"/>
      <c r="S10" s="21">
        <v>3591</v>
      </c>
    </row>
    <row r="11" spans="1:19" x14ac:dyDescent="0.25">
      <c r="B11" s="3"/>
      <c r="C11" s="3"/>
      <c r="D11" s="3"/>
      <c r="E11" s="7"/>
      <c r="F11" s="3"/>
      <c r="G11" s="3"/>
      <c r="H11" s="3"/>
      <c r="I11" s="7"/>
      <c r="J11" s="3"/>
      <c r="K11" s="3"/>
      <c r="L11" s="3"/>
      <c r="M11" s="7"/>
      <c r="N11" s="1"/>
      <c r="R11" s="3"/>
      <c r="S11" s="3"/>
    </row>
    <row r="12" spans="1:19" x14ac:dyDescent="0.25">
      <c r="A12" t="s">
        <v>3</v>
      </c>
      <c r="B12" s="3">
        <v>3001</v>
      </c>
      <c r="C12" s="3"/>
      <c r="D12" s="3"/>
      <c r="E12" s="7">
        <f>SUM(B12:D12)</f>
        <v>3001</v>
      </c>
      <c r="F12" s="3">
        <v>611</v>
      </c>
      <c r="G12" s="3"/>
      <c r="H12" s="3"/>
      <c r="I12" s="7">
        <f>SUM(F12:H12)</f>
        <v>611</v>
      </c>
      <c r="J12" s="3">
        <v>2372.5</v>
      </c>
      <c r="K12" s="3"/>
      <c r="L12" s="3"/>
      <c r="M12" s="7">
        <f>SUM(J12:L12)</f>
        <v>2372.5</v>
      </c>
      <c r="N12" s="6">
        <f>+M12+I12</f>
        <v>2983.5</v>
      </c>
      <c r="O12" s="9">
        <f>+F12/N12</f>
        <v>0.20479302832244009</v>
      </c>
      <c r="P12" s="9">
        <f>+J12/N12</f>
        <v>0.79520697167755994</v>
      </c>
      <c r="Q12" s="22">
        <f>+N12-E12</f>
        <v>-17.5</v>
      </c>
      <c r="R12" s="3"/>
      <c r="S12" s="3"/>
    </row>
    <row r="13" spans="1:19" x14ac:dyDescent="0.25">
      <c r="B13" s="3"/>
      <c r="C13" s="3"/>
      <c r="D13" s="3"/>
      <c r="E13" s="7"/>
      <c r="F13" s="3"/>
      <c r="G13" s="3"/>
      <c r="H13" s="3"/>
      <c r="I13" s="7"/>
      <c r="J13" s="3"/>
      <c r="K13" s="3"/>
      <c r="L13" s="3"/>
      <c r="M13" s="7"/>
      <c r="N13" s="1"/>
      <c r="R13" s="3"/>
      <c r="S13" s="3"/>
    </row>
    <row r="14" spans="1:19" x14ac:dyDescent="0.25">
      <c r="A14" t="s">
        <v>4</v>
      </c>
      <c r="B14" s="3">
        <v>105651</v>
      </c>
      <c r="C14" s="3"/>
      <c r="D14" s="3">
        <v>43845</v>
      </c>
      <c r="E14" s="7">
        <f>SUM(B14:D14)</f>
        <v>149496</v>
      </c>
      <c r="F14" s="3">
        <v>35405</v>
      </c>
      <c r="G14" s="3"/>
      <c r="H14" s="21">
        <v>118301</v>
      </c>
      <c r="I14" s="7">
        <f>SUM(F14:H14)</f>
        <v>153706</v>
      </c>
      <c r="J14" s="3"/>
      <c r="K14" s="3"/>
      <c r="L14" s="21">
        <v>37078</v>
      </c>
      <c r="M14" s="7">
        <f>SUM(J14:L14)</f>
        <v>37078</v>
      </c>
      <c r="N14" s="6">
        <f>+M14+I14</f>
        <v>190784</v>
      </c>
      <c r="O14" s="9">
        <f>+F14/N14</f>
        <v>0.18557635860449515</v>
      </c>
      <c r="P14" s="9">
        <f>+J14/N14</f>
        <v>0</v>
      </c>
      <c r="Q14" s="23">
        <f>+N14-E14</f>
        <v>41288</v>
      </c>
      <c r="R14" s="21">
        <v>1400</v>
      </c>
      <c r="S14" s="21">
        <v>5421.25</v>
      </c>
    </row>
    <row r="15" spans="1:19" x14ac:dyDescent="0.25">
      <c r="B15" s="3"/>
      <c r="C15" s="3"/>
      <c r="D15" s="3"/>
      <c r="E15" s="7"/>
      <c r="F15" s="3"/>
      <c r="G15" s="3"/>
      <c r="H15" s="3"/>
      <c r="I15" s="7"/>
      <c r="J15" s="3"/>
      <c r="K15" s="3"/>
      <c r="L15" s="3"/>
      <c r="M15" s="7"/>
      <c r="N15" s="1"/>
      <c r="R15" s="3"/>
      <c r="S15" s="3"/>
    </row>
    <row r="16" spans="1:19" x14ac:dyDescent="0.25">
      <c r="A16" t="s">
        <v>23</v>
      </c>
      <c r="B16" s="4">
        <v>60375.11</v>
      </c>
      <c r="C16" s="4">
        <v>45015.51</v>
      </c>
      <c r="D16" s="4">
        <v>85527.5</v>
      </c>
      <c r="E16" s="7">
        <f>SUM(B16:D16)</f>
        <v>190918.12</v>
      </c>
      <c r="F16" s="3"/>
      <c r="G16" s="3"/>
      <c r="H16" s="3"/>
      <c r="I16" s="7">
        <f>SUM(F16:H16)</f>
        <v>0</v>
      </c>
      <c r="J16" s="11">
        <v>59446.400000000001</v>
      </c>
      <c r="K16" s="11">
        <v>38509.47</v>
      </c>
      <c r="L16" s="25">
        <f>78144.74+11525</f>
        <v>89669.74</v>
      </c>
      <c r="M16" s="7">
        <f>SUM(J16:L16)</f>
        <v>187625.61</v>
      </c>
      <c r="N16" s="6">
        <f>+M16+I16</f>
        <v>187625.61</v>
      </c>
      <c r="P16" s="9">
        <v>1</v>
      </c>
      <c r="Q16" s="22">
        <f>+N16-E16</f>
        <v>-3292.5100000000093</v>
      </c>
      <c r="R16" s="3"/>
      <c r="S16" s="21">
        <v>11525</v>
      </c>
    </row>
    <row r="17" spans="1:19" x14ac:dyDescent="0.25">
      <c r="B17" s="3"/>
      <c r="C17" s="3"/>
      <c r="D17" s="3"/>
      <c r="E17" s="7"/>
      <c r="F17" s="3"/>
      <c r="G17" s="3"/>
      <c r="H17" s="3"/>
      <c r="I17" s="7"/>
      <c r="J17" s="3"/>
      <c r="K17" s="3"/>
      <c r="L17" s="3"/>
      <c r="M17" s="7"/>
      <c r="N17" s="1"/>
      <c r="R17" s="3"/>
      <c r="S17" s="3"/>
    </row>
    <row r="18" spans="1:19" x14ac:dyDescent="0.25">
      <c r="A18" t="s">
        <v>28</v>
      </c>
      <c r="B18" s="4">
        <v>19821</v>
      </c>
      <c r="C18" s="4"/>
      <c r="D18" s="4">
        <v>17361</v>
      </c>
      <c r="E18" s="7">
        <f>SUM(B18:D18)</f>
        <v>37182</v>
      </c>
      <c r="F18" s="3">
        <v>8746.4</v>
      </c>
      <c r="G18" s="3"/>
      <c r="H18" s="3">
        <v>15078.84</v>
      </c>
      <c r="I18" s="7">
        <f>SUM(F18:H18)</f>
        <v>23825.239999999998</v>
      </c>
      <c r="J18" s="3">
        <v>10980</v>
      </c>
      <c r="K18" s="3"/>
      <c r="L18" s="21">
        <v>1842</v>
      </c>
      <c r="M18" s="7">
        <f>SUM(J18:L18)</f>
        <v>12822</v>
      </c>
      <c r="N18" s="6">
        <f>+M18+I18</f>
        <v>36647.24</v>
      </c>
      <c r="O18" s="9">
        <v>0.68453026038607978</v>
      </c>
      <c r="P18" s="9">
        <v>0.31546973961392027</v>
      </c>
      <c r="Q18" s="22">
        <f>+N18-E18</f>
        <v>-534.76000000000204</v>
      </c>
      <c r="R18" s="3"/>
      <c r="S18" s="21">
        <v>1842</v>
      </c>
    </row>
    <row r="19" spans="1:19" x14ac:dyDescent="0.25">
      <c r="B19" s="3"/>
      <c r="C19" s="3"/>
      <c r="D19" s="3"/>
      <c r="E19" s="7"/>
      <c r="F19" s="3"/>
      <c r="G19" s="3"/>
      <c r="H19" s="3"/>
      <c r="I19" s="7"/>
      <c r="J19" s="3"/>
      <c r="K19" s="3"/>
      <c r="L19" s="3"/>
      <c r="M19" s="7"/>
      <c r="N19" s="1"/>
      <c r="R19" s="3"/>
      <c r="S19" s="3"/>
    </row>
    <row r="20" spans="1:19" x14ac:dyDescent="0.25">
      <c r="A20" t="s">
        <v>37</v>
      </c>
      <c r="B20" s="3">
        <v>207</v>
      </c>
      <c r="C20" s="3">
        <v>756</v>
      </c>
      <c r="D20" s="3"/>
      <c r="E20" s="7">
        <f>SUM(B20:D20)</f>
        <v>963</v>
      </c>
      <c r="F20" s="3"/>
      <c r="G20" s="3"/>
      <c r="H20" s="3"/>
      <c r="I20" s="7">
        <f>SUM(F20:H20)</f>
        <v>0</v>
      </c>
      <c r="J20" s="3"/>
      <c r="K20" s="21">
        <v>963</v>
      </c>
      <c r="L20" s="3"/>
      <c r="M20" s="7">
        <f>SUM(J20:L20)</f>
        <v>963</v>
      </c>
      <c r="N20" s="6">
        <f>+M20+I20</f>
        <v>963</v>
      </c>
      <c r="P20" s="9">
        <v>1</v>
      </c>
      <c r="Q20" s="22">
        <f>+N20-E20</f>
        <v>0</v>
      </c>
      <c r="R20" s="3"/>
      <c r="S20" s="21">
        <v>963</v>
      </c>
    </row>
    <row r="21" spans="1:19" x14ac:dyDescent="0.25">
      <c r="B21" s="3"/>
      <c r="C21" s="3"/>
      <c r="D21" s="3"/>
      <c r="E21" s="7"/>
      <c r="F21" s="3"/>
      <c r="G21" s="3"/>
      <c r="H21" s="3"/>
      <c r="I21" s="7"/>
      <c r="J21" s="3"/>
      <c r="K21" s="3"/>
      <c r="L21" s="3"/>
      <c r="M21" s="7"/>
      <c r="N21" s="1"/>
      <c r="R21" s="3"/>
      <c r="S21" s="3"/>
    </row>
    <row r="22" spans="1:19" x14ac:dyDescent="0.25">
      <c r="A22" t="s">
        <v>5</v>
      </c>
      <c r="B22" s="4">
        <v>286694.3</v>
      </c>
      <c r="C22" s="4">
        <v>933.96</v>
      </c>
      <c r="D22" s="4">
        <v>98858.19</v>
      </c>
      <c r="E22" s="7">
        <f>SUM(B22:D22)</f>
        <v>386486.45</v>
      </c>
      <c r="F22" s="3">
        <v>145186.4</v>
      </c>
      <c r="G22" s="3"/>
      <c r="H22" s="3">
        <f>44001.12+81.49</f>
        <v>44082.61</v>
      </c>
      <c r="I22" s="7">
        <f>SUM(F22:H22)</f>
        <v>189269.01</v>
      </c>
      <c r="J22" s="3">
        <v>155351.1</v>
      </c>
      <c r="K22" s="3">
        <f>19619+20162.94</f>
        <v>39781.94</v>
      </c>
      <c r="L22" s="21">
        <v>32107</v>
      </c>
      <c r="M22" s="7">
        <f>SUM(J22:L22)</f>
        <v>227240.04</v>
      </c>
      <c r="N22" s="6">
        <f>+M22+I22</f>
        <v>416509.05000000005</v>
      </c>
      <c r="O22" s="9">
        <v>0.49226489290822512</v>
      </c>
      <c r="P22" s="9">
        <v>0.50773510709177483</v>
      </c>
      <c r="Q22" s="22">
        <f>+N22-E22</f>
        <v>30022.600000000035</v>
      </c>
      <c r="R22" s="20">
        <v>81.489999999999995</v>
      </c>
      <c r="S22" s="26">
        <v>32106.77</v>
      </c>
    </row>
    <row r="23" spans="1:19" x14ac:dyDescent="0.25">
      <c r="B23" s="3"/>
      <c r="C23" s="3"/>
      <c r="D23" s="3"/>
      <c r="E23" s="7"/>
      <c r="F23" s="3"/>
      <c r="G23" s="3"/>
      <c r="H23" s="3"/>
      <c r="I23" s="7"/>
      <c r="J23" s="3"/>
      <c r="K23" s="3"/>
      <c r="L23" s="3"/>
      <c r="M23" s="7"/>
      <c r="N23" s="1"/>
      <c r="R23" s="3"/>
      <c r="S23" s="3"/>
    </row>
    <row r="24" spans="1:19" x14ac:dyDescent="0.25">
      <c r="A24" s="1" t="s">
        <v>6</v>
      </c>
      <c r="B24" s="3"/>
      <c r="C24" s="3"/>
      <c r="D24" s="3"/>
      <c r="E24" s="7"/>
      <c r="F24" s="3"/>
      <c r="G24" s="3"/>
      <c r="H24" s="3"/>
      <c r="I24" s="7"/>
      <c r="J24" s="3"/>
      <c r="K24" s="3"/>
      <c r="L24" s="3"/>
      <c r="M24" s="7"/>
      <c r="N24" s="1"/>
      <c r="R24" s="3"/>
      <c r="S24" s="3"/>
    </row>
    <row r="25" spans="1:19" x14ac:dyDescent="0.25">
      <c r="A25" t="s">
        <v>8</v>
      </c>
      <c r="B25" s="3">
        <v>1510</v>
      </c>
      <c r="C25" s="3"/>
      <c r="D25" s="3"/>
      <c r="E25" s="7"/>
      <c r="F25" s="3">
        <v>1508</v>
      </c>
      <c r="G25" s="3"/>
      <c r="H25" s="3"/>
      <c r="I25" s="7"/>
      <c r="J25" s="3"/>
      <c r="K25" s="3"/>
      <c r="L25" s="3"/>
      <c r="M25" s="7"/>
      <c r="N25" s="1"/>
      <c r="R25" s="3"/>
      <c r="S25" s="3"/>
    </row>
    <row r="26" spans="1:19" x14ac:dyDescent="0.25">
      <c r="A26" t="s">
        <v>9</v>
      </c>
      <c r="B26" s="3">
        <v>3194</v>
      </c>
      <c r="C26" s="3"/>
      <c r="D26" s="3">
        <v>160</v>
      </c>
      <c r="E26" s="7"/>
      <c r="F26" s="3"/>
      <c r="G26" s="3"/>
      <c r="H26" s="3"/>
      <c r="I26" s="7"/>
      <c r="J26" s="3">
        <v>3198</v>
      </c>
      <c r="K26" s="3"/>
      <c r="L26" s="21">
        <v>160</v>
      </c>
      <c r="M26" s="7"/>
      <c r="N26" s="1"/>
      <c r="R26" s="3"/>
      <c r="S26" s="3"/>
    </row>
    <row r="27" spans="1:19" x14ac:dyDescent="0.25">
      <c r="B27" s="3"/>
      <c r="C27" s="3"/>
      <c r="D27" s="3"/>
      <c r="E27" s="6">
        <f>SUM(B25:D26)</f>
        <v>4864</v>
      </c>
      <c r="F27" s="3"/>
      <c r="G27" s="3"/>
      <c r="H27" s="3"/>
      <c r="I27" s="6">
        <f>SUM(F25:H26)</f>
        <v>1508</v>
      </c>
      <c r="J27" s="3"/>
      <c r="K27" s="3"/>
      <c r="L27" s="3"/>
      <c r="M27" s="6">
        <f>SUM(J25:L26)</f>
        <v>3358</v>
      </c>
      <c r="N27" s="6">
        <f>+M27+I27</f>
        <v>4866</v>
      </c>
      <c r="O27" s="9">
        <f>+I27/M27</f>
        <v>0.44907683144729005</v>
      </c>
      <c r="P27" s="9">
        <f>+M27/N27</f>
        <v>0.69009453349773942</v>
      </c>
      <c r="Q27" s="22">
        <f>+N27-E27</f>
        <v>2</v>
      </c>
      <c r="R27" s="3"/>
      <c r="S27" s="21">
        <v>160</v>
      </c>
    </row>
    <row r="28" spans="1:19" x14ac:dyDescent="0.25">
      <c r="B28" s="3"/>
      <c r="C28" s="3"/>
      <c r="D28" s="3"/>
      <c r="F28" s="3"/>
      <c r="G28" s="3"/>
      <c r="H28" s="3"/>
      <c r="J28" s="3"/>
      <c r="K28" s="3"/>
      <c r="L28" s="3"/>
      <c r="N28" s="1"/>
      <c r="R28" s="3"/>
      <c r="S28" s="3"/>
    </row>
    <row r="29" spans="1:19" x14ac:dyDescent="0.25">
      <c r="A29" s="1" t="s">
        <v>18</v>
      </c>
      <c r="B29" s="3"/>
      <c r="C29" s="3"/>
      <c r="D29" s="3"/>
      <c r="F29" s="3"/>
      <c r="G29" s="3"/>
      <c r="H29" s="3"/>
      <c r="J29" s="3"/>
      <c r="K29" s="3"/>
      <c r="L29" s="3"/>
      <c r="R29" s="3"/>
      <c r="S29" s="3"/>
    </row>
    <row r="30" spans="1:19" x14ac:dyDescent="0.25">
      <c r="A30" t="s">
        <v>17</v>
      </c>
      <c r="B30" s="29"/>
      <c r="C30" s="29"/>
      <c r="D30" s="29"/>
      <c r="E30" s="7">
        <f>SUM(B30:D30)</f>
        <v>0</v>
      </c>
      <c r="F30" s="3">
        <v>2362.1</v>
      </c>
      <c r="G30" s="3"/>
      <c r="H30" s="3"/>
      <c r="I30" s="7">
        <f>SUM(F30:H30)</f>
        <v>2362.1</v>
      </c>
      <c r="J30" s="3"/>
      <c r="K30" s="3"/>
      <c r="L30" s="3"/>
      <c r="M30" s="7">
        <f>SUM(J30:L30)</f>
        <v>0</v>
      </c>
      <c r="N30" s="6">
        <f t="shared" ref="N30:N38" si="0">+M30+I30</f>
        <v>2362.1</v>
      </c>
      <c r="O30" s="9">
        <v>1</v>
      </c>
      <c r="P30" s="9"/>
      <c r="Q30" s="28">
        <f t="shared" ref="Q30:Q38" si="1">+N30-E30</f>
        <v>2362.1</v>
      </c>
      <c r="R30" s="3"/>
      <c r="S30" s="3"/>
    </row>
    <row r="31" spans="1:19" x14ac:dyDescent="0.25">
      <c r="A31" s="12" t="s">
        <v>19</v>
      </c>
      <c r="B31" s="29"/>
      <c r="C31" s="29"/>
      <c r="D31" s="29"/>
      <c r="E31" s="7">
        <f>SUM(B31:D31)</f>
        <v>0</v>
      </c>
      <c r="F31" s="3">
        <v>3927.3</v>
      </c>
      <c r="G31" s="3"/>
      <c r="H31" s="3">
        <v>405.84</v>
      </c>
      <c r="I31" s="7">
        <f>SUM(F31:H31)</f>
        <v>4333.1400000000003</v>
      </c>
      <c r="J31" s="3"/>
      <c r="K31" s="3"/>
      <c r="L31" s="3"/>
      <c r="M31" s="7">
        <f>SUM(J31:L31)</f>
        <v>0</v>
      </c>
      <c r="N31" s="6">
        <f t="shared" si="0"/>
        <v>4333.1400000000003</v>
      </c>
      <c r="O31" s="9">
        <v>1</v>
      </c>
      <c r="Q31" s="28">
        <f t="shared" si="1"/>
        <v>4333.1400000000003</v>
      </c>
      <c r="R31" s="3"/>
      <c r="S31" s="3"/>
    </row>
    <row r="32" spans="1:19" x14ac:dyDescent="0.25">
      <c r="A32" s="12" t="s">
        <v>22</v>
      </c>
      <c r="B32" s="3">
        <v>397.5</v>
      </c>
      <c r="C32" s="3"/>
      <c r="D32" s="3"/>
      <c r="E32" s="7">
        <f>SUM(B32:D32)</f>
        <v>397.5</v>
      </c>
      <c r="F32" s="3">
        <v>396.5</v>
      </c>
      <c r="G32" s="3"/>
      <c r="H32" s="3"/>
      <c r="I32" s="7">
        <f>SUM(F32:H32)</f>
        <v>396.5</v>
      </c>
      <c r="J32" s="3"/>
      <c r="K32" s="3"/>
      <c r="L32" s="3"/>
      <c r="M32" s="7">
        <f>SUM(J32:L32)</f>
        <v>0</v>
      </c>
      <c r="N32" s="6">
        <f t="shared" si="0"/>
        <v>396.5</v>
      </c>
      <c r="O32" s="9">
        <v>1</v>
      </c>
      <c r="Q32" s="22">
        <f t="shared" si="1"/>
        <v>-1</v>
      </c>
      <c r="R32" s="3"/>
      <c r="S32" s="3"/>
    </row>
    <row r="33" spans="1:19" x14ac:dyDescent="0.25">
      <c r="A33" s="12" t="s">
        <v>24</v>
      </c>
      <c r="B33" s="3">
        <v>7450.3</v>
      </c>
      <c r="C33" s="3"/>
      <c r="D33" s="3"/>
      <c r="E33" s="7">
        <f t="shared" ref="E33:E38" si="2">SUM(B33:D33)</f>
        <v>7450.3</v>
      </c>
      <c r="F33" s="3">
        <v>7463.3</v>
      </c>
      <c r="G33" s="3"/>
      <c r="H33" s="3"/>
      <c r="I33" s="7">
        <f t="shared" ref="I33:I38" si="3">SUM(F33:H33)</f>
        <v>7463.3</v>
      </c>
      <c r="J33" s="3"/>
      <c r="K33" s="3"/>
      <c r="L33" s="3"/>
      <c r="M33" s="7">
        <f t="shared" ref="M33:M38" si="4">SUM(J33:L33)</f>
        <v>0</v>
      </c>
      <c r="N33" s="6">
        <f t="shared" si="0"/>
        <v>7463.3</v>
      </c>
      <c r="O33" s="9">
        <v>1</v>
      </c>
      <c r="Q33" s="22">
        <f t="shared" si="1"/>
        <v>13</v>
      </c>
      <c r="R33" s="3"/>
      <c r="S33" s="3"/>
    </row>
    <row r="34" spans="1:19" x14ac:dyDescent="0.25">
      <c r="A34" s="12" t="s">
        <v>27</v>
      </c>
      <c r="B34" s="29"/>
      <c r="C34" s="29"/>
      <c r="D34" s="29"/>
      <c r="E34" s="7">
        <f t="shared" si="2"/>
        <v>0</v>
      </c>
      <c r="F34" s="3">
        <v>1418.3</v>
      </c>
      <c r="G34" s="3"/>
      <c r="H34" s="3">
        <v>202.92</v>
      </c>
      <c r="I34" s="7">
        <f t="shared" si="3"/>
        <v>1621.22</v>
      </c>
      <c r="J34" s="3"/>
      <c r="K34" s="3"/>
      <c r="L34" s="3"/>
      <c r="M34" s="7">
        <f t="shared" si="4"/>
        <v>0</v>
      </c>
      <c r="N34" s="6">
        <f t="shared" si="0"/>
        <v>1621.22</v>
      </c>
      <c r="O34" s="9">
        <v>1</v>
      </c>
      <c r="Q34" s="28">
        <f t="shared" si="1"/>
        <v>1621.22</v>
      </c>
      <c r="R34" s="3"/>
      <c r="S34" s="3"/>
    </row>
    <row r="35" spans="1:19" x14ac:dyDescent="0.25">
      <c r="A35" s="12" t="s">
        <v>30</v>
      </c>
      <c r="B35" s="3">
        <v>11974.5</v>
      </c>
      <c r="C35" s="3"/>
      <c r="D35" s="3"/>
      <c r="E35" s="7">
        <f t="shared" si="2"/>
        <v>11974.5</v>
      </c>
      <c r="F35" s="3">
        <v>12031.5</v>
      </c>
      <c r="G35" s="3"/>
      <c r="H35" s="3"/>
      <c r="I35" s="7">
        <f t="shared" si="3"/>
        <v>12031.5</v>
      </c>
      <c r="J35" s="3"/>
      <c r="K35" s="3"/>
      <c r="L35" s="3"/>
      <c r="M35" s="7">
        <f t="shared" si="4"/>
        <v>0</v>
      </c>
      <c r="N35" s="6">
        <f t="shared" si="0"/>
        <v>12031.5</v>
      </c>
      <c r="O35" s="9">
        <v>1</v>
      </c>
      <c r="Q35" s="22">
        <f t="shared" si="1"/>
        <v>57</v>
      </c>
      <c r="R35" s="3"/>
      <c r="S35" s="3"/>
    </row>
    <row r="36" spans="1:19" s="17" customFormat="1" x14ac:dyDescent="0.25">
      <c r="A36" s="14" t="s">
        <v>31</v>
      </c>
      <c r="B36" s="15">
        <v>143.80000000000001</v>
      </c>
      <c r="C36" s="15"/>
      <c r="D36" s="15"/>
      <c r="E36" s="16">
        <f t="shared" si="2"/>
        <v>143.80000000000001</v>
      </c>
      <c r="F36" s="15">
        <v>111.8</v>
      </c>
      <c r="G36" s="15"/>
      <c r="H36" s="15">
        <v>407.68</v>
      </c>
      <c r="I36" s="16">
        <f t="shared" si="3"/>
        <v>519.48</v>
      </c>
      <c r="J36" s="15"/>
      <c r="K36" s="15"/>
      <c r="L36" s="15"/>
      <c r="M36" s="16">
        <f t="shared" si="4"/>
        <v>0</v>
      </c>
      <c r="N36" s="6">
        <f t="shared" si="0"/>
        <v>519.48</v>
      </c>
      <c r="O36" s="18">
        <v>1</v>
      </c>
      <c r="Q36" s="22">
        <f t="shared" si="1"/>
        <v>375.68</v>
      </c>
      <c r="R36" s="15"/>
      <c r="S36" s="15"/>
    </row>
    <row r="37" spans="1:19" x14ac:dyDescent="0.25">
      <c r="A37" s="12" t="s">
        <v>32</v>
      </c>
      <c r="B37" s="3"/>
      <c r="C37" s="3"/>
      <c r="D37" s="3"/>
      <c r="E37" s="7">
        <f t="shared" si="2"/>
        <v>0</v>
      </c>
      <c r="F37" s="3"/>
      <c r="G37" s="3"/>
      <c r="H37" s="3"/>
      <c r="I37" s="7">
        <f t="shared" si="3"/>
        <v>0</v>
      </c>
      <c r="J37" s="3"/>
      <c r="K37" s="3"/>
      <c r="L37" s="3"/>
      <c r="M37" s="7">
        <f t="shared" si="4"/>
        <v>0</v>
      </c>
      <c r="N37" s="6">
        <f t="shared" si="0"/>
        <v>0</v>
      </c>
      <c r="Q37" s="22">
        <f t="shared" si="1"/>
        <v>0</v>
      </c>
      <c r="R37" s="3"/>
      <c r="S37" s="3"/>
    </row>
    <row r="38" spans="1:19" x14ac:dyDescent="0.25">
      <c r="A38" s="12" t="s">
        <v>33</v>
      </c>
      <c r="B38" s="3">
        <v>5415</v>
      </c>
      <c r="C38" s="3"/>
      <c r="D38" s="3"/>
      <c r="E38" s="7">
        <f t="shared" si="2"/>
        <v>5415</v>
      </c>
      <c r="F38" s="3">
        <v>5406.7</v>
      </c>
      <c r="G38" s="3"/>
      <c r="H38" s="3">
        <v>407.68</v>
      </c>
      <c r="I38" s="7">
        <f t="shared" si="3"/>
        <v>5814.38</v>
      </c>
      <c r="J38" s="3"/>
      <c r="K38" s="3"/>
      <c r="L38" s="3"/>
      <c r="M38" s="7">
        <f t="shared" si="4"/>
        <v>0</v>
      </c>
      <c r="N38" s="6">
        <f t="shared" si="0"/>
        <v>5814.38</v>
      </c>
      <c r="O38" s="9">
        <v>1</v>
      </c>
      <c r="Q38" s="22">
        <f t="shared" si="1"/>
        <v>399.38000000000011</v>
      </c>
      <c r="R38" s="3"/>
      <c r="S38" s="3"/>
    </row>
    <row r="39" spans="1:19" x14ac:dyDescent="0.25">
      <c r="B39" s="3"/>
      <c r="C39" s="3"/>
      <c r="D39" s="3"/>
      <c r="F39" s="3"/>
      <c r="G39" s="3"/>
      <c r="H39" s="3"/>
      <c r="J39" s="3"/>
      <c r="K39" s="3"/>
      <c r="L39" s="3"/>
      <c r="R39" s="3"/>
      <c r="S39" s="3"/>
    </row>
    <row r="40" spans="1:19" x14ac:dyDescent="0.25">
      <c r="A40" s="1" t="s">
        <v>20</v>
      </c>
      <c r="B40" s="3"/>
      <c r="C40" s="3"/>
      <c r="D40" s="3"/>
      <c r="F40" s="3"/>
      <c r="G40" s="3"/>
      <c r="H40" s="3"/>
      <c r="J40" s="3"/>
      <c r="K40" s="3"/>
      <c r="L40" s="3"/>
      <c r="R40" s="3"/>
      <c r="S40" s="3"/>
    </row>
    <row r="41" spans="1:19" x14ac:dyDescent="0.25">
      <c r="A41" t="s">
        <v>21</v>
      </c>
      <c r="B41" s="3">
        <v>1026.75</v>
      </c>
      <c r="C41" s="3"/>
      <c r="D41" s="3">
        <v>225</v>
      </c>
      <c r="E41" s="7">
        <f>SUM(B41:D41)</f>
        <v>1251.75</v>
      </c>
      <c r="F41" s="3">
        <v>897</v>
      </c>
      <c r="G41" s="3"/>
      <c r="H41" s="3">
        <v>393.75</v>
      </c>
      <c r="I41" s="7">
        <f>SUM(F41:H41)</f>
        <v>1290.75</v>
      </c>
      <c r="J41" s="3"/>
      <c r="K41" s="3"/>
      <c r="L41" s="3"/>
      <c r="M41" s="7">
        <f>SUM(J41:L41)</f>
        <v>0</v>
      </c>
      <c r="N41" s="6">
        <f>+M41+I41</f>
        <v>1290.75</v>
      </c>
      <c r="O41" s="9">
        <v>1</v>
      </c>
      <c r="Q41" s="22">
        <f t="shared" ref="Q41" si="5">+N41-E41</f>
        <v>39</v>
      </c>
      <c r="R41" s="3"/>
      <c r="S41" s="3"/>
    </row>
    <row r="42" spans="1:19" x14ac:dyDescent="0.25">
      <c r="B42" s="3"/>
      <c r="C42" s="3"/>
      <c r="D42" s="3"/>
      <c r="F42" s="3"/>
      <c r="G42" s="3"/>
      <c r="H42" s="3"/>
      <c r="J42" s="3"/>
      <c r="K42" s="3"/>
      <c r="L42" s="3"/>
    </row>
    <row r="43" spans="1:19" x14ac:dyDescent="0.25">
      <c r="A43" s="1" t="s">
        <v>25</v>
      </c>
      <c r="B43" s="3"/>
      <c r="C43" s="3"/>
      <c r="D43" s="3"/>
      <c r="F43" s="3"/>
      <c r="G43" s="3"/>
      <c r="H43" s="3"/>
      <c r="J43" s="3"/>
      <c r="K43" s="3"/>
      <c r="L43" s="3"/>
    </row>
    <row r="44" spans="1:19" x14ac:dyDescent="0.25">
      <c r="A44" t="s">
        <v>26</v>
      </c>
      <c r="B44" s="3">
        <v>4955</v>
      </c>
      <c r="C44" s="3"/>
      <c r="D44" s="3"/>
      <c r="E44" s="7">
        <f>SUM(B44:D44)</f>
        <v>4955</v>
      </c>
      <c r="F44" s="3">
        <v>3731</v>
      </c>
      <c r="G44" s="3"/>
      <c r="H44" s="3"/>
      <c r="I44" s="7">
        <f>SUM(F44:H44)</f>
        <v>3731</v>
      </c>
      <c r="J44" s="3"/>
      <c r="K44" s="3"/>
      <c r="L44" s="3"/>
      <c r="M44" s="7">
        <f>SUM(J44:L44)</f>
        <v>0</v>
      </c>
      <c r="N44" s="6">
        <f>+M44+I44</f>
        <v>3731</v>
      </c>
      <c r="O44" s="9">
        <v>1</v>
      </c>
      <c r="Q44" s="22">
        <f t="shared" ref="Q44:Q45" si="6">+N44-E44</f>
        <v>-1224</v>
      </c>
    </row>
    <row r="45" spans="1:19" x14ac:dyDescent="0.25">
      <c r="A45" t="s">
        <v>29</v>
      </c>
      <c r="B45" s="3"/>
      <c r="C45" s="3"/>
      <c r="D45" s="3"/>
      <c r="E45" s="7">
        <f>SUM(B45:D45)</f>
        <v>0</v>
      </c>
      <c r="F45" s="3">
        <v>741</v>
      </c>
      <c r="G45" s="3"/>
      <c r="H45" s="3"/>
      <c r="I45" s="7">
        <f>SUM(F45:H45)</f>
        <v>741</v>
      </c>
      <c r="J45" s="3"/>
      <c r="K45" s="3"/>
      <c r="L45" s="3"/>
      <c r="M45" s="7">
        <f>SUM(J45:L45)</f>
        <v>0</v>
      </c>
      <c r="N45" s="6">
        <f>+M45+I45</f>
        <v>741</v>
      </c>
      <c r="O45" s="9">
        <v>1</v>
      </c>
      <c r="Q45" s="22">
        <f t="shared" si="6"/>
        <v>741</v>
      </c>
    </row>
    <row r="46" spans="1:19" x14ac:dyDescent="0.25">
      <c r="B46" s="3"/>
      <c r="C46" s="3"/>
      <c r="D46" s="3"/>
      <c r="F46" s="3"/>
      <c r="G46" s="3"/>
      <c r="H46" s="3"/>
      <c r="J46" s="3"/>
      <c r="K46" s="3"/>
      <c r="L46" s="3"/>
    </row>
    <row r="47" spans="1:19" x14ac:dyDescent="0.25">
      <c r="A47" s="1" t="s">
        <v>34</v>
      </c>
      <c r="B47" s="3"/>
      <c r="C47" s="3"/>
      <c r="D47" s="3"/>
      <c r="F47" s="3"/>
      <c r="G47" s="3"/>
      <c r="H47" s="3"/>
      <c r="J47" s="3"/>
      <c r="K47" s="3"/>
      <c r="L47" s="3"/>
    </row>
    <row r="48" spans="1:19" x14ac:dyDescent="0.25">
      <c r="A48" s="13" t="s">
        <v>35</v>
      </c>
      <c r="B48" s="3" t="s">
        <v>38</v>
      </c>
      <c r="C48" s="3"/>
      <c r="D48" s="3"/>
      <c r="F48" s="3"/>
      <c r="G48" s="3"/>
      <c r="H48" s="3"/>
      <c r="J48" s="3"/>
      <c r="K48" s="3"/>
      <c r="L48" s="3"/>
    </row>
    <row r="49" spans="1:19" x14ac:dyDescent="0.25">
      <c r="A49" s="13" t="s">
        <v>36</v>
      </c>
      <c r="B49" s="3" t="s">
        <v>38</v>
      </c>
      <c r="C49" s="3"/>
      <c r="D49" s="3"/>
      <c r="F49" s="3"/>
      <c r="G49" s="3"/>
      <c r="H49" s="3"/>
      <c r="J49" s="3"/>
      <c r="K49" s="3"/>
      <c r="L49" s="3"/>
    </row>
    <row r="50" spans="1:19" x14ac:dyDescent="0.25">
      <c r="B50" s="3"/>
      <c r="C50" s="3"/>
      <c r="D50" s="3"/>
      <c r="F50" s="3"/>
      <c r="G50" s="3"/>
      <c r="H50" s="3"/>
      <c r="J50" s="3"/>
      <c r="K50" s="3"/>
      <c r="L50" s="3"/>
    </row>
    <row r="53" spans="1:19" x14ac:dyDescent="0.25">
      <c r="A53" s="1" t="s">
        <v>13</v>
      </c>
      <c r="B53" s="10">
        <f>SUM(B6:B49)</f>
        <v>561216.26</v>
      </c>
      <c r="C53" s="10">
        <f t="shared" ref="C53:N53" si="7">SUM(C6:C49)</f>
        <v>48771.99</v>
      </c>
      <c r="D53" s="10">
        <f t="shared" si="7"/>
        <v>255739.97</v>
      </c>
      <c r="E53" s="6">
        <f t="shared" si="7"/>
        <v>865728.22000000009</v>
      </c>
      <c r="F53" s="10">
        <f t="shared" si="7"/>
        <v>239201.89999999997</v>
      </c>
      <c r="G53" s="10">
        <f t="shared" si="7"/>
        <v>0</v>
      </c>
      <c r="H53" s="10">
        <f t="shared" si="7"/>
        <v>181638.32</v>
      </c>
      <c r="I53" s="31">
        <f t="shared" si="7"/>
        <v>420840.21999999991</v>
      </c>
      <c r="J53" s="19">
        <f t="shared" si="7"/>
        <v>275329.59999999998</v>
      </c>
      <c r="K53" s="10">
        <f t="shared" si="7"/>
        <v>81412.08</v>
      </c>
      <c r="L53" s="10">
        <f t="shared" si="7"/>
        <v>165435.63</v>
      </c>
      <c r="M53" s="32">
        <f t="shared" si="7"/>
        <v>522177.31000000006</v>
      </c>
      <c r="N53" s="27">
        <f t="shared" si="7"/>
        <v>943017.53</v>
      </c>
      <c r="O53" s="9">
        <f>+I53/N53</f>
        <v>0.44626977400939716</v>
      </c>
      <c r="P53" s="9">
        <f>+M53/N53</f>
        <v>0.55373022599060273</v>
      </c>
      <c r="Q53" s="27">
        <f t="shared" ref="Q53" si="8">SUM(Q6:Q49)</f>
        <v>77289.310000000027</v>
      </c>
      <c r="R53" s="9"/>
      <c r="S53" s="9"/>
    </row>
    <row r="56" spans="1:19" x14ac:dyDescent="0.25">
      <c r="A56" s="1" t="s">
        <v>44</v>
      </c>
      <c r="B56" s="2" t="s">
        <v>47</v>
      </c>
      <c r="C56" s="2" t="s">
        <v>48</v>
      </c>
      <c r="D56" s="2" t="s">
        <v>12</v>
      </c>
    </row>
    <row r="57" spans="1:19" x14ac:dyDescent="0.25">
      <c r="A57" t="s">
        <v>45</v>
      </c>
      <c r="B57" s="10">
        <f>+I53</f>
        <v>420840.21999999991</v>
      </c>
      <c r="C57" s="10">
        <f>+M53</f>
        <v>522177.31000000006</v>
      </c>
      <c r="D57" s="10">
        <f>+N53</f>
        <v>943017.53</v>
      </c>
    </row>
    <row r="58" spans="1:19" x14ac:dyDescent="0.25">
      <c r="B58" s="10"/>
      <c r="C58" s="10"/>
      <c r="D58" s="10"/>
    </row>
    <row r="59" spans="1:19" x14ac:dyDescent="0.25">
      <c r="A59" t="s">
        <v>46</v>
      </c>
      <c r="B59" s="10">
        <v>457621</v>
      </c>
      <c r="C59" s="10">
        <v>420056</v>
      </c>
      <c r="D59" s="10">
        <f>SUM(B59:C59)</f>
        <v>877677</v>
      </c>
    </row>
    <row r="61" spans="1:19" ht="15.75" thickBot="1" x14ac:dyDescent="0.3">
      <c r="A61" s="1" t="s">
        <v>49</v>
      </c>
      <c r="B61" s="33">
        <f>+B57-B59</f>
        <v>-36780.780000000086</v>
      </c>
      <c r="C61" s="33">
        <f>+C57-C59</f>
        <v>102121.31000000006</v>
      </c>
      <c r="D61" s="33">
        <f>+D57-D59</f>
        <v>65340.530000000028</v>
      </c>
    </row>
    <row r="62" spans="1:19" ht="15.75" thickTop="1" x14ac:dyDescent="0.25"/>
  </sheetData>
  <mergeCells count="3">
    <mergeCell ref="B3:D3"/>
    <mergeCell ref="F3:H3"/>
    <mergeCell ref="J3:L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0DBD38-EE6F-45D2-841A-6BE76551F171}"/>
</file>

<file path=customXml/itemProps2.xml><?xml version="1.0" encoding="utf-8"?>
<ds:datastoreItem xmlns:ds="http://schemas.openxmlformats.org/officeDocument/2006/customXml" ds:itemID="{67CAF93A-506C-45AC-BF6F-7AF403674DC0}"/>
</file>

<file path=customXml/itemProps3.xml><?xml version="1.0" encoding="utf-8"?>
<ds:datastoreItem xmlns:ds="http://schemas.openxmlformats.org/officeDocument/2006/customXml" ds:itemID="{BE19FB48-2A8F-4E85-AA86-D8FA6098AA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Swain</dc:creator>
  <cp:lastModifiedBy>Deborah Swain</cp:lastModifiedBy>
  <dcterms:created xsi:type="dcterms:W3CDTF">2020-05-12T21:17:05Z</dcterms:created>
  <dcterms:modified xsi:type="dcterms:W3CDTF">2020-05-14T18:46:25Z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0x01010028F0ADEFFB48B849A10AE4A239DAFBBF</vt:lpwstr>
  </property>
</Properties>
</file>