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externalLinks/externalLink4.xml" ContentType="application/vnd.openxmlformats-officedocument.spreadsheetml.externalLink+xml"/>
  <Override PartName="/xl/comments1.xml" ContentType="application/vnd.openxmlformats-officedocument.spreadsheetml.comments+xml"/>
  <Override PartName="/xl/externalLinks/externalLink1.xml" ContentType="application/vnd.openxmlformats-officedocument.spreadsheetml.externalLink+xml"/>
  <Override PartName="/xl/comments2.xml" ContentType="application/vnd.openxmlformats-officedocument.spreadsheetml.comments+xml"/>
  <Override PartName="/xl/externalLinks/externalLink2.xml" ContentType="application/vnd.openxmlformats-officedocument.spreadsheetml.externalLink+xml"/>
  <Override PartName="/xl/comments3.xml" ContentType="application/vnd.openxmlformats-officedocument.spreadsheetml.comments+xml"/>
  <Override PartName="/xl/externalLinks/externalLink3.xml" ContentType="application/vnd.openxmlformats-officedocument.spreadsheetml.externalLink+xml"/>
  <Override PartName="/xl/comments4.xml" ContentType="application/vnd.openxmlformats-officedocument.spreadsheetml.comment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dswain.MSA\Documents\(UIF U02-41 TEMPORARY)\ADJUSTMENTS\NUU\"/>
    </mc:Choice>
  </mc:AlternateContent>
  <xr:revisionPtr revIDLastSave="0" documentId="13_ncr:1_{FD09B351-C80A-4F61-83E5-7B35E8FD96B1}" xr6:coauthVersionLast="45" xr6:coauthVersionMax="45" xr10:uidLastSave="{00000000-0000-0000-0000-000000000000}"/>
  <bookViews>
    <workbookView xWindow="-120" yWindow="-120" windowWidth="24240" windowHeight="13140" tabRatio="745" firstSheet="10" activeTab="17" xr2:uid="{90C7B9E5-1963-4758-A5D6-CFA02D40E114}"/>
  </bookViews>
  <sheets>
    <sheet name="INFO" sheetId="7" r:id="rId1"/>
    <sheet name="LUSI NUUSum" sheetId="33" r:id="rId2"/>
    <sheet name="LUSI A 6" sheetId="1" r:id="rId3"/>
    <sheet name="LUSI A 10" sheetId="2" r:id="rId4"/>
    <sheet name="LUSI A 12-14" sheetId="31" r:id="rId5"/>
    <sheet name="LUSI B 14" sheetId="32" r:id="rId6"/>
    <sheet name="LUSI TAX" sheetId="34" r:id="rId7"/>
    <sheet name="LUSI TB" sheetId="30" r:id="rId8"/>
    <sheet name="LUSI AnnDepr" sheetId="44" r:id="rId9"/>
    <sheet name="Marion NUUSum" sheetId="17" r:id="rId10"/>
    <sheet name="MARION A 6" sheetId="13" r:id="rId11"/>
    <sheet name="MARION A 10" sheetId="11" r:id="rId12"/>
    <sheet name="MARION A 12" sheetId="15" r:id="rId13"/>
    <sheet name="Marion B 14" sheetId="18" r:id="rId14"/>
    <sheet name="Marion Tax" sheetId="16" r:id="rId15"/>
    <sheet name="MAR AnnDepr" sheetId="45" r:id="rId16"/>
    <sheet name="Marion TB" sheetId="14" r:id="rId17"/>
    <sheet name="SAND NUUSum" sheetId="43" r:id="rId18"/>
    <sheet name="SAND A 6" sheetId="5" r:id="rId19"/>
    <sheet name="SAND A 10" sheetId="6" r:id="rId20"/>
    <sheet name="SAND A 12-14" sheetId="39" r:id="rId21"/>
    <sheet name="SAND B 14" sheetId="40" r:id="rId22"/>
    <sheet name="SAND Tax" sheetId="42" r:id="rId23"/>
    <sheet name="SAND TB" sheetId="41" r:id="rId24"/>
    <sheet name="Lab NUUSum" sheetId="19" r:id="rId25"/>
    <sheet name="LAB A 6" sheetId="3" r:id="rId26"/>
    <sheet name="LAB A 10" sheetId="4" r:id="rId27"/>
    <sheet name="LAB B 14" sheetId="27" r:id="rId28"/>
    <sheet name="LAB Tax" sheetId="21" r:id="rId29"/>
    <sheet name="LAB TB" sheetId="28" r:id="rId30"/>
    <sheet name="LAB A 12-14" sheetId="20" r:id="rId31"/>
    <sheet name="LAKEP NUUSum" sheetId="38" r:id="rId32"/>
    <sheet name="LAKEP A 6" sheetId="8" r:id="rId33"/>
    <sheet name="LAKEP A 10" sheetId="9" r:id="rId34"/>
    <sheet name="LAKEP A 12-14" sheetId="36" r:id="rId35"/>
    <sheet name="LAKEP B14" sheetId="35" r:id="rId36"/>
    <sheet name="LAKEP Tax" sheetId="37" r:id="rId37"/>
    <sheet name="LAKEP TB" sheetId="29" r:id="rId38"/>
    <sheet name="MIDC NUUSum" sheetId="25" r:id="rId39"/>
    <sheet name="MIDC A 6" sheetId="10" r:id="rId40"/>
    <sheet name="MIDC A 10" sheetId="12" r:id="rId41"/>
    <sheet name="MIDC A 12-14" sheetId="26" r:id="rId42"/>
    <sheet name="MIDC B 14" sheetId="23" r:id="rId43"/>
    <sheet name="MIDC TB" sheetId="22" r:id="rId44"/>
    <sheet name="MIDC Tax" sheetId="24" r:id="rId45"/>
  </sheets>
  <externalReferences>
    <externalReference r:id="rId46"/>
    <externalReference r:id="rId47"/>
    <externalReference r:id="rId48"/>
    <externalReference r:id="rId49"/>
  </externalReferences>
  <definedNames>
    <definedName name="_pg1">[1]Macros!$B$23</definedName>
    <definedName name="NAME">[2]INFO!$D$14</definedName>
    <definedName name="pggg">'[3]A 7'!$C$4</definedName>
    <definedName name="pp">'[4]A 7'!$C$4</definedName>
    <definedName name="Preparer">[1]Macros!$E$10</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35" i="43" l="1"/>
  <c r="E33" i="43"/>
  <c r="C39" i="33"/>
  <c r="F75" i="32" l="1"/>
  <c r="F80" i="32" s="1"/>
  <c r="E38" i="18" l="1"/>
  <c r="E36" i="18"/>
  <c r="D38" i="18"/>
  <c r="D36" i="18"/>
  <c r="D40" i="32"/>
  <c r="C37" i="2"/>
  <c r="F37" i="2" s="1"/>
  <c r="C36" i="2"/>
  <c r="C35" i="2"/>
  <c r="C34" i="2"/>
  <c r="C33" i="2"/>
  <c r="F33" i="2" s="1"/>
  <c r="E40" i="32"/>
  <c r="E39" i="32"/>
  <c r="E37" i="32"/>
  <c r="F38" i="2"/>
  <c r="F36" i="2"/>
  <c r="F34" i="2"/>
  <c r="D38" i="11"/>
  <c r="D36" i="11"/>
  <c r="Q9" i="45"/>
  <c r="Q8" i="45"/>
  <c r="Q3" i="45"/>
  <c r="Q2" i="45"/>
  <c r="P10" i="45"/>
  <c r="P12" i="45" s="1"/>
  <c r="O10" i="45"/>
  <c r="O12" i="45" s="1"/>
  <c r="N10" i="45"/>
  <c r="N12" i="45" s="1"/>
  <c r="M10" i="45"/>
  <c r="M12" i="45" s="1"/>
  <c r="L10" i="45"/>
  <c r="L12" i="45" s="1"/>
  <c r="K10" i="45"/>
  <c r="K12" i="45" s="1"/>
  <c r="J10" i="45"/>
  <c r="J12" i="45" s="1"/>
  <c r="I10" i="45"/>
  <c r="I12" i="45" s="1"/>
  <c r="H10" i="45"/>
  <c r="H12" i="45" s="1"/>
  <c r="G10" i="45"/>
  <c r="G12" i="45" s="1"/>
  <c r="F10" i="45"/>
  <c r="F12" i="45" s="1"/>
  <c r="E10" i="45"/>
  <c r="E12" i="45" s="1"/>
  <c r="R9" i="45"/>
  <c r="R8" i="45"/>
  <c r="P4" i="45"/>
  <c r="P6" i="45" s="1"/>
  <c r="O4" i="45"/>
  <c r="O6" i="45" s="1"/>
  <c r="N4" i="45"/>
  <c r="N6" i="45" s="1"/>
  <c r="M4" i="45"/>
  <c r="M6" i="45" s="1"/>
  <c r="L4" i="45"/>
  <c r="L6" i="45" s="1"/>
  <c r="K4" i="45"/>
  <c r="K6" i="45" s="1"/>
  <c r="J4" i="45"/>
  <c r="J6" i="45" s="1"/>
  <c r="I4" i="45"/>
  <c r="I6" i="45" s="1"/>
  <c r="H4" i="45"/>
  <c r="H6" i="45" s="1"/>
  <c r="G4" i="45"/>
  <c r="G6" i="45" s="1"/>
  <c r="F4" i="45"/>
  <c r="F6" i="45" s="1"/>
  <c r="E4" i="45"/>
  <c r="E6" i="45" s="1"/>
  <c r="R3" i="45"/>
  <c r="R2" i="45"/>
  <c r="D33" i="2"/>
  <c r="E36" i="32" s="1"/>
  <c r="L12" i="44"/>
  <c r="K12" i="44"/>
  <c r="J12" i="44"/>
  <c r="P10" i="44"/>
  <c r="P12" i="44" s="1"/>
  <c r="O10" i="44"/>
  <c r="O12" i="44" s="1"/>
  <c r="N10" i="44"/>
  <c r="N12" i="44" s="1"/>
  <c r="M10" i="44"/>
  <c r="M12" i="44" s="1"/>
  <c r="L10" i="44"/>
  <c r="K10" i="44"/>
  <c r="J10" i="44"/>
  <c r="I10" i="44"/>
  <c r="I12" i="44" s="1"/>
  <c r="H10" i="44"/>
  <c r="H12" i="44" s="1"/>
  <c r="G10" i="44"/>
  <c r="G12" i="44" s="1"/>
  <c r="F10" i="44"/>
  <c r="F12" i="44" s="1"/>
  <c r="E10" i="44"/>
  <c r="E12" i="44" s="1"/>
  <c r="P6" i="44"/>
  <c r="K6" i="44"/>
  <c r="J6" i="44"/>
  <c r="I6" i="44"/>
  <c r="H6" i="44"/>
  <c r="P4" i="44"/>
  <c r="O4" i="44"/>
  <c r="O6" i="44" s="1"/>
  <c r="N4" i="44"/>
  <c r="N6" i="44" s="1"/>
  <c r="M4" i="44"/>
  <c r="M6" i="44" s="1"/>
  <c r="L4" i="44"/>
  <c r="L6" i="44" s="1"/>
  <c r="K4" i="44"/>
  <c r="J4" i="44"/>
  <c r="I4" i="44"/>
  <c r="H4" i="44"/>
  <c r="G4" i="44"/>
  <c r="G6" i="44" s="1"/>
  <c r="F4" i="44"/>
  <c r="F6" i="44" s="1"/>
  <c r="E4" i="44"/>
  <c r="E6" i="44" s="1"/>
  <c r="Q6" i="44" s="1"/>
  <c r="R14" i="44"/>
  <c r="R13" i="44"/>
  <c r="R9" i="44"/>
  <c r="R8" i="44"/>
  <c r="R7" i="44"/>
  <c r="R3" i="44"/>
  <c r="R2" i="44"/>
  <c r="F35" i="2" l="1"/>
  <c r="Q12" i="45"/>
  <c r="Q6" i="45"/>
  <c r="Q12" i="44"/>
  <c r="D35" i="2" s="1"/>
  <c r="H77" i="32"/>
  <c r="G35" i="32"/>
  <c r="D63" i="2" l="1"/>
  <c r="E38" i="32"/>
  <c r="F44" i="39"/>
  <c r="F43" i="39"/>
  <c r="F35" i="31"/>
  <c r="F33" i="31"/>
  <c r="H42" i="11"/>
  <c r="H41" i="11"/>
  <c r="H40" i="11"/>
  <c r="H39" i="11"/>
  <c r="H37" i="11"/>
  <c r="H41" i="13"/>
  <c r="H40" i="13"/>
  <c r="H39" i="13"/>
  <c r="H38" i="13"/>
  <c r="H37" i="13"/>
  <c r="H36" i="13"/>
  <c r="H35" i="13"/>
  <c r="F14" i="40" l="1"/>
  <c r="F63" i="40"/>
  <c r="F92" i="39"/>
  <c r="F91" i="39"/>
  <c r="F13" i="6"/>
  <c r="F15" i="5"/>
  <c r="F80" i="31"/>
  <c r="F78" i="31"/>
  <c r="F34" i="1"/>
  <c r="F61" i="39" l="1"/>
  <c r="H38" i="12"/>
  <c r="I38" i="12" s="1"/>
  <c r="H37" i="12"/>
  <c r="I37" i="12" s="1"/>
  <c r="H36" i="12"/>
  <c r="I36" i="12" s="1"/>
  <c r="H35" i="12"/>
  <c r="I35" i="12" s="1"/>
  <c r="H34" i="12"/>
  <c r="I34" i="12" s="1"/>
  <c r="H33" i="12"/>
  <c r="I33" i="12"/>
  <c r="H40" i="10"/>
  <c r="H39" i="10"/>
  <c r="H38" i="10"/>
  <c r="H37" i="10"/>
  <c r="H36" i="10"/>
  <c r="H35" i="10"/>
  <c r="H34" i="10"/>
  <c r="F90" i="15"/>
  <c r="F41" i="15"/>
  <c r="G41" i="11"/>
  <c r="G40" i="11"/>
  <c r="G39" i="11"/>
  <c r="G38" i="11"/>
  <c r="G37" i="11"/>
  <c r="G36" i="11"/>
  <c r="G41" i="13"/>
  <c r="G40" i="13"/>
  <c r="G39" i="13"/>
  <c r="G38" i="13"/>
  <c r="G37" i="13"/>
  <c r="G36" i="13"/>
  <c r="G35" i="13"/>
  <c r="G40" i="8"/>
  <c r="G39" i="8"/>
  <c r="G38" i="8"/>
  <c r="G37" i="8"/>
  <c r="G36" i="8"/>
  <c r="G35" i="8"/>
  <c r="G34" i="8"/>
  <c r="C61" i="25" l="1"/>
  <c r="C6" i="24"/>
  <c r="C5" i="24"/>
  <c r="C4" i="24"/>
  <c r="C3" i="24"/>
  <c r="C38" i="35" l="1"/>
  <c r="C37" i="35"/>
  <c r="C36" i="35"/>
  <c r="C34" i="35"/>
  <c r="F108" i="38"/>
  <c r="C61" i="38" l="1"/>
  <c r="E4" i="37"/>
  <c r="C4" i="37"/>
  <c r="D4" i="37"/>
  <c r="D8" i="37"/>
  <c r="C8" i="37"/>
  <c r="E7" i="37"/>
  <c r="C61" i="19" l="1"/>
  <c r="D6" i="21"/>
  <c r="C6" i="21"/>
  <c r="C10" i="21"/>
  <c r="B10" i="21"/>
  <c r="D9" i="21"/>
  <c r="E61" i="19"/>
  <c r="F63" i="19"/>
  <c r="E62" i="19"/>
  <c r="F61" i="19"/>
  <c r="F59" i="19"/>
  <c r="F57" i="19"/>
  <c r="F51" i="19"/>
  <c r="D51" i="19"/>
  <c r="E51" i="19"/>
  <c r="F41" i="19"/>
  <c r="F37" i="19"/>
  <c r="E51" i="43"/>
  <c r="F52" i="43"/>
  <c r="F51" i="43"/>
  <c r="F50" i="43"/>
  <c r="E50" i="43"/>
  <c r="F48" i="43"/>
  <c r="F47" i="43"/>
  <c r="F46" i="43"/>
  <c r="F40" i="43"/>
  <c r="F29" i="43"/>
  <c r="F31" i="43"/>
  <c r="F33" i="43"/>
  <c r="F35" i="43"/>
  <c r="F27" i="43"/>
  <c r="D96" i="43"/>
  <c r="E96" i="43"/>
  <c r="D92" i="43"/>
  <c r="F90" i="43"/>
  <c r="F89" i="43"/>
  <c r="F88" i="43"/>
  <c r="F87" i="43"/>
  <c r="F86" i="43"/>
  <c r="F85" i="43"/>
  <c r="E92" i="43"/>
  <c r="E76" i="43"/>
  <c r="E78" i="43" s="1"/>
  <c r="F78" i="43" s="1"/>
  <c r="E74" i="43"/>
  <c r="D74" i="43"/>
  <c r="F73" i="43"/>
  <c r="F72" i="43"/>
  <c r="F74" i="43" s="1"/>
  <c r="E70" i="43"/>
  <c r="D70" i="43"/>
  <c r="F68" i="43"/>
  <c r="F67" i="43"/>
  <c r="F66" i="43"/>
  <c r="F65" i="43"/>
  <c r="F64" i="43"/>
  <c r="F63" i="43"/>
  <c r="F62" i="43"/>
  <c r="F70" i="43" s="1"/>
  <c r="E61" i="25"/>
  <c r="F62" i="25"/>
  <c r="F61" i="25"/>
  <c r="F58" i="25"/>
  <c r="F57" i="25"/>
  <c r="F45" i="25"/>
  <c r="F43" i="25"/>
  <c r="F41" i="25"/>
  <c r="F37" i="25"/>
  <c r="E51" i="17"/>
  <c r="D51" i="17"/>
  <c r="E61" i="17"/>
  <c r="E62" i="17"/>
  <c r="F63" i="17"/>
  <c r="F62" i="17"/>
  <c r="F61" i="17"/>
  <c r="F59" i="17"/>
  <c r="F58" i="17"/>
  <c r="F57" i="17"/>
  <c r="F45" i="17"/>
  <c r="F43" i="17"/>
  <c r="F41" i="17"/>
  <c r="F37" i="17"/>
  <c r="D106" i="33"/>
  <c r="C61" i="33"/>
  <c r="C6" i="34"/>
  <c r="C5" i="34"/>
  <c r="F6" i="34"/>
  <c r="F5" i="34"/>
  <c r="E7" i="34"/>
  <c r="E101" i="43" l="1"/>
  <c r="F101" i="43" s="1"/>
  <c r="F84" i="43"/>
  <c r="F92" i="43" s="1"/>
  <c r="F51" i="17"/>
  <c r="C4" i="34" l="1"/>
  <c r="F63" i="38" l="1"/>
  <c r="E62" i="38"/>
  <c r="F51" i="38"/>
  <c r="E51" i="38"/>
  <c r="C50" i="43"/>
  <c r="C52" i="43" s="1"/>
  <c r="D40" i="43"/>
  <c r="E29" i="43"/>
  <c r="D24" i="43"/>
  <c r="C24" i="43"/>
  <c r="E19" i="43"/>
  <c r="E17" i="43"/>
  <c r="E15" i="43"/>
  <c r="A14" i="43"/>
  <c r="A15" i="43" s="1"/>
  <c r="A16" i="43" s="1"/>
  <c r="A17" i="43" s="1"/>
  <c r="A18" i="43" s="1"/>
  <c r="A19" i="43" s="1"/>
  <c r="A20" i="43" s="1"/>
  <c r="A21" i="43" s="1"/>
  <c r="A22" i="43" s="1"/>
  <c r="A23" i="43" s="1"/>
  <c r="A24" i="43" s="1"/>
  <c r="A25" i="43" s="1"/>
  <c r="A26" i="43" s="1"/>
  <c r="A27" i="43" s="1"/>
  <c r="A28" i="43" s="1"/>
  <c r="A29" i="43" s="1"/>
  <c r="A30" i="43" s="1"/>
  <c r="A31" i="43" s="1"/>
  <c r="A32" i="43" s="1"/>
  <c r="A37" i="43" s="1"/>
  <c r="A38" i="43" s="1"/>
  <c r="A39" i="43" s="1"/>
  <c r="A40" i="43" s="1"/>
  <c r="C10" i="43"/>
  <c r="D10" i="43" s="1"/>
  <c r="E10" i="43" s="1"/>
  <c r="C6" i="42"/>
  <c r="C5" i="42"/>
  <c r="C4" i="42"/>
  <c r="G63" i="40"/>
  <c r="C47" i="43" s="1"/>
  <c r="E47" i="43" s="1"/>
  <c r="C63" i="40"/>
  <c r="C70" i="40"/>
  <c r="C69" i="40"/>
  <c r="C14" i="40"/>
  <c r="E8" i="40"/>
  <c r="E63" i="40"/>
  <c r="G60" i="40"/>
  <c r="G59" i="40"/>
  <c r="G58" i="40"/>
  <c r="G51" i="40"/>
  <c r="G48" i="40"/>
  <c r="G39" i="40"/>
  <c r="G38" i="40"/>
  <c r="G37" i="40"/>
  <c r="G36" i="40"/>
  <c r="G34" i="40"/>
  <c r="G33" i="40"/>
  <c r="G32" i="40"/>
  <c r="G31" i="40"/>
  <c r="G30" i="40"/>
  <c r="G29" i="40"/>
  <c r="G28" i="40"/>
  <c r="G27" i="40"/>
  <c r="G26" i="40"/>
  <c r="G25" i="40"/>
  <c r="G24" i="40"/>
  <c r="G23" i="40"/>
  <c r="G20" i="40"/>
  <c r="G19" i="40"/>
  <c r="G17" i="40"/>
  <c r="G15" i="40"/>
  <c r="A12" i="40"/>
  <c r="A13" i="40" s="1"/>
  <c r="A14" i="40" s="1"/>
  <c r="A15" i="40" s="1"/>
  <c r="A16" i="40" s="1"/>
  <c r="A17" i="40" s="1"/>
  <c r="A18" i="40" s="1"/>
  <c r="A19" i="40" s="1"/>
  <c r="A20" i="40" s="1"/>
  <c r="A21" i="40" s="1"/>
  <c r="A22" i="40" s="1"/>
  <c r="A23" i="40" s="1"/>
  <c r="A24" i="40" s="1"/>
  <c r="A25" i="40" s="1"/>
  <c r="A26" i="40" s="1"/>
  <c r="A27" i="40" s="1"/>
  <c r="A28" i="40" s="1"/>
  <c r="A29" i="40" s="1"/>
  <c r="A30" i="40" s="1"/>
  <c r="A31" i="40" s="1"/>
  <c r="A32" i="40" s="1"/>
  <c r="A33" i="40" s="1"/>
  <c r="A34" i="40" s="1"/>
  <c r="A35" i="40" s="1"/>
  <c r="A36" i="40" s="1"/>
  <c r="A37" i="40" s="1"/>
  <c r="A38" i="40" s="1"/>
  <c r="A39" i="40" s="1"/>
  <c r="A40" i="40" s="1"/>
  <c r="A41" i="40" s="1"/>
  <c r="A42" i="40" s="1"/>
  <c r="A43" i="40" s="1"/>
  <c r="A44" i="40" s="1"/>
  <c r="A45" i="40" s="1"/>
  <c r="A46" i="40" s="1"/>
  <c r="A47" i="40" s="1"/>
  <c r="A48" i="40" s="1"/>
  <c r="A49" i="40" s="1"/>
  <c r="A50" i="40" s="1"/>
  <c r="A51" i="40" s="1"/>
  <c r="A52" i="40" s="1"/>
  <c r="A53" i="40" s="1"/>
  <c r="A54" i="40" s="1"/>
  <c r="A55" i="40" s="1"/>
  <c r="A56" i="40" s="1"/>
  <c r="A57" i="40" s="1"/>
  <c r="A58" i="40" s="1"/>
  <c r="A59" i="40" s="1"/>
  <c r="A60" i="40" s="1"/>
  <c r="A61" i="40" s="1"/>
  <c r="A62" i="40" s="1"/>
  <c r="A63" i="40" s="1"/>
  <c r="A64" i="40" s="1"/>
  <c r="A65" i="40" s="1"/>
  <c r="C8" i="40"/>
  <c r="D8" i="40" s="1"/>
  <c r="F8" i="40" s="1"/>
  <c r="G8" i="40" s="1"/>
  <c r="P93" i="41"/>
  <c r="C88" i="39"/>
  <c r="G88" i="39" s="1"/>
  <c r="C92" i="39"/>
  <c r="G92" i="39" s="1"/>
  <c r="C91" i="39"/>
  <c r="C87" i="39"/>
  <c r="C86" i="39"/>
  <c r="C85" i="39"/>
  <c r="C84" i="39"/>
  <c r="C83" i="39"/>
  <c r="G83" i="39" s="1"/>
  <c r="C80" i="39"/>
  <c r="G80" i="39" s="1"/>
  <c r="C79" i="39"/>
  <c r="C78" i="39"/>
  <c r="C44" i="39"/>
  <c r="C43" i="39"/>
  <c r="C38" i="39"/>
  <c r="C36" i="39"/>
  <c r="C33" i="39"/>
  <c r="C32" i="39"/>
  <c r="C31" i="39"/>
  <c r="G79" i="39"/>
  <c r="C13" i="6"/>
  <c r="E13" i="6" s="1"/>
  <c r="E7" i="6"/>
  <c r="C7" i="6"/>
  <c r="C15" i="5"/>
  <c r="E16" i="5"/>
  <c r="E15" i="5"/>
  <c r="E9" i="5"/>
  <c r="C9" i="5"/>
  <c r="P132" i="41"/>
  <c r="P131" i="41"/>
  <c r="P130" i="41"/>
  <c r="P129" i="41"/>
  <c r="P128" i="41"/>
  <c r="P127" i="41"/>
  <c r="P126" i="41"/>
  <c r="P125" i="41"/>
  <c r="P124" i="41"/>
  <c r="P123" i="41"/>
  <c r="P122" i="41"/>
  <c r="P121" i="41"/>
  <c r="P120" i="41"/>
  <c r="P119" i="41"/>
  <c r="P118" i="41"/>
  <c r="P117" i="41"/>
  <c r="P116" i="41"/>
  <c r="P115" i="41"/>
  <c r="P114" i="41"/>
  <c r="P113" i="41"/>
  <c r="P112" i="41"/>
  <c r="P111" i="41"/>
  <c r="P110" i="41"/>
  <c r="P109" i="41"/>
  <c r="P108" i="41"/>
  <c r="P107" i="41"/>
  <c r="P106" i="41"/>
  <c r="P105" i="41"/>
  <c r="P104" i="41"/>
  <c r="P103" i="41"/>
  <c r="P102" i="41"/>
  <c r="P101" i="41"/>
  <c r="P100" i="41"/>
  <c r="P99" i="41"/>
  <c r="P98" i="41"/>
  <c r="P97" i="41"/>
  <c r="P94" i="41"/>
  <c r="P92" i="41"/>
  <c r="P91" i="41"/>
  <c r="P90" i="41"/>
  <c r="P89" i="41"/>
  <c r="P88" i="41"/>
  <c r="P87" i="41"/>
  <c r="P86" i="41"/>
  <c r="P85" i="41"/>
  <c r="P84" i="41"/>
  <c r="P83" i="41"/>
  <c r="P82" i="41"/>
  <c r="P81" i="41"/>
  <c r="P80" i="41"/>
  <c r="P79" i="41"/>
  <c r="P78" i="41"/>
  <c r="P77" i="41"/>
  <c r="P76" i="41"/>
  <c r="P75" i="41"/>
  <c r="P74" i="41"/>
  <c r="P73" i="41"/>
  <c r="P72" i="41"/>
  <c r="P71" i="41"/>
  <c r="P70" i="41"/>
  <c r="P69" i="41"/>
  <c r="P68" i="41"/>
  <c r="P67" i="41"/>
  <c r="P66" i="41"/>
  <c r="P65" i="41"/>
  <c r="P64" i="41"/>
  <c r="P63" i="41"/>
  <c r="P62" i="41"/>
  <c r="P61" i="41"/>
  <c r="P60" i="41"/>
  <c r="P59" i="41"/>
  <c r="P58" i="41"/>
  <c r="P57" i="41"/>
  <c r="P56" i="41"/>
  <c r="P55" i="41"/>
  <c r="P54" i="41"/>
  <c r="P53" i="41"/>
  <c r="P52" i="41"/>
  <c r="P51" i="41"/>
  <c r="P50" i="41"/>
  <c r="P49" i="41"/>
  <c r="P48" i="41"/>
  <c r="P47" i="41"/>
  <c r="P46" i="41"/>
  <c r="P45" i="41"/>
  <c r="P44" i="41"/>
  <c r="P43" i="41"/>
  <c r="P42" i="41"/>
  <c r="P41" i="41"/>
  <c r="P40" i="41"/>
  <c r="P39" i="41"/>
  <c r="P38" i="41"/>
  <c r="P37" i="41"/>
  <c r="P36" i="41"/>
  <c r="P35" i="41"/>
  <c r="P34" i="41"/>
  <c r="P33" i="41"/>
  <c r="P32" i="41"/>
  <c r="P31" i="41"/>
  <c r="P30" i="41"/>
  <c r="P29" i="41"/>
  <c r="P28" i="41"/>
  <c r="P27" i="41"/>
  <c r="P26" i="41"/>
  <c r="P25" i="41"/>
  <c r="P24" i="41"/>
  <c r="P23" i="41"/>
  <c r="P22" i="41"/>
  <c r="P21" i="41"/>
  <c r="P20" i="41"/>
  <c r="P19" i="41"/>
  <c r="P18" i="41"/>
  <c r="P17" i="41"/>
  <c r="P16" i="41"/>
  <c r="P15" i="41"/>
  <c r="P14" i="41"/>
  <c r="P13" i="41"/>
  <c r="P12" i="41"/>
  <c r="P11" i="41"/>
  <c r="P10" i="41"/>
  <c r="P9" i="41"/>
  <c r="P8" i="41"/>
  <c r="P7" i="41"/>
  <c r="P6" i="41"/>
  <c r="P5" i="41"/>
  <c r="P4" i="41"/>
  <c r="P3" i="41"/>
  <c r="C60" i="39"/>
  <c r="C13" i="39"/>
  <c r="D13" i="39" s="1"/>
  <c r="E13" i="39" s="1"/>
  <c r="F13" i="39" s="1"/>
  <c r="G13" i="39" s="1"/>
  <c r="G91" i="39"/>
  <c r="G87" i="39"/>
  <c r="G86" i="39"/>
  <c r="G85" i="39"/>
  <c r="G84" i="39"/>
  <c r="E84" i="39"/>
  <c r="A65" i="39"/>
  <c r="A66" i="39" s="1"/>
  <c r="A67" i="39" s="1"/>
  <c r="A68" i="39" s="1"/>
  <c r="A69" i="39" s="1"/>
  <c r="A70" i="39" s="1"/>
  <c r="A71" i="39" s="1"/>
  <c r="A72" i="39" s="1"/>
  <c r="A73" i="39" s="1"/>
  <c r="A74" i="39" s="1"/>
  <c r="A75" i="39" s="1"/>
  <c r="A76" i="39" s="1"/>
  <c r="A77" i="39" s="1"/>
  <c r="A78" i="39" s="1"/>
  <c r="A79" i="39" s="1"/>
  <c r="A80" i="39" s="1"/>
  <c r="A81" i="39" s="1"/>
  <c r="A82" i="39" s="1"/>
  <c r="A83" i="39" s="1"/>
  <c r="A84" i="39" s="1"/>
  <c r="A85" i="39" s="1"/>
  <c r="A86" i="39" s="1"/>
  <c r="A87" i="39" s="1"/>
  <c r="A88" i="39" s="1"/>
  <c r="A89" i="39" s="1"/>
  <c r="A90" i="39" s="1"/>
  <c r="A91" i="39" s="1"/>
  <c r="A92" i="39" s="1"/>
  <c r="A93" i="39" s="1"/>
  <c r="A94" i="39" s="1"/>
  <c r="D60" i="39"/>
  <c r="E60" i="39" s="1"/>
  <c r="F60" i="39" s="1"/>
  <c r="G60" i="39" s="1"/>
  <c r="G44" i="39"/>
  <c r="G43" i="39"/>
  <c r="G40" i="39"/>
  <c r="E40" i="39"/>
  <c r="G39" i="39"/>
  <c r="E39" i="39"/>
  <c r="G38" i="39"/>
  <c r="G37" i="39"/>
  <c r="G36" i="39"/>
  <c r="G33" i="39"/>
  <c r="G32" i="39"/>
  <c r="A19" i="39"/>
  <c r="A20" i="39" s="1"/>
  <c r="A21" i="39" s="1"/>
  <c r="A22" i="39" s="1"/>
  <c r="A23" i="39" s="1"/>
  <c r="A24" i="39" s="1"/>
  <c r="A25" i="39" s="1"/>
  <c r="A26" i="39" s="1"/>
  <c r="A27" i="39" s="1"/>
  <c r="A28" i="39" s="1"/>
  <c r="A29" i="39" s="1"/>
  <c r="A30" i="39" s="1"/>
  <c r="A31" i="39" s="1"/>
  <c r="A32" i="39" s="1"/>
  <c r="A33" i="39" s="1"/>
  <c r="A34" i="39" s="1"/>
  <c r="A35" i="39" s="1"/>
  <c r="A36" i="39" s="1"/>
  <c r="A37" i="39" s="1"/>
  <c r="A38" i="39" s="1"/>
  <c r="A39" i="39" s="1"/>
  <c r="A40" i="39" s="1"/>
  <c r="A41" i="39" s="1"/>
  <c r="A42" i="39" s="1"/>
  <c r="A43" i="39" s="1"/>
  <c r="A44" i="39" s="1"/>
  <c r="A45" i="39" s="1"/>
  <c r="A46" i="39" s="1"/>
  <c r="A18" i="39"/>
  <c r="E52" i="43" l="1"/>
  <c r="A33" i="43"/>
  <c r="A34" i="43" s="1"/>
  <c r="A35" i="43" s="1"/>
  <c r="A36" i="43" s="1"/>
  <c r="G50" i="40"/>
  <c r="C62" i="40"/>
  <c r="C65" i="40" s="1"/>
  <c r="G16" i="40"/>
  <c r="G21" i="40"/>
  <c r="D62" i="40"/>
  <c r="D65" i="40" s="1"/>
  <c r="G13" i="40"/>
  <c r="G22" i="40"/>
  <c r="G53" i="40"/>
  <c r="G12" i="40"/>
  <c r="E14" i="40"/>
  <c r="G14" i="40" s="1"/>
  <c r="G62" i="40" s="1"/>
  <c r="C46" i="43" s="1"/>
  <c r="E79" i="39"/>
  <c r="C94" i="39"/>
  <c r="D94" i="39"/>
  <c r="E86" i="39"/>
  <c r="C46" i="39"/>
  <c r="E31" i="39"/>
  <c r="E91" i="39"/>
  <c r="G31" i="39"/>
  <c r="G46" i="39" s="1"/>
  <c r="C33" i="43" s="1"/>
  <c r="E87" i="39"/>
  <c r="E78" i="39"/>
  <c r="G78" i="39"/>
  <c r="G94" i="39" s="1"/>
  <c r="C35" i="43" s="1"/>
  <c r="E85" i="39"/>
  <c r="E80" i="39"/>
  <c r="E83" i="39"/>
  <c r="E88" i="39"/>
  <c r="E92" i="39"/>
  <c r="E44" i="39"/>
  <c r="E38" i="39"/>
  <c r="E43" i="39"/>
  <c r="E33" i="39"/>
  <c r="E37" i="39"/>
  <c r="E36" i="39"/>
  <c r="E32" i="39"/>
  <c r="C48" i="43" l="1"/>
  <c r="E46" i="43"/>
  <c r="E48" i="43" s="1"/>
  <c r="G65" i="40"/>
  <c r="E62" i="40"/>
  <c r="E65" i="40" s="1"/>
  <c r="E46" i="39"/>
  <c r="E94" i="39"/>
  <c r="D46" i="39"/>
  <c r="E110" i="38" l="1"/>
  <c r="F110" i="38" s="1"/>
  <c r="D105" i="38"/>
  <c r="E105" i="38"/>
  <c r="F103" i="38"/>
  <c r="F99" i="38"/>
  <c r="F98" i="38"/>
  <c r="F97" i="38"/>
  <c r="F96" i="38"/>
  <c r="F95" i="38"/>
  <c r="E101" i="38"/>
  <c r="D101" i="38"/>
  <c r="E88" i="38"/>
  <c r="F88" i="38" s="1"/>
  <c r="E84" i="38"/>
  <c r="D84" i="38"/>
  <c r="F83" i="38"/>
  <c r="F82" i="38"/>
  <c r="F84" i="38" s="1"/>
  <c r="E80" i="38"/>
  <c r="D80" i="38"/>
  <c r="F78" i="38"/>
  <c r="F77" i="38"/>
  <c r="F76" i="38"/>
  <c r="F75" i="38"/>
  <c r="F74" i="38"/>
  <c r="F73" i="38"/>
  <c r="F72" i="38"/>
  <c r="F80" i="38" s="1"/>
  <c r="C58" i="38"/>
  <c r="E58" i="38"/>
  <c r="A15" i="38"/>
  <c r="A16" i="38" s="1"/>
  <c r="A17" i="38" s="1"/>
  <c r="A18" i="38" s="1"/>
  <c r="A19" i="38" s="1"/>
  <c r="A20" i="38" s="1"/>
  <c r="A21" i="38" s="1"/>
  <c r="A22" i="38" s="1"/>
  <c r="A23" i="38" s="1"/>
  <c r="A24" i="38" s="1"/>
  <c r="A25" i="38" s="1"/>
  <c r="A26" i="38" s="1"/>
  <c r="A27" i="38" s="1"/>
  <c r="A28" i="38" s="1"/>
  <c r="A29" i="38" s="1"/>
  <c r="A30" i="38" s="1"/>
  <c r="A31" i="38" s="1"/>
  <c r="A32" i="38" s="1"/>
  <c r="A33" i="38" s="1"/>
  <c r="A34" i="38" s="1"/>
  <c r="A35" i="38" s="1"/>
  <c r="A36" i="38" s="1"/>
  <c r="A37" i="38" s="1"/>
  <c r="A38" i="38" s="1"/>
  <c r="A39" i="38" s="1"/>
  <c r="A40" i="38" s="1"/>
  <c r="A41" i="38" s="1"/>
  <c r="A42" i="38" s="1"/>
  <c r="A43" i="38" s="1"/>
  <c r="A44" i="38" s="1"/>
  <c r="A45" i="38" s="1"/>
  <c r="A46" i="38" s="1"/>
  <c r="A47" i="38" s="1"/>
  <c r="A48" i="38" s="1"/>
  <c r="A49" i="38" s="1"/>
  <c r="A50" i="38" s="1"/>
  <c r="A51" i="38" s="1"/>
  <c r="C81" i="36"/>
  <c r="C36" i="36"/>
  <c r="P43" i="29"/>
  <c r="P42" i="29"/>
  <c r="P41" i="29"/>
  <c r="P40" i="29"/>
  <c r="P39" i="29"/>
  <c r="P38" i="29"/>
  <c r="P37" i="29"/>
  <c r="P36" i="29"/>
  <c r="C83" i="36" s="1"/>
  <c r="E83" i="36" s="1"/>
  <c r="P35" i="29"/>
  <c r="P33" i="29"/>
  <c r="C79" i="36"/>
  <c r="C38" i="36"/>
  <c r="G38" i="36" s="1"/>
  <c r="P22" i="29"/>
  <c r="P21" i="29"/>
  <c r="P20" i="29"/>
  <c r="P19" i="29"/>
  <c r="C34" i="36"/>
  <c r="G34" i="36" s="1"/>
  <c r="P18" i="29"/>
  <c r="C57" i="36"/>
  <c r="D57" i="36" s="1"/>
  <c r="E57" i="36" s="1"/>
  <c r="F57" i="36" s="1"/>
  <c r="G57" i="36" s="1"/>
  <c r="C13" i="36"/>
  <c r="D13" i="36" s="1"/>
  <c r="E13" i="36" s="1"/>
  <c r="F13" i="36" s="1"/>
  <c r="G13" i="36" s="1"/>
  <c r="D41" i="36"/>
  <c r="D29" i="36"/>
  <c r="A18" i="36"/>
  <c r="A19" i="36" s="1"/>
  <c r="A20" i="36" s="1"/>
  <c r="A21" i="36" s="1"/>
  <c r="A22" i="36" s="1"/>
  <c r="A23" i="36" s="1"/>
  <c r="A24" i="36" s="1"/>
  <c r="A25" i="36" s="1"/>
  <c r="A26" i="36" s="1"/>
  <c r="A27" i="36" s="1"/>
  <c r="A28" i="36" s="1"/>
  <c r="A29" i="36" s="1"/>
  <c r="A30" i="36" s="1"/>
  <c r="A31" i="36" s="1"/>
  <c r="A32" i="36" s="1"/>
  <c r="A33" i="36" s="1"/>
  <c r="A34" i="36" s="1"/>
  <c r="A35" i="36" s="1"/>
  <c r="A36" i="36" s="1"/>
  <c r="A37" i="36" s="1"/>
  <c r="A38" i="36" s="1"/>
  <c r="A39" i="36" s="1"/>
  <c r="A40" i="36" s="1"/>
  <c r="A41" i="36" s="1"/>
  <c r="A42" i="36" s="1"/>
  <c r="A43" i="36" s="1"/>
  <c r="D86" i="36"/>
  <c r="G84" i="36"/>
  <c r="G86" i="36" s="1"/>
  <c r="C45" i="38" s="1"/>
  <c r="F84" i="36"/>
  <c r="E79" i="36"/>
  <c r="D74" i="36"/>
  <c r="G72" i="36"/>
  <c r="F72" i="36"/>
  <c r="A62" i="36"/>
  <c r="A63" i="36" s="1"/>
  <c r="A64" i="36" s="1"/>
  <c r="A65" i="36" s="1"/>
  <c r="A66" i="36" s="1"/>
  <c r="A67" i="36" s="1"/>
  <c r="A68" i="36" s="1"/>
  <c r="A69" i="36" s="1"/>
  <c r="A70" i="36" s="1"/>
  <c r="A71" i="36" s="1"/>
  <c r="A72" i="36" s="1"/>
  <c r="A73" i="36" s="1"/>
  <c r="A74" i="36" s="1"/>
  <c r="A75" i="36" s="1"/>
  <c r="A76" i="36" s="1"/>
  <c r="A77" i="36" s="1"/>
  <c r="A78" i="36" s="1"/>
  <c r="A79" i="36" s="1"/>
  <c r="A80" i="36" s="1"/>
  <c r="A81" i="36" s="1"/>
  <c r="A82" i="36" s="1"/>
  <c r="A83" i="36" s="1"/>
  <c r="A84" i="36" s="1"/>
  <c r="A85" i="36" s="1"/>
  <c r="A86" i="36" s="1"/>
  <c r="A87" i="36" s="1"/>
  <c r="A88" i="36" s="1"/>
  <c r="G33" i="35"/>
  <c r="E34" i="35"/>
  <c r="G34" i="35" s="1"/>
  <c r="E35" i="35"/>
  <c r="E36" i="35"/>
  <c r="G36" i="35" s="1"/>
  <c r="E37" i="35"/>
  <c r="G37" i="35" s="1"/>
  <c r="E38" i="35"/>
  <c r="G38" i="35" s="1"/>
  <c r="E62" i="35"/>
  <c r="D61" i="35"/>
  <c r="D64" i="35" s="1"/>
  <c r="C61" i="35"/>
  <c r="C64" i="35" s="1"/>
  <c r="A13" i="35"/>
  <c r="A14" i="35" s="1"/>
  <c r="A15" i="35" s="1"/>
  <c r="A16" i="35" s="1"/>
  <c r="A17" i="35" s="1"/>
  <c r="A18" i="35" s="1"/>
  <c r="A19" i="35" s="1"/>
  <c r="A20" i="35" s="1"/>
  <c r="A21" i="35" s="1"/>
  <c r="A22" i="35" s="1"/>
  <c r="A23" i="35" s="1"/>
  <c r="A24" i="35" s="1"/>
  <c r="A25" i="35" s="1"/>
  <c r="A26" i="35" s="1"/>
  <c r="A27" i="35" s="1"/>
  <c r="A28" i="35" s="1"/>
  <c r="A29" i="35" s="1"/>
  <c r="A30" i="35" s="1"/>
  <c r="A31" i="35" s="1"/>
  <c r="A32" i="35" s="1"/>
  <c r="A33" i="35" s="1"/>
  <c r="A34" i="35" s="1"/>
  <c r="A35" i="35" s="1"/>
  <c r="A36" i="35" s="1"/>
  <c r="A37" i="35" s="1"/>
  <c r="A38" i="35" s="1"/>
  <c r="A39" i="35" s="1"/>
  <c r="A40" i="35" s="1"/>
  <c r="A41" i="35" s="1"/>
  <c r="A42" i="35" s="1"/>
  <c r="A43" i="35" s="1"/>
  <c r="A44" i="35" s="1"/>
  <c r="A45" i="35" s="1"/>
  <c r="A46" i="35" s="1"/>
  <c r="A47" i="35" s="1"/>
  <c r="A48" i="35" s="1"/>
  <c r="A49" i="35" s="1"/>
  <c r="A50" i="35" s="1"/>
  <c r="A51" i="35" s="1"/>
  <c r="A52" i="35" s="1"/>
  <c r="A53" i="35" s="1"/>
  <c r="A54" i="35" s="1"/>
  <c r="A55" i="35" s="1"/>
  <c r="A56" i="35" s="1"/>
  <c r="A57" i="35" s="1"/>
  <c r="A58" i="35" s="1"/>
  <c r="A59" i="35" s="1"/>
  <c r="A60" i="35" s="1"/>
  <c r="A61" i="35" s="1"/>
  <c r="A62" i="35" s="1"/>
  <c r="A63" i="35" s="1"/>
  <c r="A64" i="35" s="1"/>
  <c r="A12" i="35"/>
  <c r="E81" i="36" l="1"/>
  <c r="E86" i="36" s="1"/>
  <c r="C43" i="38"/>
  <c r="G61" i="35"/>
  <c r="G64" i="35" s="1"/>
  <c r="F104" i="38"/>
  <c r="F105" i="38" s="1"/>
  <c r="F94" i="38"/>
  <c r="F101" i="38" s="1"/>
  <c r="C86" i="36"/>
  <c r="E34" i="36"/>
  <c r="C29" i="36"/>
  <c r="E38" i="36"/>
  <c r="E74" i="36"/>
  <c r="C74" i="36"/>
  <c r="E61" i="35"/>
  <c r="E64" i="35" s="1"/>
  <c r="C57" i="38" l="1"/>
  <c r="E29" i="36"/>
  <c r="C59" i="38" l="1"/>
  <c r="E57" i="38"/>
  <c r="E59" i="38" s="1"/>
  <c r="U11" i="37"/>
  <c r="C38" i="8"/>
  <c r="P4" i="29"/>
  <c r="C35" i="8" s="1"/>
  <c r="P3" i="29"/>
  <c r="C34" i="8" s="1"/>
  <c r="P58" i="29"/>
  <c r="P57" i="29"/>
  <c r="C3" i="37" s="1"/>
  <c r="P55" i="29"/>
  <c r="P54" i="29"/>
  <c r="P53" i="29"/>
  <c r="P52" i="29"/>
  <c r="P51" i="29"/>
  <c r="P50" i="29"/>
  <c r="P49" i="29"/>
  <c r="P48" i="29"/>
  <c r="P47" i="29"/>
  <c r="P46" i="29"/>
  <c r="P45" i="29"/>
  <c r="P34" i="29"/>
  <c r="P31" i="29"/>
  <c r="P30" i="29"/>
  <c r="P29" i="29"/>
  <c r="P28" i="29"/>
  <c r="D38" i="9" s="1"/>
  <c r="P27" i="29"/>
  <c r="D37" i="9" s="1"/>
  <c r="P26" i="29"/>
  <c r="D36" i="9" s="1"/>
  <c r="P25" i="29"/>
  <c r="P24" i="29"/>
  <c r="D34" i="9" s="1"/>
  <c r="P17" i="29"/>
  <c r="P16" i="29"/>
  <c r="P15" i="29"/>
  <c r="P14" i="29"/>
  <c r="P13" i="29"/>
  <c r="P11" i="29"/>
  <c r="P10" i="29"/>
  <c r="P9" i="29"/>
  <c r="P8" i="29"/>
  <c r="C39" i="8" s="1"/>
  <c r="P7" i="29"/>
  <c r="P6" i="29"/>
  <c r="P5" i="29"/>
  <c r="C37" i="8" s="1"/>
  <c r="E61" i="38" l="1"/>
  <c r="E63" i="38" s="1"/>
  <c r="C63" i="38"/>
  <c r="G36" i="36"/>
  <c r="G41" i="36" s="1"/>
  <c r="C41" i="36"/>
  <c r="E36" i="36"/>
  <c r="E41" i="36" s="1"/>
  <c r="G51" i="33" l="1"/>
  <c r="E51" i="33"/>
  <c r="D51" i="33"/>
  <c r="G45" i="33"/>
  <c r="G43" i="33"/>
  <c r="G41" i="33"/>
  <c r="G37" i="33"/>
  <c r="J34" i="1"/>
  <c r="E62" i="33"/>
  <c r="C63" i="33"/>
  <c r="C3" i="34"/>
  <c r="C2" i="34"/>
  <c r="T23" i="34"/>
  <c r="C1" i="34"/>
  <c r="Q89" i="30"/>
  <c r="Q88" i="30"/>
  <c r="Q87" i="30"/>
  <c r="A15" i="33"/>
  <c r="A16" i="33" s="1"/>
  <c r="A17" i="33" s="1"/>
  <c r="A18" i="33" s="1"/>
  <c r="A19" i="33" s="1"/>
  <c r="A20" i="33" s="1"/>
  <c r="A21" i="33" s="1"/>
  <c r="A22" i="33" s="1"/>
  <c r="A23" i="33" s="1"/>
  <c r="A24" i="33" s="1"/>
  <c r="A25" i="33" s="1"/>
  <c r="A26" i="33" s="1"/>
  <c r="A27" i="33" s="1"/>
  <c r="A28" i="33" s="1"/>
  <c r="A29" i="33" s="1"/>
  <c r="A30" i="33" s="1"/>
  <c r="A31" i="33" s="1"/>
  <c r="A32" i="33" s="1"/>
  <c r="A33" i="33" s="1"/>
  <c r="A34" i="33" s="1"/>
  <c r="A35" i="33" s="1"/>
  <c r="A36" i="33" s="1"/>
  <c r="A37" i="33" s="1"/>
  <c r="A38" i="33" s="1"/>
  <c r="A39" i="33" s="1"/>
  <c r="A40" i="33" s="1"/>
  <c r="A41" i="33" s="1"/>
  <c r="A42" i="33" s="1"/>
  <c r="A43" i="33" s="1"/>
  <c r="A44" i="33" s="1"/>
  <c r="A45" i="33" s="1"/>
  <c r="A46" i="33" s="1"/>
  <c r="A47" i="33" s="1"/>
  <c r="A48" i="33" s="1"/>
  <c r="A49" i="33" s="1"/>
  <c r="A50" i="33" s="1"/>
  <c r="A51" i="33" s="1"/>
  <c r="D39" i="32"/>
  <c r="D38" i="32"/>
  <c r="D37" i="32"/>
  <c r="D36" i="32"/>
  <c r="D77" i="32"/>
  <c r="D100" i="32"/>
  <c r="D99" i="32"/>
  <c r="D98" i="32"/>
  <c r="H98" i="32" s="1"/>
  <c r="D97" i="32"/>
  <c r="D96" i="32"/>
  <c r="D95" i="32"/>
  <c r="D94" i="32"/>
  <c r="D93" i="32"/>
  <c r="H93" i="32" s="1"/>
  <c r="D92" i="32"/>
  <c r="D91" i="32"/>
  <c r="D90" i="32"/>
  <c r="D89" i="32"/>
  <c r="D88" i="32"/>
  <c r="D87" i="32"/>
  <c r="I89" i="31"/>
  <c r="R65" i="30"/>
  <c r="C84" i="31"/>
  <c r="C82" i="31"/>
  <c r="C86" i="31"/>
  <c r="Q65" i="30"/>
  <c r="Q64" i="30"/>
  <c r="Q63" i="30"/>
  <c r="Q62" i="30"/>
  <c r="Q61" i="30"/>
  <c r="Q60" i="30"/>
  <c r="E61" i="33" l="1"/>
  <c r="E63" i="33" s="1"/>
  <c r="F86" i="31"/>
  <c r="F84" i="31"/>
  <c r="F82" i="31"/>
  <c r="C33" i="31"/>
  <c r="C35" i="31"/>
  <c r="R32" i="30"/>
  <c r="Q86" i="30"/>
  <c r="Q85" i="30"/>
  <c r="Q84" i="30"/>
  <c r="Q83" i="30"/>
  <c r="Q82" i="30"/>
  <c r="Q81" i="30"/>
  <c r="Q80" i="30"/>
  <c r="Q79" i="30"/>
  <c r="Q78" i="30"/>
  <c r="Q77" i="30"/>
  <c r="Q76" i="30"/>
  <c r="Q75" i="30"/>
  <c r="Q74" i="30"/>
  <c r="Q73" i="30"/>
  <c r="Q72" i="30"/>
  <c r="Q71" i="30"/>
  <c r="Q70" i="30"/>
  <c r="Q69" i="30"/>
  <c r="Q68" i="30"/>
  <c r="Q67" i="30"/>
  <c r="Q66" i="30"/>
  <c r="Q59" i="30"/>
  <c r="Q58" i="30"/>
  <c r="Q57" i="30"/>
  <c r="C78" i="31" s="1"/>
  <c r="Q56" i="30"/>
  <c r="Q55" i="30"/>
  <c r="Q53" i="30"/>
  <c r="Q52" i="30"/>
  <c r="Q51" i="30"/>
  <c r="Q50" i="30"/>
  <c r="Q49" i="30"/>
  <c r="Q48" i="30"/>
  <c r="Q47" i="30"/>
  <c r="Q46" i="30"/>
  <c r="Q41" i="30"/>
  <c r="C80" i="31" s="1"/>
  <c r="Q40" i="30"/>
  <c r="Q39" i="30"/>
  <c r="Q38" i="30"/>
  <c r="Q37" i="30"/>
  <c r="Q36" i="30"/>
  <c r="Q35" i="30"/>
  <c r="Q34" i="30"/>
  <c r="Q33" i="30"/>
  <c r="Q32" i="30"/>
  <c r="Q31" i="30"/>
  <c r="Q30" i="30"/>
  <c r="Q29" i="30"/>
  <c r="Q28" i="30"/>
  <c r="Q27" i="30"/>
  <c r="D60" i="6" l="1"/>
  <c r="C60" i="6"/>
  <c r="L29" i="6"/>
  <c r="K29" i="6"/>
  <c r="J29" i="6"/>
  <c r="F12" i="6"/>
  <c r="G12" i="6" s="1"/>
  <c r="F11" i="6"/>
  <c r="G11" i="6" s="1"/>
  <c r="A11" i="6"/>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0" i="6" s="1"/>
  <c r="D7" i="6"/>
  <c r="F7" i="6" s="1"/>
  <c r="G7" i="6" s="1"/>
  <c r="K85" i="5"/>
  <c r="L83" i="5"/>
  <c r="G83" i="5" s="1"/>
  <c r="H83" i="5" s="1"/>
  <c r="C83" i="5"/>
  <c r="K82" i="5"/>
  <c r="I82" i="5"/>
  <c r="J82" i="5" s="1"/>
  <c r="J85" i="5" s="1"/>
  <c r="H82" i="5"/>
  <c r="C82" i="5"/>
  <c r="L81" i="5"/>
  <c r="M81" i="5" s="1"/>
  <c r="F81" i="5"/>
  <c r="H81" i="5" s="1"/>
  <c r="C81" i="5"/>
  <c r="L80" i="5"/>
  <c r="M80" i="5" s="1"/>
  <c r="F80" i="5"/>
  <c r="C80" i="5"/>
  <c r="L79" i="5"/>
  <c r="M79" i="5" s="1"/>
  <c r="H79" i="5"/>
  <c r="C79" i="5"/>
  <c r="M78" i="5"/>
  <c r="H78" i="5"/>
  <c r="C78" i="5"/>
  <c r="M77" i="5"/>
  <c r="H77" i="5"/>
  <c r="C77" i="5"/>
  <c r="C85" i="5" s="1"/>
  <c r="I64" i="5"/>
  <c r="D64" i="5"/>
  <c r="C64" i="5"/>
  <c r="G16" i="5"/>
  <c r="E64" i="5"/>
  <c r="A13" i="5"/>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D9" i="5"/>
  <c r="F9" i="5" s="1"/>
  <c r="G9" i="5" s="1"/>
  <c r="F129" i="25"/>
  <c r="E129" i="25"/>
  <c r="E127" i="25"/>
  <c r="E124" i="25"/>
  <c r="D124" i="25"/>
  <c r="F120" i="25"/>
  <c r="E120" i="25"/>
  <c r="D120" i="25"/>
  <c r="F118" i="25"/>
  <c r="F117" i="25"/>
  <c r="F116" i="25"/>
  <c r="F115" i="25"/>
  <c r="F114" i="25"/>
  <c r="F113" i="25"/>
  <c r="F112" i="25"/>
  <c r="F106" i="25"/>
  <c r="E106" i="25"/>
  <c r="F102" i="25"/>
  <c r="D102" i="25"/>
  <c r="F101" i="25"/>
  <c r="F100" i="25"/>
  <c r="F98" i="25"/>
  <c r="D98" i="25"/>
  <c r="F96" i="25"/>
  <c r="F95" i="25"/>
  <c r="F94" i="25"/>
  <c r="F93" i="25"/>
  <c r="F92" i="25"/>
  <c r="F91" i="25"/>
  <c r="F90" i="25"/>
  <c r="E83" i="25"/>
  <c r="C82" i="25"/>
  <c r="C80" i="25"/>
  <c r="E78" i="25"/>
  <c r="E74" i="25"/>
  <c r="D74" i="25"/>
  <c r="C74" i="25"/>
  <c r="F73" i="25"/>
  <c r="E73" i="25"/>
  <c r="F72" i="25"/>
  <c r="E72" i="25"/>
  <c r="C70" i="25"/>
  <c r="C69" i="25"/>
  <c r="C63" i="25"/>
  <c r="E63" i="25"/>
  <c r="F63" i="25" s="1"/>
  <c r="A51" i="25"/>
  <c r="A50" i="25"/>
  <c r="A49" i="25"/>
  <c r="A48" i="25"/>
  <c r="A47" i="25"/>
  <c r="A46" i="25"/>
  <c r="A45" i="25"/>
  <c r="A44" i="25"/>
  <c r="A43" i="25"/>
  <c r="A42" i="25"/>
  <c r="A41" i="25"/>
  <c r="A40" i="25"/>
  <c r="A39" i="25"/>
  <c r="A38" i="25"/>
  <c r="A37" i="25"/>
  <c r="A36" i="25"/>
  <c r="A35" i="25"/>
  <c r="A34" i="25"/>
  <c r="A33" i="25"/>
  <c r="A32" i="25"/>
  <c r="A31" i="25"/>
  <c r="A30" i="25"/>
  <c r="A29" i="25"/>
  <c r="A28" i="25"/>
  <c r="A27" i="25"/>
  <c r="A26" i="25"/>
  <c r="A25" i="25"/>
  <c r="A24" i="25"/>
  <c r="A23" i="25"/>
  <c r="A22" i="25"/>
  <c r="A21" i="25"/>
  <c r="A20" i="25"/>
  <c r="A19" i="25"/>
  <c r="A18" i="25"/>
  <c r="A17" i="25"/>
  <c r="A16" i="25"/>
  <c r="A15" i="25"/>
  <c r="E82" i="23"/>
  <c r="D82" i="23"/>
  <c r="C82" i="23"/>
  <c r="G80" i="23"/>
  <c r="F80" i="23"/>
  <c r="G79" i="23"/>
  <c r="E79" i="23"/>
  <c r="C79" i="23"/>
  <c r="G77" i="23"/>
  <c r="E77" i="23"/>
  <c r="C77" i="23"/>
  <c r="G75" i="23"/>
  <c r="E75" i="23"/>
  <c r="C75" i="23"/>
  <c r="G73" i="23"/>
  <c r="E73" i="23"/>
  <c r="C73" i="23"/>
  <c r="G71" i="23"/>
  <c r="E71" i="23"/>
  <c r="C71" i="23"/>
  <c r="A69" i="23"/>
  <c r="A70" i="23" s="1"/>
  <c r="A71" i="23" s="1"/>
  <c r="A72" i="23" s="1"/>
  <c r="A73" i="23" s="1"/>
  <c r="A74" i="23" s="1"/>
  <c r="A75" i="23" s="1"/>
  <c r="A76" i="23" s="1"/>
  <c r="A77" i="23" s="1"/>
  <c r="A78" i="23" s="1"/>
  <c r="A79" i="23" s="1"/>
  <c r="A80" i="23" s="1"/>
  <c r="A81" i="23" s="1"/>
  <c r="A82" i="23" s="1"/>
  <c r="E65" i="23"/>
  <c r="D65" i="23"/>
  <c r="C65" i="23"/>
  <c r="A65" i="23"/>
  <c r="A64" i="23"/>
  <c r="E63" i="23"/>
  <c r="C63" i="23"/>
  <c r="A63" i="23"/>
  <c r="E62" i="23"/>
  <c r="D62" i="23"/>
  <c r="C62" i="23"/>
  <c r="A62" i="23"/>
  <c r="A61" i="23"/>
  <c r="A60" i="23"/>
  <c r="A59" i="23"/>
  <c r="A58" i="23"/>
  <c r="A57" i="23"/>
  <c r="A56" i="23"/>
  <c r="A55" i="23"/>
  <c r="A54" i="23"/>
  <c r="A53" i="23"/>
  <c r="A52" i="23"/>
  <c r="A51" i="23"/>
  <c r="A50" i="23"/>
  <c r="A49" i="23"/>
  <c r="A48" i="23"/>
  <c r="A47" i="23"/>
  <c r="A46" i="23"/>
  <c r="A45" i="23"/>
  <c r="A44" i="23"/>
  <c r="A43" i="23"/>
  <c r="A42" i="23"/>
  <c r="A41" i="23"/>
  <c r="A40" i="23"/>
  <c r="F39" i="23"/>
  <c r="F63" i="23" s="1"/>
  <c r="G63" i="23" s="1"/>
  <c r="C58" i="25" s="1"/>
  <c r="E58" i="25" s="1"/>
  <c r="E39" i="23"/>
  <c r="C39" i="23"/>
  <c r="A39" i="23"/>
  <c r="E38" i="23"/>
  <c r="C38" i="23"/>
  <c r="A38" i="23"/>
  <c r="E37" i="23"/>
  <c r="C37" i="23"/>
  <c r="A37" i="23"/>
  <c r="E36" i="23"/>
  <c r="C36" i="23"/>
  <c r="A36" i="23"/>
  <c r="E35" i="23"/>
  <c r="C35" i="23"/>
  <c r="A35" i="23"/>
  <c r="E34" i="23"/>
  <c r="C34" i="23"/>
  <c r="A34" i="23"/>
  <c r="A33" i="23"/>
  <c r="G32" i="23"/>
  <c r="A32" i="23"/>
  <c r="A31" i="23"/>
  <c r="A30" i="23"/>
  <c r="A29" i="23"/>
  <c r="A28" i="23"/>
  <c r="A27" i="23"/>
  <c r="A26" i="23"/>
  <c r="A25" i="23"/>
  <c r="A24" i="23"/>
  <c r="A23" i="23"/>
  <c r="A22" i="23"/>
  <c r="A21" i="23"/>
  <c r="A20" i="23"/>
  <c r="A19" i="23"/>
  <c r="A18" i="23"/>
  <c r="A17" i="23"/>
  <c r="A16" i="23"/>
  <c r="A15" i="23"/>
  <c r="A14" i="23"/>
  <c r="A13" i="23"/>
  <c r="A12" i="23"/>
  <c r="Q175" i="22"/>
  <c r="Q174" i="22"/>
  <c r="Q173" i="22"/>
  <c r="Q172" i="22"/>
  <c r="Q170" i="22"/>
  <c r="Q169" i="22"/>
  <c r="Q168" i="22"/>
  <c r="Q167" i="22"/>
  <c r="Q166" i="22"/>
  <c r="Q165" i="22"/>
  <c r="Q164" i="22"/>
  <c r="Q163" i="22"/>
  <c r="Q162" i="22"/>
  <c r="Q161" i="22"/>
  <c r="Q160" i="22"/>
  <c r="Q159" i="22"/>
  <c r="Q158" i="22"/>
  <c r="Q157" i="22"/>
  <c r="Q156" i="22"/>
  <c r="Q155" i="22"/>
  <c r="Q154" i="22"/>
  <c r="Q153" i="22"/>
  <c r="Q152" i="22"/>
  <c r="Q151" i="22"/>
  <c r="Q150" i="22"/>
  <c r="Q149" i="22"/>
  <c r="Q148" i="22"/>
  <c r="Q147" i="22"/>
  <c r="Q146" i="22"/>
  <c r="Q145" i="22"/>
  <c r="Q144" i="22"/>
  <c r="Q143" i="22"/>
  <c r="Q142" i="22"/>
  <c r="Q141" i="22"/>
  <c r="Q140" i="22"/>
  <c r="Q139" i="22"/>
  <c r="Q138" i="22"/>
  <c r="Q137" i="22"/>
  <c r="Q136" i="22"/>
  <c r="Q135" i="22"/>
  <c r="Q134" i="22"/>
  <c r="Q133" i="22"/>
  <c r="Q132" i="22"/>
  <c r="Q131" i="22"/>
  <c r="Q130" i="22"/>
  <c r="Q129" i="22"/>
  <c r="Q128" i="22"/>
  <c r="Q127" i="22"/>
  <c r="Q124" i="22"/>
  <c r="Q123" i="22"/>
  <c r="Q122" i="22"/>
  <c r="Q121" i="22"/>
  <c r="Q120" i="22"/>
  <c r="Q119" i="22"/>
  <c r="Q118" i="22"/>
  <c r="Q117" i="22"/>
  <c r="Q116" i="22"/>
  <c r="Q115" i="22"/>
  <c r="Q114" i="22"/>
  <c r="Q113" i="22"/>
  <c r="Q112" i="22"/>
  <c r="Q111" i="22"/>
  <c r="Q110" i="22"/>
  <c r="Q109" i="22"/>
  <c r="Q107" i="22"/>
  <c r="Q106" i="22"/>
  <c r="Q105" i="22"/>
  <c r="Q104" i="22"/>
  <c r="Q103" i="22"/>
  <c r="Q102" i="22"/>
  <c r="Q101" i="22"/>
  <c r="Q100" i="22"/>
  <c r="Q99" i="22"/>
  <c r="Q98" i="22"/>
  <c r="Q97" i="22"/>
  <c r="Q96" i="22"/>
  <c r="Q95" i="22"/>
  <c r="Q94" i="22"/>
  <c r="Q93" i="22"/>
  <c r="Q92" i="22"/>
  <c r="Q91" i="22"/>
  <c r="Q90" i="22"/>
  <c r="Q89" i="22"/>
  <c r="Q88" i="22"/>
  <c r="Q87" i="22"/>
  <c r="Q86" i="22"/>
  <c r="Q85" i="22"/>
  <c r="Q84" i="22"/>
  <c r="Q83" i="22"/>
  <c r="Q82" i="22"/>
  <c r="Q81" i="22"/>
  <c r="Q80" i="22"/>
  <c r="Q79" i="22"/>
  <c r="Q78" i="22"/>
  <c r="Q77" i="22"/>
  <c r="Q76" i="22"/>
  <c r="Q75" i="22"/>
  <c r="Q74" i="22"/>
  <c r="Q73" i="22"/>
  <c r="Q72" i="22"/>
  <c r="Q71" i="22"/>
  <c r="Q70" i="22"/>
  <c r="Q69" i="22"/>
  <c r="Q68" i="22"/>
  <c r="Q67" i="22"/>
  <c r="Q66" i="22"/>
  <c r="Q65" i="22"/>
  <c r="Q64" i="22"/>
  <c r="Q63" i="22"/>
  <c r="Q62" i="22"/>
  <c r="Q61" i="22"/>
  <c r="Q60" i="22"/>
  <c r="Q59" i="22"/>
  <c r="Q58" i="22"/>
  <c r="Q57" i="22"/>
  <c r="Q56" i="22"/>
  <c r="Q55" i="22"/>
  <c r="Q54" i="22"/>
  <c r="Q53" i="22"/>
  <c r="Q52" i="22"/>
  <c r="Q50" i="22"/>
  <c r="Q49" i="22"/>
  <c r="Q48" i="22"/>
  <c r="Q47" i="22"/>
  <c r="Q46" i="22"/>
  <c r="Q45" i="22"/>
  <c r="Q44" i="22"/>
  <c r="Q43" i="22"/>
  <c r="Q42" i="22"/>
  <c r="Q41" i="22"/>
  <c r="Q40" i="22"/>
  <c r="Q39" i="22"/>
  <c r="Q38" i="22"/>
  <c r="Q37" i="22"/>
  <c r="Q36" i="22"/>
  <c r="Q35" i="22"/>
  <c r="Q34" i="22"/>
  <c r="Q33" i="22"/>
  <c r="Q32" i="22"/>
  <c r="Q31" i="22"/>
  <c r="Q30" i="22"/>
  <c r="Q29" i="22"/>
  <c r="Q28" i="22"/>
  <c r="Q27" i="22"/>
  <c r="Q26" i="22"/>
  <c r="Q25" i="22"/>
  <c r="Q24" i="22"/>
  <c r="Q23" i="22"/>
  <c r="Q22" i="22"/>
  <c r="Q21" i="22"/>
  <c r="Q20" i="22"/>
  <c r="Q19" i="22"/>
  <c r="Q18" i="22"/>
  <c r="Q17" i="22"/>
  <c r="Q16" i="22"/>
  <c r="Q15" i="22"/>
  <c r="Q14" i="22"/>
  <c r="Q13" i="22"/>
  <c r="Q12" i="22"/>
  <c r="Q11" i="22"/>
  <c r="Q10" i="22"/>
  <c r="Q9" i="22"/>
  <c r="Q8" i="22"/>
  <c r="Q6" i="22"/>
  <c r="E93" i="26"/>
  <c r="D93" i="26"/>
  <c r="C93" i="26"/>
  <c r="A93" i="26"/>
  <c r="A92" i="26"/>
  <c r="G91" i="26"/>
  <c r="F91" i="26"/>
  <c r="A91" i="26"/>
  <c r="G90" i="26"/>
  <c r="E90" i="26"/>
  <c r="C90" i="26"/>
  <c r="A90" i="26"/>
  <c r="A89" i="26"/>
  <c r="G88" i="26"/>
  <c r="E88" i="26"/>
  <c r="C88" i="26"/>
  <c r="A88" i="26"/>
  <c r="A87" i="26"/>
  <c r="G86" i="26"/>
  <c r="E86" i="26"/>
  <c r="C86" i="26"/>
  <c r="A86" i="26"/>
  <c r="A85" i="26"/>
  <c r="G84" i="26"/>
  <c r="E84" i="26"/>
  <c r="C84" i="26"/>
  <c r="A84" i="26"/>
  <c r="A83" i="26"/>
  <c r="G82" i="26"/>
  <c r="E82" i="26"/>
  <c r="C82" i="26"/>
  <c r="A82" i="26"/>
  <c r="A81" i="26"/>
  <c r="A80" i="26"/>
  <c r="A79" i="26"/>
  <c r="A78" i="26"/>
  <c r="E77" i="26"/>
  <c r="D77" i="26"/>
  <c r="C77" i="26"/>
  <c r="A77" i="26"/>
  <c r="A76" i="26"/>
  <c r="A75" i="26"/>
  <c r="A74" i="26"/>
  <c r="A73" i="26"/>
  <c r="A72" i="26"/>
  <c r="A71" i="26"/>
  <c r="A70" i="26"/>
  <c r="A69" i="26"/>
  <c r="A68" i="26"/>
  <c r="A67" i="26"/>
  <c r="A66" i="26"/>
  <c r="A65" i="26"/>
  <c r="G60" i="26"/>
  <c r="F60" i="26"/>
  <c r="E60" i="26"/>
  <c r="D60" i="26"/>
  <c r="E45" i="26"/>
  <c r="D45" i="26"/>
  <c r="C45" i="26"/>
  <c r="A45" i="26"/>
  <c r="A44" i="26"/>
  <c r="A43" i="26"/>
  <c r="G42" i="26"/>
  <c r="E42" i="26"/>
  <c r="C42" i="26"/>
  <c r="A42" i="26"/>
  <c r="A41" i="26"/>
  <c r="G40" i="26"/>
  <c r="E40" i="26"/>
  <c r="C40" i="26"/>
  <c r="A40" i="26"/>
  <c r="A39" i="26"/>
  <c r="G38" i="26"/>
  <c r="E38" i="26"/>
  <c r="C38" i="26"/>
  <c r="A38" i="26"/>
  <c r="A37" i="26"/>
  <c r="G36" i="26"/>
  <c r="E36" i="26"/>
  <c r="C36" i="26"/>
  <c r="A36" i="26"/>
  <c r="A35" i="26"/>
  <c r="G34" i="26"/>
  <c r="E34" i="26"/>
  <c r="C34" i="26"/>
  <c r="A34" i="26"/>
  <c r="A33" i="26"/>
  <c r="A32" i="26"/>
  <c r="A31" i="26"/>
  <c r="A30" i="26"/>
  <c r="E29" i="26"/>
  <c r="D29" i="26"/>
  <c r="C29" i="26"/>
  <c r="A29" i="26"/>
  <c r="A28" i="26"/>
  <c r="A27" i="26"/>
  <c r="A26" i="26"/>
  <c r="A25" i="26"/>
  <c r="A24" i="26"/>
  <c r="A23" i="26"/>
  <c r="A22" i="26"/>
  <c r="A21" i="26"/>
  <c r="A20" i="26"/>
  <c r="A19" i="26"/>
  <c r="A18" i="26"/>
  <c r="G13" i="26"/>
  <c r="F13" i="26"/>
  <c r="E13" i="26"/>
  <c r="D13" i="26"/>
  <c r="O62" i="12"/>
  <c r="N62" i="12"/>
  <c r="M62" i="12"/>
  <c r="F60" i="12"/>
  <c r="E60" i="12"/>
  <c r="D60" i="12"/>
  <c r="A60" i="12"/>
  <c r="H59" i="12"/>
  <c r="H58" i="12"/>
  <c r="H57" i="12"/>
  <c r="H56" i="12"/>
  <c r="H55" i="12"/>
  <c r="H54" i="12"/>
  <c r="H53" i="12"/>
  <c r="H52" i="12"/>
  <c r="H51" i="12"/>
  <c r="H50" i="12"/>
  <c r="H48" i="12"/>
  <c r="H47" i="12"/>
  <c r="H46" i="12"/>
  <c r="H45" i="12"/>
  <c r="H44" i="12"/>
  <c r="H43" i="12"/>
  <c r="H42" i="12"/>
  <c r="H41" i="12"/>
  <c r="H40" i="12"/>
  <c r="F38" i="12"/>
  <c r="D38" i="12"/>
  <c r="F37" i="12"/>
  <c r="D37" i="12"/>
  <c r="F37" i="23"/>
  <c r="G37" i="23" s="1"/>
  <c r="F36" i="12"/>
  <c r="D36" i="12"/>
  <c r="F35" i="12"/>
  <c r="D35" i="12"/>
  <c r="F35" i="23"/>
  <c r="G35" i="23" s="1"/>
  <c r="F34" i="12"/>
  <c r="D34" i="12"/>
  <c r="F33" i="12"/>
  <c r="D33" i="12"/>
  <c r="F32" i="12"/>
  <c r="H30" i="12"/>
  <c r="H29" i="12"/>
  <c r="H28" i="12"/>
  <c r="H27" i="12"/>
  <c r="H26" i="12"/>
  <c r="H24" i="12"/>
  <c r="H23" i="12"/>
  <c r="H22" i="12"/>
  <c r="H21" i="12"/>
  <c r="H20" i="12"/>
  <c r="H19" i="12"/>
  <c r="H18" i="12"/>
  <c r="H16" i="12"/>
  <c r="I16" i="12" s="1"/>
  <c r="I15" i="12"/>
  <c r="H15" i="12"/>
  <c r="H14" i="12"/>
  <c r="I14" i="12" s="1"/>
  <c r="H13" i="12"/>
  <c r="I13" i="12" s="1"/>
  <c r="H12" i="12"/>
  <c r="I12" i="12" s="1"/>
  <c r="I11" i="12"/>
  <c r="H11" i="12"/>
  <c r="H7" i="12"/>
  <c r="P88" i="10"/>
  <c r="O88" i="10"/>
  <c r="N88" i="10"/>
  <c r="M88" i="10"/>
  <c r="K88" i="10"/>
  <c r="J88" i="10"/>
  <c r="I88" i="10"/>
  <c r="G88" i="10"/>
  <c r="E88" i="10"/>
  <c r="D88" i="10"/>
  <c r="C88" i="10"/>
  <c r="P86" i="10"/>
  <c r="O86" i="10"/>
  <c r="N86" i="10"/>
  <c r="M86" i="10"/>
  <c r="L86" i="10"/>
  <c r="K86" i="10"/>
  <c r="J86" i="10"/>
  <c r="G86" i="10"/>
  <c r="E86" i="10"/>
  <c r="P85" i="10"/>
  <c r="O85" i="10"/>
  <c r="N85" i="10"/>
  <c r="M85" i="10"/>
  <c r="K85" i="10"/>
  <c r="J85" i="10"/>
  <c r="G85" i="10"/>
  <c r="E85" i="10"/>
  <c r="P84" i="10"/>
  <c r="O84" i="10"/>
  <c r="M84" i="10"/>
  <c r="K84" i="10"/>
  <c r="G84" i="10"/>
  <c r="E84" i="10"/>
  <c r="P83" i="10"/>
  <c r="M83" i="10"/>
  <c r="K83" i="10"/>
  <c r="G83" i="10"/>
  <c r="E83" i="10"/>
  <c r="P82" i="10"/>
  <c r="O82" i="10"/>
  <c r="N82" i="10"/>
  <c r="M82" i="10"/>
  <c r="L82" i="10"/>
  <c r="K82" i="10"/>
  <c r="J82" i="10"/>
  <c r="G82" i="10"/>
  <c r="E82" i="10"/>
  <c r="C72" i="10"/>
  <c r="C71" i="10"/>
  <c r="K70" i="10"/>
  <c r="K69" i="10"/>
  <c r="M64" i="10"/>
  <c r="L64" i="10"/>
  <c r="K64" i="10"/>
  <c r="H64" i="10"/>
  <c r="E64" i="10"/>
  <c r="D64" i="10"/>
  <c r="C64" i="10"/>
  <c r="A64" i="10"/>
  <c r="H63" i="10"/>
  <c r="H62" i="10"/>
  <c r="H61" i="10"/>
  <c r="H60" i="10"/>
  <c r="H59" i="10"/>
  <c r="H58" i="10"/>
  <c r="H57" i="10"/>
  <c r="H56" i="10"/>
  <c r="H55" i="10"/>
  <c r="H54" i="10"/>
  <c r="H53" i="10"/>
  <c r="H51" i="10"/>
  <c r="H50" i="10"/>
  <c r="H49" i="10"/>
  <c r="H48" i="10"/>
  <c r="H47" i="10"/>
  <c r="H46" i="10"/>
  <c r="H45" i="10"/>
  <c r="H44" i="10"/>
  <c r="H43" i="10"/>
  <c r="H42" i="10"/>
  <c r="E40" i="10"/>
  <c r="C40" i="10"/>
  <c r="E39" i="10"/>
  <c r="C39" i="10"/>
  <c r="E38" i="10"/>
  <c r="C38" i="10"/>
  <c r="E37" i="10"/>
  <c r="C37" i="10"/>
  <c r="E36" i="10"/>
  <c r="C36" i="10"/>
  <c r="E35" i="10"/>
  <c r="C35" i="10"/>
  <c r="C39" i="25"/>
  <c r="E34" i="10"/>
  <c r="C34" i="10"/>
  <c r="H33" i="10"/>
  <c r="H32" i="10"/>
  <c r="H31" i="10"/>
  <c r="H30" i="10"/>
  <c r="H29" i="10"/>
  <c r="H28" i="10"/>
  <c r="H26" i="10"/>
  <c r="H25" i="10"/>
  <c r="H24" i="10"/>
  <c r="H23" i="10"/>
  <c r="H22" i="10"/>
  <c r="H21" i="10"/>
  <c r="H20" i="10"/>
  <c r="H19" i="10"/>
  <c r="H18" i="10"/>
  <c r="H17" i="10"/>
  <c r="H15" i="10"/>
  <c r="H14" i="10"/>
  <c r="H13" i="10"/>
  <c r="J9" i="10"/>
  <c r="I9" i="10"/>
  <c r="P129" i="14"/>
  <c r="O129" i="14"/>
  <c r="N129" i="14"/>
  <c r="M129" i="14"/>
  <c r="L129" i="14"/>
  <c r="K129" i="14"/>
  <c r="J129" i="14"/>
  <c r="I129" i="14"/>
  <c r="H129" i="14"/>
  <c r="G129" i="14"/>
  <c r="F129" i="14"/>
  <c r="E129" i="14"/>
  <c r="P127" i="14"/>
  <c r="O127" i="14"/>
  <c r="N127" i="14"/>
  <c r="M127" i="14"/>
  <c r="L127" i="14"/>
  <c r="K127" i="14"/>
  <c r="J127" i="14"/>
  <c r="I127" i="14"/>
  <c r="H127" i="14"/>
  <c r="G127" i="14"/>
  <c r="F127" i="14"/>
  <c r="E127" i="14"/>
  <c r="P126" i="14"/>
  <c r="O126" i="14"/>
  <c r="N126" i="14"/>
  <c r="M126" i="14"/>
  <c r="L126" i="14"/>
  <c r="K126" i="14"/>
  <c r="J126" i="14"/>
  <c r="I126" i="14"/>
  <c r="H126" i="14"/>
  <c r="G126" i="14"/>
  <c r="F126" i="14"/>
  <c r="E126" i="14"/>
  <c r="P125" i="14"/>
  <c r="O125" i="14"/>
  <c r="N125" i="14"/>
  <c r="M125" i="14"/>
  <c r="L125" i="14"/>
  <c r="K125" i="14"/>
  <c r="J125" i="14"/>
  <c r="I125" i="14"/>
  <c r="H125" i="14"/>
  <c r="G125" i="14"/>
  <c r="F125" i="14"/>
  <c r="E125" i="14"/>
  <c r="R123" i="14"/>
  <c r="R121" i="14"/>
  <c r="R120" i="14"/>
  <c r="R119" i="14"/>
  <c r="Q115" i="14"/>
  <c r="Q114" i="14"/>
  <c r="Q113" i="14"/>
  <c r="Q112" i="14"/>
  <c r="Q111" i="14"/>
  <c r="Q110" i="14"/>
  <c r="Q109" i="14"/>
  <c r="Q108" i="14"/>
  <c r="Q107" i="14"/>
  <c r="Q106" i="14"/>
  <c r="Q105" i="14"/>
  <c r="Q104" i="14"/>
  <c r="Q103" i="14"/>
  <c r="Q102" i="14"/>
  <c r="Q101" i="14"/>
  <c r="Q100" i="14"/>
  <c r="Q99" i="14"/>
  <c r="Q98" i="14"/>
  <c r="Q97" i="14"/>
  <c r="Q96" i="14"/>
  <c r="Q95" i="14"/>
  <c r="Q94" i="14"/>
  <c r="Q93" i="14"/>
  <c r="Q92" i="14"/>
  <c r="Q91" i="14"/>
  <c r="Q90" i="14"/>
  <c r="Q89" i="14"/>
  <c r="Q88" i="14"/>
  <c r="Q87" i="14"/>
  <c r="Q86" i="14"/>
  <c r="Q85" i="14"/>
  <c r="Q84" i="14"/>
  <c r="Q83" i="14"/>
  <c r="Q82" i="14"/>
  <c r="Q81" i="14"/>
  <c r="Q80" i="14"/>
  <c r="Q79" i="14"/>
  <c r="Q78" i="14"/>
  <c r="Q77" i="14"/>
  <c r="Q76" i="14"/>
  <c r="Q75" i="14"/>
  <c r="Q74" i="14"/>
  <c r="Q73" i="14"/>
  <c r="Q72" i="14"/>
  <c r="Q71" i="14"/>
  <c r="Q70" i="14"/>
  <c r="Q69" i="14"/>
  <c r="Q68" i="14"/>
  <c r="Q67" i="14"/>
  <c r="Q66" i="14"/>
  <c r="Q65" i="14"/>
  <c r="Q64" i="14"/>
  <c r="Q63" i="14"/>
  <c r="Q62" i="14"/>
  <c r="Q61" i="14"/>
  <c r="Q60" i="14"/>
  <c r="Q59" i="14"/>
  <c r="Q58" i="14"/>
  <c r="Q57" i="14"/>
  <c r="Q56" i="14"/>
  <c r="Q55" i="14"/>
  <c r="Q54" i="14"/>
  <c r="Q53" i="14"/>
  <c r="Q52" i="14"/>
  <c r="Q51" i="14"/>
  <c r="Q50" i="14"/>
  <c r="Q49" i="14"/>
  <c r="Q48" i="14"/>
  <c r="Q47" i="14"/>
  <c r="Q46" i="14"/>
  <c r="Q45" i="14"/>
  <c r="Q44" i="14"/>
  <c r="Q43" i="14"/>
  <c r="Q42" i="14"/>
  <c r="Q41" i="14"/>
  <c r="Q40" i="14"/>
  <c r="Q39" i="14"/>
  <c r="Q38" i="14"/>
  <c r="Q37" i="14"/>
  <c r="Q36" i="14"/>
  <c r="Q35" i="14"/>
  <c r="Q34" i="14"/>
  <c r="Q33" i="14"/>
  <c r="Q32" i="14"/>
  <c r="Q31" i="14"/>
  <c r="Q30" i="14"/>
  <c r="Q29" i="14"/>
  <c r="Q28" i="14"/>
  <c r="Q27" i="14"/>
  <c r="Q26" i="14"/>
  <c r="Q25" i="14"/>
  <c r="Q24" i="14"/>
  <c r="Q23" i="14"/>
  <c r="Q22" i="14"/>
  <c r="Q21" i="14"/>
  <c r="Q20" i="14"/>
  <c r="Q19" i="14"/>
  <c r="Q18" i="14"/>
  <c r="Q17" i="14"/>
  <c r="Q16" i="14"/>
  <c r="Q15" i="14"/>
  <c r="Q14" i="14"/>
  <c r="Q13" i="14"/>
  <c r="Q12" i="14"/>
  <c r="Q11" i="14"/>
  <c r="Q10" i="14"/>
  <c r="Q9" i="14"/>
  <c r="Q6" i="14"/>
  <c r="D85" i="18"/>
  <c r="A79" i="18"/>
  <c r="A78" i="18"/>
  <c r="F77" i="18"/>
  <c r="D77" i="18"/>
  <c r="A77" i="18"/>
  <c r="A76" i="18"/>
  <c r="E75" i="18"/>
  <c r="E79" i="18" s="1"/>
  <c r="D75" i="18"/>
  <c r="D79" i="18" s="1"/>
  <c r="A75" i="18"/>
  <c r="A74" i="18"/>
  <c r="H73" i="18"/>
  <c r="A73" i="18"/>
  <c r="H72" i="18"/>
  <c r="A72" i="18"/>
  <c r="H71" i="18"/>
  <c r="A71" i="18"/>
  <c r="H70" i="18"/>
  <c r="A70" i="18"/>
  <c r="H69" i="18"/>
  <c r="A69" i="18"/>
  <c r="H68" i="18"/>
  <c r="A68" i="18"/>
  <c r="H67" i="18"/>
  <c r="A67" i="18"/>
  <c r="H66" i="18"/>
  <c r="A66" i="18"/>
  <c r="H65" i="18"/>
  <c r="A65" i="18"/>
  <c r="A64" i="18"/>
  <c r="H63" i="18"/>
  <c r="A63" i="18"/>
  <c r="H62" i="18"/>
  <c r="A62" i="18"/>
  <c r="A61" i="18"/>
  <c r="H60" i="18"/>
  <c r="A60" i="18"/>
  <c r="H59" i="18"/>
  <c r="A59" i="18"/>
  <c r="H58" i="18"/>
  <c r="A58" i="18"/>
  <c r="H57" i="18"/>
  <c r="A57" i="18"/>
  <c r="H56" i="18"/>
  <c r="A56" i="18"/>
  <c r="H55" i="18"/>
  <c r="A55" i="18"/>
  <c r="H54" i="18"/>
  <c r="A54" i="18"/>
  <c r="H53" i="18"/>
  <c r="A53" i="18"/>
  <c r="H52" i="18"/>
  <c r="A52" i="18"/>
  <c r="A51" i="18"/>
  <c r="H50" i="18"/>
  <c r="A50" i="18"/>
  <c r="H49" i="18"/>
  <c r="A49" i="18"/>
  <c r="H48" i="18"/>
  <c r="A48" i="18"/>
  <c r="H47" i="18"/>
  <c r="A47" i="18"/>
  <c r="H46" i="18"/>
  <c r="A46" i="18"/>
  <c r="H45" i="18"/>
  <c r="A45" i="18"/>
  <c r="H44" i="18"/>
  <c r="A44" i="18"/>
  <c r="H43" i="18"/>
  <c r="A43" i="18"/>
  <c r="A42" i="18"/>
  <c r="H41" i="18"/>
  <c r="A41" i="18"/>
  <c r="H40" i="18"/>
  <c r="A40" i="18"/>
  <c r="H39" i="18"/>
  <c r="A39" i="18"/>
  <c r="G38" i="18"/>
  <c r="F38" i="18"/>
  <c r="A38" i="18"/>
  <c r="H37" i="18"/>
  <c r="F37" i="18"/>
  <c r="A37" i="18"/>
  <c r="G36" i="18"/>
  <c r="F36" i="18"/>
  <c r="A36" i="18"/>
  <c r="H35" i="18"/>
  <c r="A35" i="18"/>
  <c r="H34" i="18"/>
  <c r="A34" i="18"/>
  <c r="H33" i="18"/>
  <c r="A33" i="18"/>
  <c r="H32" i="18"/>
  <c r="A32" i="18"/>
  <c r="H31" i="18"/>
  <c r="A31" i="18"/>
  <c r="H30" i="18"/>
  <c r="A30" i="18"/>
  <c r="H29" i="18"/>
  <c r="A29" i="18"/>
  <c r="H28" i="18"/>
  <c r="A28" i="18"/>
  <c r="A27" i="18"/>
  <c r="H26" i="18"/>
  <c r="A26" i="18"/>
  <c r="H25" i="18"/>
  <c r="A25" i="18"/>
  <c r="H24" i="18"/>
  <c r="A24" i="18"/>
  <c r="H23" i="18"/>
  <c r="A23" i="18"/>
  <c r="H22" i="18"/>
  <c r="A22" i="18"/>
  <c r="H21" i="18"/>
  <c r="A21" i="18"/>
  <c r="H20" i="18"/>
  <c r="A20" i="18"/>
  <c r="H19" i="18"/>
  <c r="A19" i="18"/>
  <c r="H18" i="18"/>
  <c r="A18" i="18"/>
  <c r="H17" i="18"/>
  <c r="A17" i="18"/>
  <c r="H16" i="18"/>
  <c r="A16" i="18"/>
  <c r="H15" i="18"/>
  <c r="A15" i="18"/>
  <c r="H14" i="18"/>
  <c r="A14" i="18"/>
  <c r="H13" i="18"/>
  <c r="A13" i="18"/>
  <c r="J3" i="18"/>
  <c r="S13" i="16"/>
  <c r="O13" i="16"/>
  <c r="M13" i="16"/>
  <c r="U11" i="16"/>
  <c r="T11" i="16"/>
  <c r="S11" i="16"/>
  <c r="U10" i="16"/>
  <c r="T10" i="16"/>
  <c r="S10" i="16"/>
  <c r="U9" i="16"/>
  <c r="T9" i="16"/>
  <c r="S9" i="16"/>
  <c r="U8" i="16"/>
  <c r="T8" i="16"/>
  <c r="S8" i="16"/>
  <c r="K112" i="15"/>
  <c r="J112" i="15"/>
  <c r="D112" i="15"/>
  <c r="C112" i="15"/>
  <c r="N110" i="15"/>
  <c r="L110" i="15"/>
  <c r="E110" i="15"/>
  <c r="G110" i="15" s="1"/>
  <c r="N109" i="15"/>
  <c r="L109" i="15"/>
  <c r="E109" i="15"/>
  <c r="G109" i="15" s="1"/>
  <c r="N108" i="15"/>
  <c r="L108" i="15"/>
  <c r="E108" i="15"/>
  <c r="G108" i="15" s="1"/>
  <c r="N107" i="15"/>
  <c r="L107" i="15"/>
  <c r="E107" i="15"/>
  <c r="G107" i="15" s="1"/>
  <c r="N106" i="15"/>
  <c r="N112" i="15" s="1"/>
  <c r="C86" i="13" s="1"/>
  <c r="L106" i="15"/>
  <c r="L112" i="15" s="1"/>
  <c r="E106" i="15"/>
  <c r="E112" i="15" s="1"/>
  <c r="D95" i="15"/>
  <c r="C95" i="15"/>
  <c r="E92" i="15"/>
  <c r="E90" i="15"/>
  <c r="G90" i="15" s="1"/>
  <c r="G95" i="15" s="1"/>
  <c r="C45" i="17" s="1"/>
  <c r="C90" i="15"/>
  <c r="E88" i="15"/>
  <c r="E86" i="15"/>
  <c r="E84" i="15"/>
  <c r="E95" i="15" s="1"/>
  <c r="E79" i="15"/>
  <c r="D79" i="15"/>
  <c r="C79" i="15"/>
  <c r="G76" i="15"/>
  <c r="E76" i="15"/>
  <c r="G74" i="15"/>
  <c r="E74" i="15"/>
  <c r="G72" i="15"/>
  <c r="E72" i="15"/>
  <c r="G70" i="15"/>
  <c r="E70" i="15"/>
  <c r="G68" i="15"/>
  <c r="E68" i="15"/>
  <c r="A68" i="15"/>
  <c r="A69" i="15" s="1"/>
  <c r="A70" i="15" s="1"/>
  <c r="A71" i="15" s="1"/>
  <c r="A72" i="15" s="1"/>
  <c r="A73" i="15" s="1"/>
  <c r="A74" i="15" s="1"/>
  <c r="A75" i="15" s="1"/>
  <c r="A76" i="15" s="1"/>
  <c r="A77" i="15" s="1"/>
  <c r="A78" i="15" s="1"/>
  <c r="A79" i="15" s="1"/>
  <c r="A80" i="15" s="1"/>
  <c r="A81" i="15" s="1"/>
  <c r="A82" i="15" s="1"/>
  <c r="A83" i="15" s="1"/>
  <c r="A84" i="15" s="1"/>
  <c r="A85" i="15" s="1"/>
  <c r="A86" i="15" s="1"/>
  <c r="A87" i="15" s="1"/>
  <c r="A88" i="15" s="1"/>
  <c r="A89" i="15" s="1"/>
  <c r="A90" i="15" s="1"/>
  <c r="A91" i="15" s="1"/>
  <c r="A92" i="15" s="1"/>
  <c r="A93" i="15" s="1"/>
  <c r="A94" i="15" s="1"/>
  <c r="A95" i="15" s="1"/>
  <c r="A67" i="15"/>
  <c r="D46" i="15"/>
  <c r="E43" i="15"/>
  <c r="C41" i="15"/>
  <c r="C46" i="15" s="1"/>
  <c r="G39" i="15"/>
  <c r="E39" i="15"/>
  <c r="G37" i="15"/>
  <c r="E37" i="15"/>
  <c r="E35" i="15"/>
  <c r="E30" i="15"/>
  <c r="D30" i="15"/>
  <c r="C30" i="15"/>
  <c r="G27" i="15"/>
  <c r="G25" i="15"/>
  <c r="G23" i="15"/>
  <c r="G21" i="15"/>
  <c r="G19" i="15"/>
  <c r="A18" i="15"/>
  <c r="A19" i="15" s="1"/>
  <c r="A20" i="15" s="1"/>
  <c r="A21" i="15" s="1"/>
  <c r="A22" i="15" s="1"/>
  <c r="A23" i="15" s="1"/>
  <c r="A24" i="15" s="1"/>
  <c r="A25" i="15" s="1"/>
  <c r="A26" i="15" s="1"/>
  <c r="A27" i="15" s="1"/>
  <c r="A28" i="15" s="1"/>
  <c r="A29" i="15" s="1"/>
  <c r="A30" i="15" s="1"/>
  <c r="A31" i="15" s="1"/>
  <c r="A32" i="15" s="1"/>
  <c r="A33" i="15" s="1"/>
  <c r="A34" i="15" s="1"/>
  <c r="A35" i="15" s="1"/>
  <c r="A36" i="15" s="1"/>
  <c r="A37" i="15" s="1"/>
  <c r="A38" i="15" s="1"/>
  <c r="A39" i="15" s="1"/>
  <c r="A40" i="15" s="1"/>
  <c r="A41" i="15" s="1"/>
  <c r="A42" i="15" s="1"/>
  <c r="A43" i="15" s="1"/>
  <c r="A44" i="15" s="1"/>
  <c r="A45" i="15" s="1"/>
  <c r="A46" i="15" s="1"/>
  <c r="G17" i="15"/>
  <c r="J75" i="11"/>
  <c r="D75" i="11"/>
  <c r="L75" i="11" s="1"/>
  <c r="C75" i="11"/>
  <c r="A75" i="11"/>
  <c r="A74" i="11"/>
  <c r="H73" i="11"/>
  <c r="A73" i="11"/>
  <c r="H72" i="11"/>
  <c r="A72" i="11"/>
  <c r="H71" i="11"/>
  <c r="A71" i="11"/>
  <c r="H70" i="11"/>
  <c r="A70" i="11"/>
  <c r="H69" i="11"/>
  <c r="A69" i="11"/>
  <c r="H68" i="11"/>
  <c r="A68" i="11"/>
  <c r="H67" i="11"/>
  <c r="A67" i="11"/>
  <c r="H66" i="11"/>
  <c r="A66" i="11"/>
  <c r="H65" i="11"/>
  <c r="A65" i="11"/>
  <c r="H64" i="11"/>
  <c r="A64" i="11"/>
  <c r="A63" i="11"/>
  <c r="H62" i="11"/>
  <c r="A62" i="11"/>
  <c r="H61" i="11"/>
  <c r="A61" i="11"/>
  <c r="H60" i="11"/>
  <c r="A60" i="11"/>
  <c r="H59" i="11"/>
  <c r="A59" i="11"/>
  <c r="H58" i="11"/>
  <c r="A58" i="11"/>
  <c r="H57" i="11"/>
  <c r="A57" i="11"/>
  <c r="H56" i="11"/>
  <c r="A56" i="11"/>
  <c r="H55" i="11"/>
  <c r="A55" i="11"/>
  <c r="H54" i="11"/>
  <c r="A54" i="11"/>
  <c r="H53" i="11"/>
  <c r="A53" i="11"/>
  <c r="H52" i="11"/>
  <c r="A52" i="11"/>
  <c r="H51" i="11"/>
  <c r="A51" i="11"/>
  <c r="H50" i="11"/>
  <c r="A50" i="11"/>
  <c r="H49" i="11"/>
  <c r="A49" i="11"/>
  <c r="H48" i="11"/>
  <c r="A48" i="11"/>
  <c r="H47" i="11"/>
  <c r="A47" i="11"/>
  <c r="H46" i="11"/>
  <c r="A46" i="11"/>
  <c r="H45" i="11"/>
  <c r="A45" i="11"/>
  <c r="H44" i="11"/>
  <c r="A44" i="11"/>
  <c r="H43" i="11"/>
  <c r="A43" i="11"/>
  <c r="A42" i="11"/>
  <c r="E41" i="11"/>
  <c r="A41" i="11"/>
  <c r="E40" i="11"/>
  <c r="A40" i="11"/>
  <c r="E39" i="11"/>
  <c r="A39" i="11"/>
  <c r="E38" i="11"/>
  <c r="H38" i="11" s="1"/>
  <c r="C38" i="11"/>
  <c r="A38" i="11"/>
  <c r="E37" i="11"/>
  <c r="A37" i="11"/>
  <c r="E36" i="11"/>
  <c r="H36" i="11" s="1"/>
  <c r="C36" i="11"/>
  <c r="A36" i="11"/>
  <c r="H35" i="11"/>
  <c r="E35" i="11"/>
  <c r="A35" i="11"/>
  <c r="H34" i="11"/>
  <c r="A34" i="11"/>
  <c r="H33" i="11"/>
  <c r="A33" i="11"/>
  <c r="H32" i="11"/>
  <c r="A32" i="11"/>
  <c r="H31" i="11"/>
  <c r="A31" i="11"/>
  <c r="H30" i="11"/>
  <c r="A30" i="11"/>
  <c r="H29" i="11"/>
  <c r="A29" i="11"/>
  <c r="H28" i="11"/>
  <c r="A28" i="11"/>
  <c r="H27" i="11"/>
  <c r="A27" i="11"/>
  <c r="H26" i="11"/>
  <c r="A26" i="11"/>
  <c r="H25" i="11"/>
  <c r="A25" i="11"/>
  <c r="H24" i="11"/>
  <c r="A24" i="11"/>
  <c r="H23" i="11"/>
  <c r="A23" i="11"/>
  <c r="H22" i="11"/>
  <c r="A22" i="11"/>
  <c r="H21" i="11"/>
  <c r="A21" i="11"/>
  <c r="H20" i="11"/>
  <c r="A20" i="11"/>
  <c r="H19" i="11"/>
  <c r="A19" i="11"/>
  <c r="H18" i="11"/>
  <c r="A18" i="11"/>
  <c r="H17" i="11"/>
  <c r="A17" i="11"/>
  <c r="H16" i="11"/>
  <c r="A16" i="11"/>
  <c r="H15" i="11"/>
  <c r="A15" i="11"/>
  <c r="H14" i="11"/>
  <c r="A14" i="11"/>
  <c r="H13" i="11"/>
  <c r="A13" i="11"/>
  <c r="E77" i="13"/>
  <c r="E76" i="13"/>
  <c r="J75" i="13"/>
  <c r="E75" i="13"/>
  <c r="D75" i="13"/>
  <c r="C75" i="13"/>
  <c r="A75" i="13"/>
  <c r="K74" i="13"/>
  <c r="A74" i="13"/>
  <c r="H73" i="13"/>
  <c r="A73" i="13"/>
  <c r="H72" i="13"/>
  <c r="A72" i="13"/>
  <c r="H71" i="13"/>
  <c r="A71" i="13"/>
  <c r="H70" i="13"/>
  <c r="A70" i="13"/>
  <c r="H69" i="13"/>
  <c r="A69" i="13"/>
  <c r="H68" i="13"/>
  <c r="A68" i="13"/>
  <c r="H67" i="13"/>
  <c r="A67" i="13"/>
  <c r="H66" i="13"/>
  <c r="A66" i="13"/>
  <c r="H65" i="13"/>
  <c r="A65" i="13"/>
  <c r="A64" i="13"/>
  <c r="H63" i="13"/>
  <c r="A63" i="13"/>
  <c r="A62" i="13"/>
  <c r="H61" i="13"/>
  <c r="A61" i="13"/>
  <c r="H60" i="13"/>
  <c r="A60" i="13"/>
  <c r="H59" i="13"/>
  <c r="A59" i="13"/>
  <c r="H58" i="13"/>
  <c r="A58" i="13"/>
  <c r="H57" i="13"/>
  <c r="A57" i="13"/>
  <c r="H56" i="13"/>
  <c r="A56" i="13"/>
  <c r="H55" i="13"/>
  <c r="A55" i="13"/>
  <c r="H54" i="13"/>
  <c r="A54" i="13"/>
  <c r="H53" i="13"/>
  <c r="A53" i="13"/>
  <c r="H52" i="13"/>
  <c r="A52" i="13"/>
  <c r="H51" i="13"/>
  <c r="A51" i="13"/>
  <c r="H50" i="13"/>
  <c r="A50" i="13"/>
  <c r="H49" i="13"/>
  <c r="A49" i="13"/>
  <c r="H48" i="13"/>
  <c r="A48" i="13"/>
  <c r="H47" i="13"/>
  <c r="A47" i="13"/>
  <c r="H46" i="13"/>
  <c r="A46" i="13"/>
  <c r="H45" i="13"/>
  <c r="A45" i="13"/>
  <c r="H44" i="13"/>
  <c r="A44" i="13"/>
  <c r="H43" i="13"/>
  <c r="A43" i="13"/>
  <c r="H42" i="13"/>
  <c r="A42" i="13"/>
  <c r="E41" i="13"/>
  <c r="A41" i="13"/>
  <c r="E40" i="13"/>
  <c r="A40" i="13"/>
  <c r="E39" i="13"/>
  <c r="A39" i="13"/>
  <c r="E38" i="13"/>
  <c r="C38" i="13"/>
  <c r="A38" i="13"/>
  <c r="E37" i="13"/>
  <c r="A37" i="13"/>
  <c r="H75" i="13"/>
  <c r="E36" i="13"/>
  <c r="C36" i="13"/>
  <c r="A36" i="13"/>
  <c r="C39" i="17"/>
  <c r="E35" i="13"/>
  <c r="C35" i="13"/>
  <c r="A35" i="13"/>
  <c r="H34" i="13"/>
  <c r="A34" i="13"/>
  <c r="H33" i="13"/>
  <c r="E33" i="13"/>
  <c r="A33" i="13"/>
  <c r="H32" i="13"/>
  <c r="A32" i="13"/>
  <c r="H31" i="13"/>
  <c r="A31" i="13"/>
  <c r="H30" i="13"/>
  <c r="A30" i="13"/>
  <c r="H29" i="13"/>
  <c r="A29" i="13"/>
  <c r="H28" i="13"/>
  <c r="A28" i="13"/>
  <c r="H27" i="13"/>
  <c r="A27" i="13"/>
  <c r="H26" i="13"/>
  <c r="A26" i="13"/>
  <c r="H25" i="13"/>
  <c r="A25" i="13"/>
  <c r="H24" i="13"/>
  <c r="A24" i="13"/>
  <c r="H23" i="13"/>
  <c r="A23" i="13"/>
  <c r="H22" i="13"/>
  <c r="A22" i="13"/>
  <c r="H21" i="13"/>
  <c r="A21" i="13"/>
  <c r="H20" i="13"/>
  <c r="A20" i="13"/>
  <c r="H19" i="13"/>
  <c r="A19" i="13"/>
  <c r="H18" i="13"/>
  <c r="A18" i="13"/>
  <c r="H17" i="13"/>
  <c r="A17" i="13"/>
  <c r="H16" i="13"/>
  <c r="A16" i="13"/>
  <c r="H15" i="13"/>
  <c r="A15" i="13"/>
  <c r="H14" i="13"/>
  <c r="A14" i="13"/>
  <c r="H13" i="13"/>
  <c r="A13" i="13"/>
  <c r="F107" i="17"/>
  <c r="E107" i="17"/>
  <c r="E105" i="17"/>
  <c r="F102" i="17"/>
  <c r="E102" i="17"/>
  <c r="D102" i="17"/>
  <c r="F101" i="17"/>
  <c r="F100" i="17"/>
  <c r="F98" i="17"/>
  <c r="E98" i="17"/>
  <c r="D98" i="17"/>
  <c r="F96" i="17"/>
  <c r="F95" i="17"/>
  <c r="F94" i="17"/>
  <c r="F93" i="17"/>
  <c r="F92" i="17"/>
  <c r="F91" i="17"/>
  <c r="F90" i="17"/>
  <c r="E83" i="17"/>
  <c r="C82" i="17"/>
  <c r="C80" i="17"/>
  <c r="E78" i="17"/>
  <c r="E74" i="17"/>
  <c r="D74" i="17"/>
  <c r="C74" i="17"/>
  <c r="F73" i="17"/>
  <c r="E73" i="17"/>
  <c r="F72" i="17"/>
  <c r="E72" i="17"/>
  <c r="C70" i="17"/>
  <c r="C69" i="17"/>
  <c r="E63" i="17"/>
  <c r="C63" i="17"/>
  <c r="C61" i="17"/>
  <c r="A51" i="17"/>
  <c r="A50" i="17"/>
  <c r="A49" i="17"/>
  <c r="A48" i="17"/>
  <c r="A47" i="17"/>
  <c r="A46" i="17"/>
  <c r="A45" i="17"/>
  <c r="A44" i="17"/>
  <c r="A43" i="17"/>
  <c r="A42" i="17"/>
  <c r="A41" i="17"/>
  <c r="A40" i="17"/>
  <c r="A39" i="17"/>
  <c r="A38" i="17"/>
  <c r="A37" i="17"/>
  <c r="A36" i="17"/>
  <c r="A35" i="17"/>
  <c r="A34" i="17"/>
  <c r="A33" i="17"/>
  <c r="A32" i="17"/>
  <c r="A31" i="17"/>
  <c r="A30" i="17"/>
  <c r="A29" i="17"/>
  <c r="A28" i="17"/>
  <c r="A27" i="17"/>
  <c r="A26" i="17"/>
  <c r="A25" i="17"/>
  <c r="A24" i="17"/>
  <c r="A23" i="17"/>
  <c r="A22" i="17"/>
  <c r="A21" i="17"/>
  <c r="A20" i="17"/>
  <c r="A19" i="17"/>
  <c r="A18" i="17"/>
  <c r="A17" i="17"/>
  <c r="A16" i="17"/>
  <c r="A15" i="17"/>
  <c r="A80" i="32"/>
  <c r="A79" i="32"/>
  <c r="A78" i="32"/>
  <c r="G77" i="32"/>
  <c r="I77" i="32" s="1"/>
  <c r="C58" i="33" s="1"/>
  <c r="E58" i="33" s="1"/>
  <c r="A77" i="32"/>
  <c r="A76" i="32"/>
  <c r="E75" i="32"/>
  <c r="E80" i="32" s="1"/>
  <c r="A75" i="32"/>
  <c r="A74" i="32"/>
  <c r="A73" i="32"/>
  <c r="A72" i="32"/>
  <c r="A71" i="32"/>
  <c r="A70" i="32"/>
  <c r="A69" i="32"/>
  <c r="A68" i="32"/>
  <c r="A67" i="32"/>
  <c r="A66" i="32"/>
  <c r="A65" i="32"/>
  <c r="A64" i="32"/>
  <c r="A63" i="32"/>
  <c r="A62" i="32"/>
  <c r="A61" i="32"/>
  <c r="A60" i="32"/>
  <c r="A59" i="32"/>
  <c r="A58" i="32"/>
  <c r="A57" i="32"/>
  <c r="A56" i="32"/>
  <c r="A55" i="32"/>
  <c r="A54" i="32"/>
  <c r="A53" i="32"/>
  <c r="A52" i="32"/>
  <c r="A51" i="32"/>
  <c r="A50" i="32"/>
  <c r="A49" i="32"/>
  <c r="A48" i="32"/>
  <c r="A47" i="32"/>
  <c r="A46" i="32"/>
  <c r="A45" i="32"/>
  <c r="A44" i="32"/>
  <c r="A43" i="32"/>
  <c r="A42" i="32"/>
  <c r="G41" i="32"/>
  <c r="A41" i="32"/>
  <c r="G40" i="32"/>
  <c r="A40" i="32"/>
  <c r="G39" i="32"/>
  <c r="A39" i="32"/>
  <c r="G38" i="32"/>
  <c r="A38" i="32"/>
  <c r="D75" i="32"/>
  <c r="D80" i="32" s="1"/>
  <c r="A37" i="32"/>
  <c r="G36" i="32"/>
  <c r="A36" i="32"/>
  <c r="A35" i="32"/>
  <c r="I34" i="32"/>
  <c r="A34" i="32"/>
  <c r="A33" i="32"/>
  <c r="A32" i="32"/>
  <c r="A31" i="32"/>
  <c r="A30" i="32"/>
  <c r="A29" i="32"/>
  <c r="A28" i="32"/>
  <c r="A27" i="32"/>
  <c r="A26" i="32"/>
  <c r="A25" i="32"/>
  <c r="A24" i="32"/>
  <c r="A23" i="32"/>
  <c r="A22" i="32"/>
  <c r="A21" i="32"/>
  <c r="A20" i="32"/>
  <c r="A19" i="32"/>
  <c r="A18" i="32"/>
  <c r="A17" i="32"/>
  <c r="A16" i="32"/>
  <c r="A15" i="32"/>
  <c r="A14" i="32"/>
  <c r="Q26" i="30"/>
  <c r="Q25" i="30"/>
  <c r="Q24" i="30"/>
  <c r="Q23" i="30"/>
  <c r="Q22" i="30"/>
  <c r="C39" i="31" s="1"/>
  <c r="G39" i="31" s="1"/>
  <c r="Q21" i="30"/>
  <c r="Q20" i="30"/>
  <c r="Q19" i="30"/>
  <c r="Q18" i="30"/>
  <c r="C41" i="31" s="1"/>
  <c r="Q17" i="30"/>
  <c r="Q16" i="30"/>
  <c r="Q15" i="30"/>
  <c r="Q14" i="30"/>
  <c r="Q13" i="30"/>
  <c r="Q12" i="30"/>
  <c r="Q10" i="30"/>
  <c r="Q9" i="30"/>
  <c r="Q8" i="30"/>
  <c r="Q7" i="30"/>
  <c r="Q6" i="30"/>
  <c r="Q5" i="30"/>
  <c r="Q4" i="30"/>
  <c r="E63" i="2"/>
  <c r="M35" i="2"/>
  <c r="G32" i="2"/>
  <c r="F32" i="2"/>
  <c r="A11" i="2"/>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5" i="2" s="1"/>
  <c r="A46" i="2" s="1"/>
  <c r="A44"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C7" i="2"/>
  <c r="E7" i="2" s="1"/>
  <c r="D7" i="2" s="1"/>
  <c r="F7" i="2" s="1"/>
  <c r="G7" i="2" s="1"/>
  <c r="H7" i="2" s="1"/>
  <c r="Q104" i="1"/>
  <c r="O104" i="1"/>
  <c r="N104" i="1"/>
  <c r="M104" i="1"/>
  <c r="K104" i="1"/>
  <c r="I104" i="1"/>
  <c r="G104" i="1"/>
  <c r="E104" i="1"/>
  <c r="C104" i="1"/>
  <c r="I102" i="1"/>
  <c r="H102" i="1"/>
  <c r="G102" i="1"/>
  <c r="C102" i="1"/>
  <c r="I101" i="1"/>
  <c r="H101" i="1"/>
  <c r="G101" i="1"/>
  <c r="C101" i="1"/>
  <c r="I100" i="1"/>
  <c r="G100" i="1"/>
  <c r="C100" i="1"/>
  <c r="I99" i="1"/>
  <c r="G99" i="1"/>
  <c r="C99" i="1"/>
  <c r="Q98" i="1"/>
  <c r="P98" i="1"/>
  <c r="O98" i="1"/>
  <c r="M98" i="1"/>
  <c r="K98" i="1"/>
  <c r="I98" i="1"/>
  <c r="G98" i="1"/>
  <c r="E98" i="1"/>
  <c r="C98" i="1"/>
  <c r="A79" i="1"/>
  <c r="A78" i="1"/>
  <c r="A77" i="1"/>
  <c r="A76" i="1"/>
  <c r="A75" i="1"/>
  <c r="A74" i="1"/>
  <c r="A73" i="1"/>
  <c r="A72" i="1"/>
  <c r="A71" i="1"/>
  <c r="A70" i="1"/>
  <c r="A69" i="1"/>
  <c r="A68" i="1"/>
  <c r="A67" i="1"/>
  <c r="D66" i="1"/>
  <c r="A66" i="1"/>
  <c r="A65" i="1"/>
  <c r="A64" i="1"/>
  <c r="A63" i="1"/>
  <c r="A62" i="1"/>
  <c r="A61" i="1"/>
  <c r="A60" i="1"/>
  <c r="A59" i="1"/>
  <c r="A58" i="1"/>
  <c r="A57" i="1"/>
  <c r="A56" i="1"/>
  <c r="A55" i="1"/>
  <c r="A54" i="1"/>
  <c r="A53" i="1"/>
  <c r="A52" i="1"/>
  <c r="A51" i="1"/>
  <c r="A50" i="1"/>
  <c r="A49" i="1"/>
  <c r="A48" i="1"/>
  <c r="A47" i="1"/>
  <c r="A46" i="1"/>
  <c r="A45" i="1"/>
  <c r="A44" i="1"/>
  <c r="A43" i="1"/>
  <c r="A42" i="1"/>
  <c r="A41" i="1"/>
  <c r="E40" i="1"/>
  <c r="A40" i="1"/>
  <c r="C39" i="1"/>
  <c r="E39" i="1" s="1"/>
  <c r="A39" i="1"/>
  <c r="C38" i="1"/>
  <c r="E38" i="1" s="1"/>
  <c r="A38" i="1"/>
  <c r="C37" i="1"/>
  <c r="E37" i="1" s="1"/>
  <c r="A37" i="1"/>
  <c r="F36" i="1"/>
  <c r="J36" i="1" s="1"/>
  <c r="C36" i="1"/>
  <c r="C66" i="1" s="1"/>
  <c r="C77" i="1" s="1"/>
  <c r="A36" i="1"/>
  <c r="F35" i="1"/>
  <c r="J35" i="1" s="1"/>
  <c r="C35" i="1"/>
  <c r="E35" i="1" s="1"/>
  <c r="A35" i="1"/>
  <c r="C34" i="1"/>
  <c r="E34" i="1" s="1"/>
  <c r="G34" i="1" s="1"/>
  <c r="A34" i="1"/>
  <c r="G33" i="1"/>
  <c r="A33" i="1"/>
  <c r="A32" i="1"/>
  <c r="A31" i="1"/>
  <c r="A30" i="1"/>
  <c r="A29" i="1"/>
  <c r="A28" i="1"/>
  <c r="A27" i="1"/>
  <c r="A26" i="1"/>
  <c r="A25" i="1"/>
  <c r="A24" i="1"/>
  <c r="A23" i="1"/>
  <c r="A22" i="1"/>
  <c r="A21" i="1"/>
  <c r="A20" i="1"/>
  <c r="A19" i="1"/>
  <c r="A18" i="1"/>
  <c r="A17" i="1"/>
  <c r="A16" i="1"/>
  <c r="A15" i="1"/>
  <c r="A14" i="1"/>
  <c r="A13" i="1"/>
  <c r="G9" i="1"/>
  <c r="F9" i="1"/>
  <c r="E9" i="1"/>
  <c r="D9" i="1"/>
  <c r="C9" i="1"/>
  <c r="C89" i="31"/>
  <c r="I90" i="31" s="1"/>
  <c r="G87" i="31"/>
  <c r="F87" i="31"/>
  <c r="E86" i="31"/>
  <c r="G86" i="31" s="1"/>
  <c r="E84" i="31"/>
  <c r="G84" i="31" s="1"/>
  <c r="E82" i="31"/>
  <c r="G82" i="31" s="1"/>
  <c r="E80" i="31"/>
  <c r="G80" i="31" s="1"/>
  <c r="G73" i="31"/>
  <c r="E73" i="31"/>
  <c r="D73" i="31"/>
  <c r="C73" i="31"/>
  <c r="A64" i="31"/>
  <c r="A65" i="31" s="1"/>
  <c r="A66" i="31" s="1"/>
  <c r="A67" i="31" s="1"/>
  <c r="A68" i="31" s="1"/>
  <c r="A69" i="31" s="1"/>
  <c r="A70" i="31" s="1"/>
  <c r="A71" i="31" s="1"/>
  <c r="A72" i="31" s="1"/>
  <c r="A73" i="31" s="1"/>
  <c r="A74" i="31" s="1"/>
  <c r="A75" i="31" s="1"/>
  <c r="A76" i="31" s="1"/>
  <c r="A77" i="31" s="1"/>
  <c r="A78" i="31" s="1"/>
  <c r="A79" i="31" s="1"/>
  <c r="A80" i="31" s="1"/>
  <c r="A81" i="31" s="1"/>
  <c r="A82" i="31" s="1"/>
  <c r="A83" i="31" s="1"/>
  <c r="A84" i="31" s="1"/>
  <c r="A85" i="31" s="1"/>
  <c r="A86" i="31" s="1"/>
  <c r="A87" i="31" s="1"/>
  <c r="A88" i="31" s="1"/>
  <c r="A89" i="31" s="1"/>
  <c r="A63" i="31"/>
  <c r="E58" i="31"/>
  <c r="F58" i="31" s="1"/>
  <c r="G58" i="31" s="1"/>
  <c r="D58" i="31"/>
  <c r="D44" i="31"/>
  <c r="E39" i="31"/>
  <c r="G28" i="31"/>
  <c r="E28" i="31"/>
  <c r="D28" i="31"/>
  <c r="C28" i="31"/>
  <c r="A18" i="31"/>
  <c r="A19" i="31" s="1"/>
  <c r="A20" i="31" s="1"/>
  <c r="A21" i="31" s="1"/>
  <c r="A22" i="31" s="1"/>
  <c r="A23" i="31" s="1"/>
  <c r="A24" i="31" s="1"/>
  <c r="A25" i="31" s="1"/>
  <c r="A26" i="31" s="1"/>
  <c r="A27" i="31" s="1"/>
  <c r="A28" i="31" s="1"/>
  <c r="A29" i="31" s="1"/>
  <c r="A30" i="31" s="1"/>
  <c r="A31" i="31" s="1"/>
  <c r="A32" i="31" s="1"/>
  <c r="A33" i="31" s="1"/>
  <c r="A34" i="31" s="1"/>
  <c r="A35" i="31" s="1"/>
  <c r="A36" i="31" s="1"/>
  <c r="A37" i="31" s="1"/>
  <c r="A38" i="31" s="1"/>
  <c r="A39" i="31" s="1"/>
  <c r="A40" i="31" s="1"/>
  <c r="A41" i="31" s="1"/>
  <c r="A42" i="31" s="1"/>
  <c r="A43" i="31" s="1"/>
  <c r="A44" i="31" s="1"/>
  <c r="D13" i="31"/>
  <c r="E13" i="31" s="1"/>
  <c r="F13" i="31" s="1"/>
  <c r="G13" i="31" s="1"/>
  <c r="A71" i="9"/>
  <c r="A70" i="9"/>
  <c r="A69" i="9"/>
  <c r="A68" i="9"/>
  <c r="A67" i="9"/>
  <c r="A66" i="9"/>
  <c r="A65" i="9"/>
  <c r="A64" i="9"/>
  <c r="A63" i="9"/>
  <c r="A62" i="9"/>
  <c r="A61" i="9"/>
  <c r="E60" i="9"/>
  <c r="D60" i="9"/>
  <c r="D73" i="9" s="1"/>
  <c r="A60" i="9"/>
  <c r="A59" i="9"/>
  <c r="A58" i="9"/>
  <c r="A57" i="9"/>
  <c r="A56" i="9"/>
  <c r="A55" i="9"/>
  <c r="A54" i="9"/>
  <c r="A53" i="9"/>
  <c r="A52" i="9"/>
  <c r="A51" i="9"/>
  <c r="A50" i="9"/>
  <c r="A49" i="9"/>
  <c r="A48" i="9"/>
  <c r="A47" i="9"/>
  <c r="A46" i="9"/>
  <c r="A45" i="9"/>
  <c r="A44" i="9"/>
  <c r="A43" i="9"/>
  <c r="A42" i="9"/>
  <c r="A41" i="9"/>
  <c r="A40" i="9"/>
  <c r="G39" i="9"/>
  <c r="H39" i="9" s="1"/>
  <c r="F39" i="9"/>
  <c r="A39" i="9"/>
  <c r="F38" i="9"/>
  <c r="H38" i="9" s="1"/>
  <c r="A38" i="9"/>
  <c r="F37" i="9"/>
  <c r="H37" i="9" s="1"/>
  <c r="A37" i="9"/>
  <c r="F36" i="9"/>
  <c r="A36" i="9"/>
  <c r="H35" i="9"/>
  <c r="F35" i="9"/>
  <c r="A35" i="9"/>
  <c r="F34" i="9"/>
  <c r="A34" i="9"/>
  <c r="H33" i="9"/>
  <c r="F33" i="9"/>
  <c r="A33" i="9"/>
  <c r="A32" i="9"/>
  <c r="A31" i="9"/>
  <c r="A30" i="9"/>
  <c r="A29" i="9"/>
  <c r="A28" i="9"/>
  <c r="A27" i="9"/>
  <c r="A26" i="9"/>
  <c r="A25" i="9"/>
  <c r="A24" i="9"/>
  <c r="A23" i="9"/>
  <c r="A22" i="9"/>
  <c r="A21" i="9"/>
  <c r="A20" i="9"/>
  <c r="A19" i="9"/>
  <c r="A18" i="9"/>
  <c r="A17" i="9"/>
  <c r="A16" i="9"/>
  <c r="A15" i="9"/>
  <c r="A14" i="9"/>
  <c r="A13" i="9"/>
  <c r="A12" i="9"/>
  <c r="H8" i="9"/>
  <c r="G8" i="9"/>
  <c r="F8" i="9"/>
  <c r="E8" i="9"/>
  <c r="D8" i="9"/>
  <c r="C82" i="8"/>
  <c r="C81" i="8"/>
  <c r="D76" i="8"/>
  <c r="C76" i="8"/>
  <c r="A76" i="8"/>
  <c r="A75" i="8"/>
  <c r="A74" i="8"/>
  <c r="A73" i="8"/>
  <c r="A72" i="8"/>
  <c r="A71" i="8"/>
  <c r="A70" i="8"/>
  <c r="A69" i="8"/>
  <c r="A68" i="8"/>
  <c r="A67" i="8"/>
  <c r="A66" i="8"/>
  <c r="A65" i="8"/>
  <c r="A64" i="8"/>
  <c r="D63" i="8"/>
  <c r="C63" i="8"/>
  <c r="A63" i="8"/>
  <c r="A62" i="8"/>
  <c r="A61" i="8"/>
  <c r="A60" i="8"/>
  <c r="A59" i="8"/>
  <c r="A58" i="8"/>
  <c r="A57" i="8"/>
  <c r="A56" i="8"/>
  <c r="A55" i="8"/>
  <c r="A54" i="8"/>
  <c r="A53" i="8"/>
  <c r="A52" i="8"/>
  <c r="A51" i="8"/>
  <c r="A50" i="8"/>
  <c r="A49" i="8"/>
  <c r="A48" i="8"/>
  <c r="A47" i="8"/>
  <c r="A46" i="8"/>
  <c r="A45" i="8"/>
  <c r="A44" i="8"/>
  <c r="A43" i="8"/>
  <c r="A42" i="8"/>
  <c r="A41" i="8"/>
  <c r="E40" i="8"/>
  <c r="A40" i="8"/>
  <c r="E39" i="8"/>
  <c r="A39" i="8"/>
  <c r="E38" i="8"/>
  <c r="A38" i="8"/>
  <c r="E37" i="8"/>
  <c r="A37" i="8"/>
  <c r="E36" i="8"/>
  <c r="A36" i="8"/>
  <c r="E35" i="8"/>
  <c r="A35" i="8"/>
  <c r="E34" i="8"/>
  <c r="A34" i="8"/>
  <c r="A33" i="8"/>
  <c r="A32" i="8"/>
  <c r="A31" i="8"/>
  <c r="A30" i="8"/>
  <c r="A29" i="8"/>
  <c r="A28" i="8"/>
  <c r="A27" i="8"/>
  <c r="A26" i="8"/>
  <c r="A25" i="8"/>
  <c r="A24" i="8"/>
  <c r="A23" i="8"/>
  <c r="A22" i="8"/>
  <c r="A21" i="8"/>
  <c r="A20" i="8"/>
  <c r="A19" i="8"/>
  <c r="A18" i="8"/>
  <c r="A17" i="8"/>
  <c r="A16" i="8"/>
  <c r="A15" i="8"/>
  <c r="A14" i="8"/>
  <c r="A13" i="8"/>
  <c r="G9" i="8"/>
  <c r="F9" i="8"/>
  <c r="E9" i="8"/>
  <c r="D9" i="8"/>
  <c r="C9" i="8"/>
  <c r="B3" i="21"/>
  <c r="B6" i="21" s="1"/>
  <c r="M78" i="27"/>
  <c r="J78" i="27"/>
  <c r="E78" i="27"/>
  <c r="A78" i="27"/>
  <c r="A77" i="27"/>
  <c r="J76" i="27"/>
  <c r="I76" i="27"/>
  <c r="F76" i="27"/>
  <c r="A76" i="27"/>
  <c r="A75" i="27"/>
  <c r="J74" i="27"/>
  <c r="E74" i="27"/>
  <c r="A74" i="27"/>
  <c r="A73" i="27"/>
  <c r="A72" i="27"/>
  <c r="A71" i="27"/>
  <c r="A70" i="27"/>
  <c r="A69" i="27"/>
  <c r="A68" i="27"/>
  <c r="A67" i="27"/>
  <c r="A66" i="27"/>
  <c r="A65" i="27"/>
  <c r="A64" i="27"/>
  <c r="A63" i="27"/>
  <c r="A62" i="27"/>
  <c r="A61" i="27"/>
  <c r="A60" i="27"/>
  <c r="A59" i="27"/>
  <c r="A58" i="27"/>
  <c r="A57" i="27"/>
  <c r="A56" i="27"/>
  <c r="A55" i="27"/>
  <c r="A54" i="27"/>
  <c r="A53" i="27"/>
  <c r="A52" i="27"/>
  <c r="A51" i="27"/>
  <c r="A50" i="27"/>
  <c r="A49" i="27"/>
  <c r="A48" i="27"/>
  <c r="A47" i="27"/>
  <c r="A46" i="27"/>
  <c r="A45" i="27"/>
  <c r="A44" i="27"/>
  <c r="A43" i="27"/>
  <c r="A42" i="27"/>
  <c r="D41" i="27"/>
  <c r="F41" i="27" s="1"/>
  <c r="A41" i="27"/>
  <c r="G40" i="27"/>
  <c r="F40" i="27"/>
  <c r="D40" i="27"/>
  <c r="A40" i="27"/>
  <c r="D39" i="27"/>
  <c r="F39" i="27" s="1"/>
  <c r="A39" i="27"/>
  <c r="A38" i="27"/>
  <c r="G37" i="27"/>
  <c r="A37" i="27"/>
  <c r="G36" i="27"/>
  <c r="A36" i="27"/>
  <c r="F35" i="27"/>
  <c r="A35" i="27"/>
  <c r="H34" i="27"/>
  <c r="A34" i="27"/>
  <c r="A33" i="27"/>
  <c r="A32" i="27"/>
  <c r="A31" i="27"/>
  <c r="A30" i="27"/>
  <c r="A29" i="27"/>
  <c r="A28" i="27"/>
  <c r="A27" i="27"/>
  <c r="A26" i="27"/>
  <c r="A25" i="27"/>
  <c r="A24" i="27"/>
  <c r="A23" i="27"/>
  <c r="A22" i="27"/>
  <c r="A21" i="27"/>
  <c r="A20" i="27"/>
  <c r="A19" i="27"/>
  <c r="A18" i="27"/>
  <c r="A17" i="27"/>
  <c r="A16" i="27"/>
  <c r="A15" i="27"/>
  <c r="A14" i="27"/>
  <c r="A13" i="27"/>
  <c r="J9" i="27"/>
  <c r="I9" i="27"/>
  <c r="H9" i="27"/>
  <c r="G9" i="27"/>
  <c r="F9" i="27"/>
  <c r="E9" i="27"/>
  <c r="D9" i="27"/>
  <c r="L3" i="27"/>
  <c r="A71" i="4"/>
  <c r="A70" i="4"/>
  <c r="A69" i="4"/>
  <c r="A68" i="4"/>
  <c r="A67" i="4"/>
  <c r="A66" i="4"/>
  <c r="A65" i="4"/>
  <c r="A64" i="4"/>
  <c r="A63" i="4"/>
  <c r="A62" i="4"/>
  <c r="A61" i="4"/>
  <c r="A60" i="4"/>
  <c r="D59" i="4"/>
  <c r="A59" i="4"/>
  <c r="A58" i="4"/>
  <c r="A57" i="4"/>
  <c r="A56" i="4"/>
  <c r="A55" i="4"/>
  <c r="A54" i="4"/>
  <c r="A53" i="4"/>
  <c r="A52" i="4"/>
  <c r="A51" i="4"/>
  <c r="A50" i="4"/>
  <c r="A49" i="4"/>
  <c r="A48" i="4"/>
  <c r="A47" i="4"/>
  <c r="A46" i="4"/>
  <c r="A45" i="4"/>
  <c r="A44" i="4"/>
  <c r="A43" i="4"/>
  <c r="A42" i="4"/>
  <c r="A41" i="4"/>
  <c r="A40" i="4"/>
  <c r="A39" i="4"/>
  <c r="G38" i="4"/>
  <c r="G41" i="27" s="1"/>
  <c r="E38" i="4"/>
  <c r="H38" i="4" s="1"/>
  <c r="C38" i="4"/>
  <c r="A38" i="4"/>
  <c r="G37" i="4"/>
  <c r="C37" i="4"/>
  <c r="E37" i="4" s="1"/>
  <c r="H37" i="4" s="1"/>
  <c r="A37" i="4"/>
  <c r="G36" i="4"/>
  <c r="G39" i="27" s="1"/>
  <c r="A36" i="4"/>
  <c r="G35" i="4"/>
  <c r="G38" i="27" s="1"/>
  <c r="C35" i="4"/>
  <c r="E35" i="4" s="1"/>
  <c r="H35" i="4" s="1"/>
  <c r="A35" i="4"/>
  <c r="G34" i="4"/>
  <c r="A34" i="4"/>
  <c r="G33" i="4"/>
  <c r="A33" i="4"/>
  <c r="A32" i="4"/>
  <c r="A31" i="4"/>
  <c r="A30" i="4"/>
  <c r="A29" i="4"/>
  <c r="A28" i="4"/>
  <c r="A27" i="4"/>
  <c r="A26" i="4"/>
  <c r="A25" i="4"/>
  <c r="A24" i="4"/>
  <c r="A23" i="4"/>
  <c r="A22" i="4"/>
  <c r="A21" i="4"/>
  <c r="A20" i="4"/>
  <c r="A19" i="4"/>
  <c r="A18" i="4"/>
  <c r="A17" i="4"/>
  <c r="A16" i="4"/>
  <c r="A15" i="4"/>
  <c r="A14" i="4"/>
  <c r="A13" i="4"/>
  <c r="A12" i="4"/>
  <c r="A11" i="4"/>
  <c r="I7" i="4"/>
  <c r="H7" i="4"/>
  <c r="G7" i="4"/>
  <c r="E7" i="4"/>
  <c r="D7" i="4"/>
  <c r="C7" i="4"/>
  <c r="P29" i="28"/>
  <c r="B5" i="21" s="1"/>
  <c r="P28" i="28"/>
  <c r="B4" i="21" s="1"/>
  <c r="P27" i="28"/>
  <c r="P26" i="28"/>
  <c r="P25" i="28"/>
  <c r="P24" i="28"/>
  <c r="P23" i="28"/>
  <c r="P22" i="28"/>
  <c r="D38" i="27" s="1"/>
  <c r="F38" i="27" s="1"/>
  <c r="P21" i="28"/>
  <c r="D37" i="27" s="1"/>
  <c r="F37" i="27" s="1"/>
  <c r="P20" i="28"/>
  <c r="D36" i="27" s="1"/>
  <c r="P19" i="28"/>
  <c r="P18" i="28"/>
  <c r="P17" i="28"/>
  <c r="C36" i="4" s="1"/>
  <c r="E36" i="4" s="1"/>
  <c r="H36" i="4" s="1"/>
  <c r="P16" i="28"/>
  <c r="P15" i="28"/>
  <c r="P14" i="28"/>
  <c r="C34" i="4" s="1"/>
  <c r="E34" i="4" s="1"/>
  <c r="H34" i="4" s="1"/>
  <c r="P13" i="28"/>
  <c r="C33" i="4" s="1"/>
  <c r="P12" i="28"/>
  <c r="C40" i="3" s="1"/>
  <c r="E40" i="3" s="1"/>
  <c r="P11" i="28"/>
  <c r="P10" i="28"/>
  <c r="P9" i="28"/>
  <c r="P8" i="28"/>
  <c r="P7" i="28"/>
  <c r="P6" i="28"/>
  <c r="C35" i="3" s="1"/>
  <c r="C86" i="3"/>
  <c r="C85" i="3"/>
  <c r="C83" i="3"/>
  <c r="A74" i="3"/>
  <c r="A73" i="3"/>
  <c r="A72" i="3"/>
  <c r="A71" i="3"/>
  <c r="A70" i="3"/>
  <c r="A69" i="3"/>
  <c r="A68" i="3"/>
  <c r="A67" i="3"/>
  <c r="A66" i="3"/>
  <c r="A65" i="3"/>
  <c r="A64" i="3"/>
  <c r="J63" i="3"/>
  <c r="H63" i="3"/>
  <c r="F63" i="3"/>
  <c r="D63" i="3"/>
  <c r="A63" i="3"/>
  <c r="A62" i="3"/>
  <c r="A61" i="3"/>
  <c r="A60" i="3"/>
  <c r="A59" i="3"/>
  <c r="A58" i="3"/>
  <c r="A57" i="3"/>
  <c r="A56" i="3"/>
  <c r="A55" i="3"/>
  <c r="A54" i="3"/>
  <c r="A53" i="3"/>
  <c r="A52" i="3"/>
  <c r="A51" i="3"/>
  <c r="A50" i="3"/>
  <c r="A49" i="3"/>
  <c r="A48" i="3"/>
  <c r="A47" i="3"/>
  <c r="A46" i="3"/>
  <c r="A45" i="3"/>
  <c r="A44" i="3"/>
  <c r="A43" i="3"/>
  <c r="A42" i="3"/>
  <c r="A41" i="3"/>
  <c r="H40" i="3"/>
  <c r="G40" i="3"/>
  <c r="A40" i="3"/>
  <c r="H39" i="3"/>
  <c r="G39" i="3"/>
  <c r="C39" i="3"/>
  <c r="E39" i="3" s="1"/>
  <c r="A39" i="3"/>
  <c r="H38" i="3"/>
  <c r="G38" i="3"/>
  <c r="C38" i="3"/>
  <c r="E38" i="3" s="1"/>
  <c r="A38" i="3"/>
  <c r="H37" i="3"/>
  <c r="G37" i="3"/>
  <c r="E37" i="3"/>
  <c r="C37" i="3"/>
  <c r="A37" i="3"/>
  <c r="H36" i="3"/>
  <c r="G36" i="3"/>
  <c r="C36" i="3"/>
  <c r="E36" i="3" s="1"/>
  <c r="A36" i="3"/>
  <c r="H35" i="3"/>
  <c r="G35" i="3"/>
  <c r="A35" i="3"/>
  <c r="H34" i="3"/>
  <c r="G34" i="3"/>
  <c r="E34" i="3"/>
  <c r="A34" i="3"/>
  <c r="A33" i="3"/>
  <c r="A32" i="3"/>
  <c r="A31" i="3"/>
  <c r="A30" i="3"/>
  <c r="A29" i="3"/>
  <c r="A28" i="3"/>
  <c r="A27" i="3"/>
  <c r="A26" i="3"/>
  <c r="A25" i="3"/>
  <c r="A24" i="3"/>
  <c r="A23" i="3"/>
  <c r="A22" i="3"/>
  <c r="A21" i="3"/>
  <c r="A20" i="3"/>
  <c r="A19" i="3"/>
  <c r="A18" i="3"/>
  <c r="A17" i="3"/>
  <c r="A16" i="3"/>
  <c r="A15" i="3"/>
  <c r="A14" i="3"/>
  <c r="A13" i="3"/>
  <c r="J9" i="3"/>
  <c r="I9" i="3"/>
  <c r="H9" i="3"/>
  <c r="G9" i="3"/>
  <c r="E9" i="3"/>
  <c r="D9" i="3"/>
  <c r="F129" i="19"/>
  <c r="E129" i="19"/>
  <c r="E127" i="19"/>
  <c r="F124" i="19"/>
  <c r="E124" i="19"/>
  <c r="D124" i="19"/>
  <c r="F123" i="19"/>
  <c r="F122" i="19"/>
  <c r="F120" i="19"/>
  <c r="E120" i="19"/>
  <c r="D120" i="19"/>
  <c r="F118" i="19"/>
  <c r="F117" i="19"/>
  <c r="F116" i="19"/>
  <c r="F115" i="19"/>
  <c r="F114" i="19"/>
  <c r="F113" i="19"/>
  <c r="F112" i="19"/>
  <c r="F106" i="19"/>
  <c r="F102" i="19"/>
  <c r="D102" i="19"/>
  <c r="F101" i="19"/>
  <c r="F100" i="19"/>
  <c r="F98" i="19"/>
  <c r="D98" i="19"/>
  <c r="F96" i="19"/>
  <c r="F95" i="19"/>
  <c r="F94" i="19"/>
  <c r="F93" i="19"/>
  <c r="F92" i="19"/>
  <c r="F91" i="19"/>
  <c r="F90" i="19"/>
  <c r="E82" i="19"/>
  <c r="E83" i="19" s="1"/>
  <c r="C82" i="19"/>
  <c r="C80" i="19"/>
  <c r="E78" i="19"/>
  <c r="E74" i="19"/>
  <c r="D74" i="19"/>
  <c r="C74" i="19"/>
  <c r="F73" i="19"/>
  <c r="E73" i="19"/>
  <c r="F72" i="19"/>
  <c r="E72" i="19"/>
  <c r="C70" i="19"/>
  <c r="C69" i="19"/>
  <c r="E58" i="19"/>
  <c r="A51" i="19"/>
  <c r="A50" i="19"/>
  <c r="A49" i="19"/>
  <c r="A48" i="19"/>
  <c r="A47" i="19"/>
  <c r="A46" i="19"/>
  <c r="C45" i="19"/>
  <c r="A45" i="19"/>
  <c r="A44" i="19"/>
  <c r="C43" i="19"/>
  <c r="A43" i="19"/>
  <c r="A42" i="19"/>
  <c r="A41" i="19"/>
  <c r="A40" i="19"/>
  <c r="C39" i="19"/>
  <c r="A39" i="19"/>
  <c r="A38" i="19"/>
  <c r="C37" i="19"/>
  <c r="A37" i="19"/>
  <c r="A36" i="19"/>
  <c r="A35" i="19"/>
  <c r="A34" i="19"/>
  <c r="A33" i="19"/>
  <c r="A32" i="19"/>
  <c r="A31" i="19"/>
  <c r="A30" i="19"/>
  <c r="A29" i="19"/>
  <c r="A28" i="19"/>
  <c r="A27" i="19"/>
  <c r="A26" i="19"/>
  <c r="A25" i="19"/>
  <c r="A24" i="19"/>
  <c r="A23" i="19"/>
  <c r="A22" i="19"/>
  <c r="A21" i="19"/>
  <c r="A20" i="19"/>
  <c r="A19" i="19"/>
  <c r="A18" i="19"/>
  <c r="A17" i="19"/>
  <c r="A16" i="19"/>
  <c r="A15" i="19"/>
  <c r="J75" i="18" l="1"/>
  <c r="J76" i="18" s="1"/>
  <c r="F75" i="18"/>
  <c r="F79" i="18" s="1"/>
  <c r="H38" i="18"/>
  <c r="H36" i="18"/>
  <c r="E78" i="11"/>
  <c r="K75" i="11"/>
  <c r="E76" i="11"/>
  <c r="E75" i="11"/>
  <c r="K76" i="11" s="1"/>
  <c r="G35" i="1"/>
  <c r="H32" i="2"/>
  <c r="H35" i="32"/>
  <c r="I35" i="32" s="1"/>
  <c r="G93" i="26"/>
  <c r="C45" i="25" s="1"/>
  <c r="G45" i="26"/>
  <c r="C43" i="25" s="1"/>
  <c r="C37" i="25"/>
  <c r="C69" i="10"/>
  <c r="H75" i="11"/>
  <c r="C84" i="13" s="1"/>
  <c r="G77" i="18"/>
  <c r="H77" i="18" s="1"/>
  <c r="C58" i="17" s="1"/>
  <c r="E58" i="17" s="1"/>
  <c r="K76" i="13"/>
  <c r="C83" i="13"/>
  <c r="C37" i="17"/>
  <c r="K75" i="13"/>
  <c r="L75" i="13"/>
  <c r="G33" i="2"/>
  <c r="H36" i="32" s="1"/>
  <c r="I36" i="32" s="1"/>
  <c r="G34" i="2"/>
  <c r="H37" i="32" s="1"/>
  <c r="F37" i="1"/>
  <c r="G106" i="15"/>
  <c r="G112" i="15" s="1"/>
  <c r="C85" i="13" s="1"/>
  <c r="E41" i="15"/>
  <c r="H34" i="9"/>
  <c r="H40" i="27"/>
  <c r="H41" i="27"/>
  <c r="H39" i="27"/>
  <c r="H38" i="27"/>
  <c r="H37" i="27"/>
  <c r="I60" i="12"/>
  <c r="G39" i="23"/>
  <c r="F34" i="23"/>
  <c r="G34" i="23" s="1"/>
  <c r="F36" i="23"/>
  <c r="G36" i="23" s="1"/>
  <c r="F38" i="23"/>
  <c r="G38" i="23" s="1"/>
  <c r="D89" i="31"/>
  <c r="H36" i="9"/>
  <c r="E78" i="31"/>
  <c r="E89" i="31" s="1"/>
  <c r="G13" i="6"/>
  <c r="E60" i="6"/>
  <c r="M85" i="5"/>
  <c r="F85" i="5"/>
  <c r="M82" i="5"/>
  <c r="L82" i="5" s="1"/>
  <c r="M83" i="5"/>
  <c r="L85" i="5"/>
  <c r="G15" i="5"/>
  <c r="G80" i="5"/>
  <c r="C63" i="3"/>
  <c r="C74" i="3" s="1"/>
  <c r="E35" i="3"/>
  <c r="E63" i="3" s="1"/>
  <c r="E63" i="19"/>
  <c r="C63" i="19"/>
  <c r="F36" i="27"/>
  <c r="D74" i="27"/>
  <c r="E33" i="4"/>
  <c r="C59" i="4"/>
  <c r="C71" i="4" s="1"/>
  <c r="E63" i="8"/>
  <c r="E76" i="8" s="1"/>
  <c r="F60" i="9"/>
  <c r="G37" i="32"/>
  <c r="C63" i="2"/>
  <c r="C76" i="2" s="1"/>
  <c r="F63" i="2"/>
  <c r="E41" i="31"/>
  <c r="G41" i="31"/>
  <c r="E36" i="1"/>
  <c r="G36" i="1" s="1"/>
  <c r="E35" i="31"/>
  <c r="G35" i="31" s="1"/>
  <c r="C37" i="31"/>
  <c r="C44" i="31" s="1"/>
  <c r="E33" i="31"/>
  <c r="H33" i="2" l="1"/>
  <c r="H75" i="18"/>
  <c r="I75" i="18" s="1"/>
  <c r="I76" i="18" s="1"/>
  <c r="H34" i="2"/>
  <c r="I37" i="32"/>
  <c r="G64" i="5"/>
  <c r="C27" i="43"/>
  <c r="E27" i="43" s="1"/>
  <c r="C41" i="17"/>
  <c r="C79" i="17" s="1"/>
  <c r="C81" i="17" s="1"/>
  <c r="C87" i="13"/>
  <c r="J37" i="1"/>
  <c r="F38" i="1"/>
  <c r="G35" i="2"/>
  <c r="G37" i="1"/>
  <c r="G63" i="8"/>
  <c r="C79" i="8" s="1"/>
  <c r="C39" i="38"/>
  <c r="G60" i="6"/>
  <c r="C31" i="43"/>
  <c r="G41" i="15"/>
  <c r="G46" i="15" s="1"/>
  <c r="C43" i="17" s="1"/>
  <c r="E46" i="15"/>
  <c r="H46" i="15" s="1"/>
  <c r="H60" i="9"/>
  <c r="C41" i="38" s="1"/>
  <c r="G62" i="23"/>
  <c r="C41" i="25"/>
  <c r="C70" i="10"/>
  <c r="C73" i="10" s="1"/>
  <c r="C75" i="10" s="1"/>
  <c r="G78" i="31"/>
  <c r="G89" i="31" s="1"/>
  <c r="C45" i="33" s="1"/>
  <c r="G85" i="5"/>
  <c r="H80" i="5"/>
  <c r="H85" i="5" s="1"/>
  <c r="E59" i="4"/>
  <c r="H33" i="4"/>
  <c r="H59" i="4" s="1"/>
  <c r="H36" i="27"/>
  <c r="H74" i="27" s="1"/>
  <c r="F74" i="27"/>
  <c r="D78" i="27"/>
  <c r="D84" i="27"/>
  <c r="G75" i="32"/>
  <c r="G80" i="32" s="1"/>
  <c r="E37" i="31"/>
  <c r="E44" i="31" s="1"/>
  <c r="G37" i="31"/>
  <c r="E66" i="1"/>
  <c r="G33" i="31"/>
  <c r="C57" i="17" l="1"/>
  <c r="H79" i="18"/>
  <c r="F82" i="18" s="1"/>
  <c r="C51" i="17"/>
  <c r="H35" i="2"/>
  <c r="H38" i="32"/>
  <c r="I38" i="32" s="1"/>
  <c r="J38" i="1"/>
  <c r="G36" i="2"/>
  <c r="F39" i="1"/>
  <c r="G38" i="1"/>
  <c r="C37" i="38"/>
  <c r="C51" i="38"/>
  <c r="C40" i="43"/>
  <c r="E31" i="43"/>
  <c r="E40" i="43" s="1"/>
  <c r="C80" i="8"/>
  <c r="C83" i="8" s="1"/>
  <c r="C85" i="8" s="1"/>
  <c r="C57" i="25"/>
  <c r="G65" i="23"/>
  <c r="C79" i="25"/>
  <c r="C81" i="25" s="1"/>
  <c r="C51" i="25"/>
  <c r="C84" i="3"/>
  <c r="C87" i="3" s="1"/>
  <c r="C89" i="3" s="1"/>
  <c r="C41" i="19"/>
  <c r="K74" i="27"/>
  <c r="F78" i="27"/>
  <c r="H78" i="27"/>
  <c r="C57" i="19"/>
  <c r="I74" i="27"/>
  <c r="I78" i="27" s="1"/>
  <c r="G44" i="31"/>
  <c r="C43" i="33" s="1"/>
  <c r="E57" i="17" l="1"/>
  <c r="E59" i="17" s="1"/>
  <c r="C59" i="17"/>
  <c r="H36" i="2"/>
  <c r="H39" i="32"/>
  <c r="I39" i="32" s="1"/>
  <c r="J39" i="1"/>
  <c r="J66" i="1" s="1"/>
  <c r="G37" i="2"/>
  <c r="F40" i="1"/>
  <c r="G39" i="1"/>
  <c r="C59" i="25"/>
  <c r="E57" i="25"/>
  <c r="E59" i="25" s="1"/>
  <c r="E57" i="19"/>
  <c r="E59" i="19" s="1"/>
  <c r="C59" i="19"/>
  <c r="F81" i="27"/>
  <c r="K78" i="27"/>
  <c r="C79" i="19"/>
  <c r="C81" i="19" s="1"/>
  <c r="C51" i="19"/>
  <c r="H37" i="2" l="1"/>
  <c r="H40" i="32"/>
  <c r="I40" i="32" s="1"/>
  <c r="G66" i="1"/>
  <c r="C37" i="33" s="1"/>
  <c r="G38" i="2"/>
  <c r="G40" i="1"/>
  <c r="H38" i="2" l="1"/>
  <c r="I38" i="2" s="1"/>
  <c r="H41" i="32"/>
  <c r="I41" i="32" s="1"/>
  <c r="I75" i="32" s="1"/>
  <c r="H63" i="2" l="1"/>
  <c r="C41" i="33" s="1"/>
  <c r="C51" i="33" s="1"/>
  <c r="C57" i="33"/>
  <c r="I80" i="32"/>
  <c r="E57" i="33" l="1"/>
  <c r="E59" i="33" s="1"/>
  <c r="C59" i="3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Maria Bravo</author>
  </authors>
  <commentList>
    <comment ref="B38" authorId="0" shapeId="0" xr:uid="{632A0675-9CC7-4E2A-8795-54A94CF0D7B3}">
      <text>
        <r>
          <rPr>
            <b/>
            <sz val="8"/>
            <color indexed="81"/>
            <rFont val="Tahoma"/>
            <family val="2"/>
          </rPr>
          <t>Maria Bravo:</t>
        </r>
        <r>
          <rPr>
            <sz val="8"/>
            <color indexed="81"/>
            <rFont val="Tahoma"/>
            <family val="2"/>
          </rPr>
          <t xml:space="preserve">
6765 IS FOR LAGOON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Maria Bravo</author>
  </authors>
  <commentList>
    <comment ref="B38" authorId="0" shapeId="0" xr:uid="{8426FBFC-77E3-487F-8286-D4D98C789162}">
      <text>
        <r>
          <rPr>
            <b/>
            <sz val="8"/>
            <color indexed="81"/>
            <rFont val="Tahoma"/>
            <family val="2"/>
          </rPr>
          <t>Maria Bravo:</t>
        </r>
        <r>
          <rPr>
            <sz val="8"/>
            <color indexed="81"/>
            <rFont val="Tahoma"/>
            <family val="2"/>
          </rPr>
          <t xml:space="preserve">
6765 IS FOR LAGOON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Phil Drennan</author>
  </authors>
  <commentList>
    <comment ref="O43" authorId="0" shapeId="0" xr:uid="{EDB76AFF-AEF8-4D46-AF58-4D5FBE25A204}">
      <text>
        <r>
          <rPr>
            <b/>
            <sz val="9"/>
            <color indexed="81"/>
            <rFont val="Tahoma"/>
            <family val="2"/>
          </rPr>
          <t>Phil Drennan:</t>
        </r>
        <r>
          <rPr>
            <sz val="9"/>
            <color indexed="81"/>
            <rFont val="Tahoma"/>
            <family val="2"/>
          </rPr>
          <t xml:space="preserve">
retirement PO 316446
</t>
        </r>
      </text>
    </comment>
    <comment ref="O126" authorId="0" shapeId="0" xr:uid="{60BF6E52-7691-4ED1-9EFE-FC54DECF673B}">
      <text>
        <r>
          <rPr>
            <b/>
            <sz val="9"/>
            <color indexed="81"/>
            <rFont val="Tahoma"/>
            <family val="2"/>
          </rPr>
          <t>Phil Drennan:</t>
        </r>
        <r>
          <rPr>
            <sz val="9"/>
            <color indexed="81"/>
            <rFont val="Tahoma"/>
            <family val="2"/>
          </rPr>
          <t xml:space="preserve">
retirement PO 316446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Maria Bravo</author>
  </authors>
  <commentList>
    <comment ref="B38" authorId="0" shapeId="0" xr:uid="{296B9F8F-4D67-4271-892C-5A71A7A7FBF3}">
      <text>
        <r>
          <rPr>
            <b/>
            <sz val="8"/>
            <color indexed="81"/>
            <rFont val="Tahoma"/>
            <family val="2"/>
          </rPr>
          <t>Maria Bravo:</t>
        </r>
        <r>
          <rPr>
            <sz val="8"/>
            <color indexed="81"/>
            <rFont val="Tahoma"/>
            <family val="2"/>
          </rPr>
          <t xml:space="preserve">
6765 IS FOR LAGOON</t>
        </r>
      </text>
    </comment>
  </commentList>
</comments>
</file>

<file path=xl/sharedStrings.xml><?xml version="1.0" encoding="utf-8"?>
<sst xmlns="http://schemas.openxmlformats.org/spreadsheetml/2006/main" count="4032" uniqueCount="775">
  <si>
    <t>Schedule of Wastewater Plant in Service By Primary Account</t>
  </si>
  <si>
    <t>Florida Public Service Commission</t>
  </si>
  <si>
    <t>Test Year Average Balance</t>
  </si>
  <si>
    <t>Schedule: A-6</t>
  </si>
  <si>
    <t>Page 1 of 2</t>
  </si>
  <si>
    <t>Historic  [X] Projected [ ]</t>
  </si>
  <si>
    <t>Recap Schedules:     A-2, A-4</t>
  </si>
  <si>
    <t>(1)</t>
  </si>
  <si>
    <t>Test Year</t>
  </si>
  <si>
    <t>13 Month</t>
  </si>
  <si>
    <t>Adjusted</t>
  </si>
  <si>
    <t>Non-Used &amp;</t>
  </si>
  <si>
    <t>Line No.</t>
  </si>
  <si>
    <t>Account No. and Name</t>
  </si>
  <si>
    <t>Average Balance</t>
  </si>
  <si>
    <t>Average</t>
  </si>
  <si>
    <t>Useful %</t>
  </si>
  <si>
    <t>Amount</t>
  </si>
  <si>
    <t>INTANGIBLE PLANT</t>
  </si>
  <si>
    <t>351.1  Organization</t>
  </si>
  <si>
    <t>352.1  Franchises</t>
  </si>
  <si>
    <t>389.1  Other Plant &amp; Misc. Equipment</t>
  </si>
  <si>
    <t>COLLECTION PLANT</t>
  </si>
  <si>
    <t>353.2  Land &amp; Land Rights</t>
  </si>
  <si>
    <t>354.2  Structures &amp; Improvements</t>
  </si>
  <si>
    <t>355.2 Power Gen Equipment</t>
  </si>
  <si>
    <t>360.2  Collection Sewers - Force</t>
  </si>
  <si>
    <t>361.2  Collection Sewers - Gravity</t>
  </si>
  <si>
    <t>362.2  Special Collecting Structures</t>
  </si>
  <si>
    <t>363.2  Services to Customers</t>
  </si>
  <si>
    <t>364.2  Flow Measuring Devices</t>
  </si>
  <si>
    <t>365.2  Flow Measuring Installations</t>
  </si>
  <si>
    <t>389.2  Other Plant &amp; Misc. Equipment</t>
  </si>
  <si>
    <t>SYSTEM PUMPING PLANT</t>
  </si>
  <si>
    <t>353.3  Land &amp; Land Rights</t>
  </si>
  <si>
    <t>354.3  Structures &amp; Improvements</t>
  </si>
  <si>
    <t>370.3  Receiving Wells</t>
  </si>
  <si>
    <t>371.3  Pumping Equipment</t>
  </si>
  <si>
    <t>389.3  Other Plant &amp; Misc. Equipment</t>
  </si>
  <si>
    <t>TREATMENT AND DISPOSAL PLANT</t>
  </si>
  <si>
    <t>353.4  Land &amp; Land Rights</t>
  </si>
  <si>
    <t>354.4  Structures &amp; Improvements</t>
  </si>
  <si>
    <t xml:space="preserve">355.4 Power Gen Equip </t>
  </si>
  <si>
    <t>380.4  Treatment &amp; Disposal Equipment</t>
  </si>
  <si>
    <t>381.4  Plant Sewers</t>
  </si>
  <si>
    <t>382.4  Outfall Sewer Lines</t>
  </si>
  <si>
    <t>389.4  Other Plant &amp; Misc. Equipment</t>
  </si>
  <si>
    <t>RECLAIMED WATER DISTRIBUTION PLANT</t>
  </si>
  <si>
    <t>353.5  Land &amp; Land Rights</t>
  </si>
  <si>
    <t>354.3 Structure &amp; Improvements</t>
  </si>
  <si>
    <t>371.5 Pumping Equipment WTP</t>
  </si>
  <si>
    <t>371.6 Pumping Equipment Dist</t>
  </si>
  <si>
    <t>374.5 Reuse Distribution Reservoirs</t>
  </si>
  <si>
    <t>375.6 Reuse Transmission &amp; Distribution</t>
  </si>
  <si>
    <t>380.6 Treatment Equip Reclaim Wtr</t>
  </si>
  <si>
    <t>381.6  Plant Sewers Reclaim WTP</t>
  </si>
  <si>
    <t>389.5 Other Plant &amp; Misc Equipment</t>
  </si>
  <si>
    <t>366.6 Reuse Services</t>
  </si>
  <si>
    <t>367.6 Reuse Mtr Installations</t>
  </si>
  <si>
    <t>GENERAL PLANT</t>
  </si>
  <si>
    <t>353.7  Land &amp; Land Rights</t>
  </si>
  <si>
    <t>354.7  Structures &amp; Improvements</t>
  </si>
  <si>
    <t>389.7 Other Tangible Plant</t>
  </si>
  <si>
    <t>390.7  Office Furniture &amp; Equipment</t>
  </si>
  <si>
    <t>391.7  Transportation Equipment</t>
  </si>
  <si>
    <t>392.7 Stores Equipment</t>
  </si>
  <si>
    <t>393.7  Tools, Shop &amp; Garage Equipment</t>
  </si>
  <si>
    <t>394.7  Laboratory Equipment</t>
  </si>
  <si>
    <t>395.7 Power Operated Equipment</t>
  </si>
  <si>
    <t>396.7  Communication Equipment</t>
  </si>
  <si>
    <t>397.7  Miscellaneous Equipment</t>
  </si>
  <si>
    <t>398.7  Other Plant - Allocations</t>
  </si>
  <si>
    <t>Total</t>
  </si>
  <si>
    <t>Reconciliation to Annual Report:  Allocations between systems:</t>
  </si>
  <si>
    <t>304.5  Structures &amp; Improvements</t>
  </si>
  <si>
    <t>340.5  Office Furniture &amp; Equipment</t>
  </si>
  <si>
    <t>341.5  Transportation Equipment</t>
  </si>
  <si>
    <t>343.5  Tools, Shop &amp; Garage Equipment</t>
  </si>
  <si>
    <t>344.5  Laboratory Equipment</t>
  </si>
  <si>
    <t>345.5  Power Operated Equipment</t>
  </si>
  <si>
    <t>346.5  Communication Equipment</t>
  </si>
  <si>
    <t>347.5 Miscellaneous Equipment</t>
  </si>
  <si>
    <t>348.5  Other  Plant - Allocations</t>
  </si>
  <si>
    <t>Total Per Annual Report</t>
  </si>
  <si>
    <t>(1) Including Allocations between Systems.</t>
  </si>
  <si>
    <t>Company: Utilities, Inc. of Florida - Lake Utility Services</t>
  </si>
  <si>
    <t>Docket No.: 160101 - WS</t>
  </si>
  <si>
    <t>Preparer: Deborah Swain</t>
  </si>
  <si>
    <t>Schedule Year Ended: 12/31/2015</t>
  </si>
  <si>
    <t>Schedule of Wastewater Accumulated Depreciation By Primary Account</t>
  </si>
  <si>
    <t>Schedule: A-10</t>
  </si>
  <si>
    <t>Recap Schedules:     A-2, A-8</t>
  </si>
  <si>
    <t>Line</t>
  </si>
  <si>
    <t/>
  </si>
  <si>
    <t xml:space="preserve">13 Month </t>
  </si>
  <si>
    <t>No.</t>
  </si>
  <si>
    <t>Avg Balance</t>
  </si>
  <si>
    <t>355.4  Power Gen Equipment</t>
  </si>
  <si>
    <t>354.6 Structures &amp; Improvements  Reuse</t>
  </si>
  <si>
    <t>375.6 Reuse Transmission &amp; Dist</t>
  </si>
  <si>
    <t>392.7  Stores Equipment</t>
  </si>
  <si>
    <t>395.7  Power Operated Equipment</t>
  </si>
  <si>
    <t>Reconciliation to Annual Report</t>
  </si>
  <si>
    <t>Annual Allocations between Systems:</t>
  </si>
  <si>
    <t>Rounding</t>
  </si>
  <si>
    <t>(1)  Including Allocations between Systems.</t>
  </si>
  <si>
    <t>Adjustments</t>
  </si>
  <si>
    <t>354.5 Structure &amp; Improvements</t>
  </si>
  <si>
    <t>348.7  Other Plant - Allocations</t>
  </si>
  <si>
    <t xml:space="preserve">348.5  Other  Tangible Plant </t>
  </si>
  <si>
    <t>* Including Allocations between Systems.</t>
  </si>
  <si>
    <t>Company: Utilities, Inc. of Florida - Labrador</t>
  </si>
  <si>
    <t>Adjustments (A-3)</t>
  </si>
  <si>
    <t>374.6 Reuse Distribution Reservoirs</t>
  </si>
  <si>
    <t>380.5 Treat/Disp Equip RCL WTP</t>
  </si>
  <si>
    <t>Company: Utilities, Inc. of Florida - Sandalhaven</t>
  </si>
  <si>
    <t>Preparer:  Deborah Swain</t>
  </si>
  <si>
    <t>Schedule Year Ended: December 31, 2015</t>
  </si>
  <si>
    <t>Beginning and End of Year Average</t>
  </si>
  <si>
    <t>Explanation: Provide month ending balances for each month of the test year and the ending balance for the prior year.</t>
  </si>
  <si>
    <t>Retirement</t>
  </si>
  <si>
    <t>13 mo average</t>
  </si>
  <si>
    <t>355.4 Gen Equipment</t>
  </si>
  <si>
    <t xml:space="preserve">354.6 Structure &amp; Improvements </t>
  </si>
  <si>
    <t>ORDER NO. PSC-2019-0363-PAA-WS - 42.24% UU</t>
  </si>
  <si>
    <t>ORDER NO. PSC-2019-0363-PAA-WS - 53.54% UU</t>
  </si>
  <si>
    <t>ORDER NO. PSC-2019-0363-PAA-WS - 79.94% UU</t>
  </si>
  <si>
    <t>ORDERED by the Florida Public Service Commission that the revised used and useful values for LUSI’s wastewater treatment plant and Sandalhaven’s Englewood Water District  capacity shall be 53.54 percent and 42.24 percent, respectively. To reflect the revised U&amp;U percentages, wastewater rate base shall be decreased by $476,060, net depreciation expense shall be decreased by $24,888, and Taxes Other Than Income shall be decreased by $13,426. Additionally, ADITs shall be reduced by $6,853. It is further</t>
  </si>
  <si>
    <t>Adjustments*</t>
  </si>
  <si>
    <t>371.6 Punping Equipment Dist</t>
  </si>
  <si>
    <t xml:space="preserve">398.7  Other Tangible Plant </t>
  </si>
  <si>
    <t>Annual Allocation between Systems</t>
  </si>
  <si>
    <t>Total per Annual Report</t>
  </si>
  <si>
    <t xml:space="preserve">Total </t>
  </si>
  <si>
    <t>Company:  Utilities, Inc. of Florida - Lake Placid</t>
  </si>
  <si>
    <t>Docket No.: 160101-WS</t>
  </si>
  <si>
    <t>Preparer: Frank Seidman</t>
  </si>
  <si>
    <t>Additions</t>
  </si>
  <si>
    <t>Retirements</t>
  </si>
  <si>
    <t>380.6 Treat/Disp Equip RCL WTP</t>
  </si>
  <si>
    <t xml:space="preserve">354.3 Structure &amp; Improvements </t>
  </si>
  <si>
    <t>Company: Utilities, Inc. of Florida - Mid County</t>
  </si>
  <si>
    <t>Preparer:  Frank Seidman</t>
  </si>
  <si>
    <t>Historic [X] Projected [  ]</t>
  </si>
  <si>
    <t>(3)</t>
  </si>
  <si>
    <t>NU&amp;U Final</t>
  </si>
  <si>
    <t>NU&amp;U Test Year</t>
  </si>
  <si>
    <t>Average Bal.</t>
  </si>
  <si>
    <t>355.2 Power Generation Equipment - Collection Plt</t>
  </si>
  <si>
    <t>355.3 Power Generation Equipment - Pumping Plt</t>
  </si>
  <si>
    <t>355.4 Power Generation Equipment - Treatment Plt</t>
  </si>
  <si>
    <t>RECLAIMED WATER TREATMENT PLANT</t>
  </si>
  <si>
    <t>353.5 Land &amp; Land Rights</t>
  </si>
  <si>
    <t>354.5 Structures &amp; Improvements</t>
  </si>
  <si>
    <t>355.5 Power Generation Equipment</t>
  </si>
  <si>
    <t>371.5 Pumping Equipment</t>
  </si>
  <si>
    <t>374.5 Reuse Distribution Revervoirs</t>
  </si>
  <si>
    <t>380.5 Treatment &amp; Disposal Equipment</t>
  </si>
  <si>
    <t>381.5 Plant Sewers</t>
  </si>
  <si>
    <t>389.5 Other Plant &amp; Misc. Equipment</t>
  </si>
  <si>
    <t>352.6  Franchises</t>
  </si>
  <si>
    <t>353.6 Land &amp; Land Rights</t>
  </si>
  <si>
    <t>354.6  Structures &amp; Improvements</t>
  </si>
  <si>
    <t>355.6 Power Generation Equipment</t>
  </si>
  <si>
    <t>367.6 Reuse Meters &amp; Meter Installations</t>
  </si>
  <si>
    <t>371.6 Pumping Equipment</t>
  </si>
  <si>
    <t>375.6 Reuse Transmission &amp; Distribution System</t>
  </si>
  <si>
    <t>389.6 Other Plant &amp; Miscellaneous Equipment</t>
  </si>
  <si>
    <t>354.7  Structures &amp; Improvements - Common</t>
  </si>
  <si>
    <t>398.7  Other Tangible Plant</t>
  </si>
  <si>
    <t>interim</t>
  </si>
  <si>
    <t>TOTAL</t>
  </si>
  <si>
    <t>N/A</t>
  </si>
  <si>
    <t>(11)</t>
  </si>
  <si>
    <t>(12)</t>
  </si>
  <si>
    <t>Interim</t>
  </si>
  <si>
    <t xml:space="preserve">       TOTAL </t>
  </si>
  <si>
    <t>Preparer: Deborah D. Swain</t>
  </si>
  <si>
    <t>Test Year Ended: December 31, 2015</t>
  </si>
  <si>
    <t>Proforma and retimement</t>
  </si>
  <si>
    <t xml:space="preserve">Proforma </t>
  </si>
  <si>
    <t>FINAL</t>
  </si>
  <si>
    <t>ORDER</t>
  </si>
  <si>
    <t>ALLOWED NUU CIAC</t>
  </si>
  <si>
    <t>WASTEWATER</t>
  </si>
  <si>
    <t>Composite</t>
  </si>
  <si>
    <t>CIAC per</t>
  </si>
  <si>
    <t>Staff</t>
  </si>
  <si>
    <t>Amort Rates</t>
  </si>
  <si>
    <t>AA CIAC/</t>
  </si>
  <si>
    <t>Classification</t>
  </si>
  <si>
    <t>'MFRs Sch</t>
  </si>
  <si>
    <t>Recom.</t>
  </si>
  <si>
    <t>NON-U/U</t>
  </si>
  <si>
    <t>MFR Sch</t>
  </si>
  <si>
    <t>MFRs Sch</t>
  </si>
  <si>
    <t>A-12</t>
  </si>
  <si>
    <t>Balance</t>
  </si>
  <si>
    <t>%-CIAC</t>
  </si>
  <si>
    <t>CIAC</t>
  </si>
  <si>
    <t>B-14</t>
  </si>
  <si>
    <t>A-14</t>
  </si>
  <si>
    <t>%-AA/CIAC</t>
  </si>
  <si>
    <t>AA/CIAC</t>
  </si>
  <si>
    <t>Plant Capacity Fees</t>
  </si>
  <si>
    <t>Line/Main Extensions</t>
  </si>
  <si>
    <t>Contributed LInes</t>
  </si>
  <si>
    <t>Other - Tap Fees</t>
  </si>
  <si>
    <t>Other - Contributed Property/Connection Fees</t>
  </si>
  <si>
    <t>TIES TO STAFF WORKPAPERS</t>
  </si>
  <si>
    <t>Amort</t>
  </si>
  <si>
    <t>Per MFR Sch</t>
  </si>
  <si>
    <t>A-12 p1 Col 9</t>
  </si>
  <si>
    <t>B-14 p 3</t>
  </si>
  <si>
    <t>A-14 p1 Col 9</t>
  </si>
  <si>
    <t>%-AA</t>
  </si>
  <si>
    <t>AA</t>
  </si>
  <si>
    <t>B-14 p2 Col 6</t>
  </si>
  <si>
    <t>Meter Installation Fees</t>
  </si>
  <si>
    <t>Contributed Prop. Other than Lines</t>
  </si>
  <si>
    <t>Cash Contributions</t>
  </si>
  <si>
    <t>Service Installation Fees</t>
  </si>
  <si>
    <t>Plant</t>
  </si>
  <si>
    <t>AD</t>
  </si>
  <si>
    <t>FPSC</t>
  </si>
  <si>
    <t>Difference</t>
  </si>
  <si>
    <t>Prepaid</t>
  </si>
  <si>
    <t>%-Amort</t>
  </si>
  <si>
    <t>Contributed Property</t>
  </si>
  <si>
    <t>Other Contributed Property</t>
  </si>
  <si>
    <t>Reuse System Fees</t>
  </si>
  <si>
    <t>Confirmed</t>
  </si>
  <si>
    <t>Confirned</t>
  </si>
  <si>
    <t>R5512001</t>
  </si>
  <si>
    <t>Utilities Inc</t>
  </si>
  <si>
    <t>UTIL0002</t>
  </si>
  <si>
    <t>Fixed Assets by Business Unit for Calendar report</t>
  </si>
  <si>
    <t>Page -</t>
  </si>
  <si>
    <t>Year</t>
  </si>
  <si>
    <t>Asset Business Unit:</t>
  </si>
  <si>
    <t>Account</t>
  </si>
  <si>
    <t>Description</t>
  </si>
  <si>
    <t>December</t>
  </si>
  <si>
    <t>January</t>
  </si>
  <si>
    <t>February</t>
  </si>
  <si>
    <t>March</t>
  </si>
  <si>
    <t>April</t>
  </si>
  <si>
    <t>May</t>
  </si>
  <si>
    <t>June</t>
  </si>
  <si>
    <t>July</t>
  </si>
  <si>
    <t>August</t>
  </si>
  <si>
    <t>September</t>
  </si>
  <si>
    <t>October</t>
  </si>
  <si>
    <t>November</t>
  </si>
  <si>
    <t>13 mo</t>
  </si>
  <si>
    <t>LAND &amp; LAND RIGHTS TRTMNT PLT</t>
  </si>
  <si>
    <t>LAND &amp; LAND RIGHTS GEN PLT</t>
  </si>
  <si>
    <t>STRUCT/IMPRV PUMP PLT LS</t>
  </si>
  <si>
    <t>STRUCT/IMPRV TREAT PLT</t>
  </si>
  <si>
    <t>STRUCT/IMPRV GEN PLT</t>
  </si>
  <si>
    <t>SEWER FORCE MAIN</t>
  </si>
  <si>
    <t>SEWER GRAVITY MAIN</t>
  </si>
  <si>
    <t>MANHOLES</t>
  </si>
  <si>
    <t>SERVICES TO CUSTOMERS</t>
  </si>
  <si>
    <t>FLOW MEASURE DEVICES</t>
  </si>
  <si>
    <t>PUMPING EQUIPMENT PUMP PLT</t>
  </si>
  <si>
    <t>TREAT/DISP EQUIP LAGOON</t>
  </si>
  <si>
    <t>TREAT/DISP EQUIP TRT PLT</t>
  </si>
  <si>
    <t>OUTFALL LINES</t>
  </si>
  <si>
    <t>OFFICE STRUCT &amp; IMPRV</t>
  </si>
  <si>
    <t>OFFICE FURN &amp; EQPT</t>
  </si>
  <si>
    <t>POWER OPERATED EQUIP</t>
  </si>
  <si>
    <t>MISC EQUIP SEWER</t>
  </si>
  <si>
    <t>OTHER TANGIBLE PLT SEWER</t>
  </si>
  <si>
    <t>Subtotal</t>
  </si>
  <si>
    <t>REUSE DIST RESERVOIRS</t>
  </si>
  <si>
    <t>REUSE TRANMISSION &amp; DIST SYS</t>
  </si>
  <si>
    <t>DEF CHGS-OTHER WTR &amp; SWR</t>
  </si>
  <si>
    <t>CIAC-SEWER-TAP</t>
  </si>
  <si>
    <t>ACC DEPR-ORGANIZATION</t>
  </si>
  <si>
    <t>ACC DEPR-STRUCT/IMPRV PUMP PLT</t>
  </si>
  <si>
    <t>ACC DEPR-STRUCT/IMPRV TREAT PL</t>
  </si>
  <si>
    <t>ACC DEPR-STRUCT/IMPRV GEN PLT</t>
  </si>
  <si>
    <t>ACC DEPR-SEWER FORCE MAIN</t>
  </si>
  <si>
    <t>ACC DEPR-SEWER GRAVITY MAIN</t>
  </si>
  <si>
    <t>ACC DEPR-MANHOLES</t>
  </si>
  <si>
    <t>ACC DEPR-SERVICES TO CUSTOMERS</t>
  </si>
  <si>
    <t>ACC DEPR-FLOW MEASURE DEVICES</t>
  </si>
  <si>
    <t>ACC DEPR-PUMP EQP PUMP PLT</t>
  </si>
  <si>
    <t>ACC DEPR-TREAT/DISP EQP LAGOON</t>
  </si>
  <si>
    <t>ACC DEPR-TREAT/DISP EQP TRT PL</t>
  </si>
  <si>
    <t>ACC DEPR-OUTFALL LINES</t>
  </si>
  <si>
    <t>ACC DEPR-OFFICE STRUCTURE</t>
  </si>
  <si>
    <t>ACC DEPR-OFFICE FURN/EQPT</t>
  </si>
  <si>
    <t>ACC DEPR-POWER OPERATED EQUIP</t>
  </si>
  <si>
    <t>ACC DEPR-MISC EQUIP SEWER</t>
  </si>
  <si>
    <t>ACC DEPR-OTHER TANG PLT SEWER</t>
  </si>
  <si>
    <t>ACC DEPR-REUSE DIST RESERVOIRS</t>
  </si>
  <si>
    <t>ACC DEPR-REUSE TRANS/DIST SYS</t>
  </si>
  <si>
    <t>AMORT - OTHER WTR &amp; SWR</t>
  </si>
  <si>
    <t>ACC AMORT OTHER TANG PLT SEWER</t>
  </si>
  <si>
    <t>ACC AMORT SEWER-TAP</t>
  </si>
  <si>
    <t>Grand Total</t>
  </si>
  <si>
    <t>APYC</t>
  </si>
  <si>
    <t>Sub Total</t>
  </si>
  <si>
    <t xml:space="preserve">       DEPREC-STRUCT/IMPRV PUM</t>
  </si>
  <si>
    <t xml:space="preserve">       DEPREC-TREAT/DISP EQUIP</t>
  </si>
  <si>
    <t xml:space="preserve">       DEPREC-TREAT/DISP EQ TR</t>
  </si>
  <si>
    <t xml:space="preserve">       AMORT-SEWER-TAP</t>
  </si>
  <si>
    <t>check</t>
  </si>
  <si>
    <t>Schedule of Contributions in Aid of Construction By Classification</t>
  </si>
  <si>
    <t>Schedule: A-12</t>
  </si>
  <si>
    <t>Historic [X] or Projected [  ]</t>
  </si>
  <si>
    <t>Recap Schedules:  A-1, A-2</t>
  </si>
  <si>
    <t>Explanation: Provide the average CIAC balance by account.  If a projected year is employed, provide breakdown for average and projected test year.</t>
  </si>
  <si>
    <t>(2)</t>
  </si>
  <si>
    <t>Average Bal</t>
  </si>
  <si>
    <t>Final</t>
  </si>
  <si>
    <t>WATER</t>
  </si>
  <si>
    <t>Line/Main Extension Fees</t>
  </si>
  <si>
    <t>Tapping &amp; Meter Installation Fees</t>
  </si>
  <si>
    <t>Contributed Lines</t>
  </si>
  <si>
    <t xml:space="preserve">    Total</t>
  </si>
  <si>
    <t>Schedule of Accumulated Amortization of CIAC</t>
  </si>
  <si>
    <t>Test  Year Average Balance - Water and Wastewater</t>
  </si>
  <si>
    <t>Schedule: A-14</t>
  </si>
  <si>
    <t>Explanation: Provide the average amortization of CIAC balance by account.  If a projected year is employed, provide breakdown for average projected year.</t>
  </si>
  <si>
    <t>Other - Contributed Property</t>
  </si>
  <si>
    <t>FL</t>
  </si>
  <si>
    <t>UIF</t>
  </si>
  <si>
    <t xml:space="preserve">MARION </t>
  </si>
  <si>
    <t>REAL</t>
  </si>
  <si>
    <t>252-2019R1357000017</t>
  </si>
  <si>
    <t>GOLDEN HILLS/COUNTRY CLUB</t>
  </si>
  <si>
    <t>1357-000-017</t>
  </si>
  <si>
    <t>252-2019R1365001000</t>
  </si>
  <si>
    <t>GOLDEN HILLS/QUADRAVILLAS</t>
  </si>
  <si>
    <t>1365-001-000</t>
  </si>
  <si>
    <t>252-2019R1357000018</t>
  </si>
  <si>
    <t>1357-000-018</t>
  </si>
  <si>
    <t>252-2019PTP930788</t>
  </si>
  <si>
    <t>P930788</t>
  </si>
  <si>
    <t xml:space="preserve">Marion </t>
  </si>
  <si>
    <t>Sched A-7</t>
  </si>
  <si>
    <t>NON-USED AND USEFUL SUMMARY</t>
  </si>
  <si>
    <t>AMOUNT</t>
  </si>
  <si>
    <t>ADJUST</t>
  </si>
  <si>
    <t>PER</t>
  </si>
  <si>
    <t>PLANT</t>
  </si>
  <si>
    <t>LAND</t>
  </si>
  <si>
    <t>ACCUMULATED DEPRECIATION</t>
  </si>
  <si>
    <t>ACCUMULATED AMORT CIAC</t>
  </si>
  <si>
    <t>ADVANCES FOR CONSTRUCTION</t>
  </si>
  <si>
    <t>OTHER</t>
  </si>
  <si>
    <t>TOTAL NON-USED AND USEFUL</t>
  </si>
  <si>
    <t>NET ADJUSTMENT-WATER</t>
  </si>
  <si>
    <t>PROPERTY TAX EXPENSE-GROSS (Sch B-15)</t>
  </si>
  <si>
    <t xml:space="preserve">  Per Allocation</t>
  </si>
  <si>
    <t>Ratio of non-used plant to total (per staff)</t>
  </si>
  <si>
    <t>Non-used property tax</t>
  </si>
  <si>
    <t>Sched. A-7</t>
  </si>
  <si>
    <t>NON-USED AND USEFUL DEPR EXP</t>
  </si>
  <si>
    <t>NON-USED AND USEFUL AMORT EXP</t>
  </si>
  <si>
    <t>Page 1 of 1</t>
  </si>
  <si>
    <t>Explanation: Provide a summary of the items included in non-used and useful plant for the test year.  Provide additional support schedules, if necessary.</t>
  </si>
  <si>
    <t>(4)</t>
  </si>
  <si>
    <t>Average Amount</t>
  </si>
  <si>
    <t>Utility</t>
  </si>
  <si>
    <t>Per Books</t>
  </si>
  <si>
    <t>Per Utility</t>
  </si>
  <si>
    <t>Plant in Service</t>
  </si>
  <si>
    <t>Land</t>
  </si>
  <si>
    <t>Accumulated Depreciation</t>
  </si>
  <si>
    <t>Accumulated Amortization of CIAC</t>
  </si>
  <si>
    <t>Advances for Construction</t>
  </si>
  <si>
    <t>Other (Explain)</t>
  </si>
  <si>
    <t>Note:  Water Plant is 100% Used &amp; Useful as per Schedules F5 and F7.</t>
  </si>
  <si>
    <t>Supporting Schedules:     A-5, A-6, A-9, A-10, A-12, A-14, A16</t>
  </si>
  <si>
    <t>Recap Schedules:     A-1, A-2</t>
  </si>
  <si>
    <t>Net Depreciation Expense - Wastewater</t>
  </si>
  <si>
    <t>ERCs</t>
  </si>
  <si>
    <t>SEWER</t>
  </si>
  <si>
    <t>Schedule: B-14</t>
  </si>
  <si>
    <t>Recap Schedules:     B-2</t>
  </si>
  <si>
    <t>Explanation:  Provide a schedule of test year non-used and useful depreciation expense by primary account</t>
  </si>
  <si>
    <t>OBJECT</t>
  </si>
  <si>
    <t>NU&amp;U</t>
  </si>
  <si>
    <t>(HIDE)</t>
  </si>
  <si>
    <t>Expense</t>
  </si>
  <si>
    <t>Need to breakdown between FM and Svc</t>
  </si>
  <si>
    <t>6715, 6717</t>
  </si>
  <si>
    <t>Deprec included with FM - Need to breakdown between FM and Svc</t>
  </si>
  <si>
    <t>6760 &amp; 6765</t>
  </si>
  <si>
    <t>Structures &amp; Imp Object Accounts - Sewer</t>
  </si>
  <si>
    <t>Acc Dep</t>
  </si>
  <si>
    <t>354.7  Structures &amp; Improvements - Sewer</t>
  </si>
  <si>
    <t>W</t>
  </si>
  <si>
    <t>total adj</t>
  </si>
  <si>
    <t xml:space="preserve">SUB-TOTAL </t>
  </si>
  <si>
    <t>See note in col K</t>
  </si>
  <si>
    <t>LESS: AMORTIZATION OF CIAC</t>
  </si>
  <si>
    <t>NET DEPRECIATION EXPENSE - SEWER</t>
  </si>
  <si>
    <t>Total per Income Statement</t>
  </si>
  <si>
    <t>NET ADJUSTMENT-WASTEWATER</t>
  </si>
  <si>
    <t>NUU Net Plant</t>
  </si>
  <si>
    <t>NUU %</t>
  </si>
  <si>
    <t>Milage Rate</t>
  </si>
  <si>
    <t>Value</t>
  </si>
  <si>
    <t>UIF - W</t>
  </si>
  <si>
    <t>Property and Real Estate Taxes 2019</t>
  </si>
  <si>
    <t>% NUU 2015 rate case per staff workpapers</t>
  </si>
  <si>
    <t>Allocation per 2015 rate case:</t>
  </si>
  <si>
    <t xml:space="preserve">Water </t>
  </si>
  <si>
    <t>Wastewater</t>
  </si>
  <si>
    <t>Per MFRs</t>
  </si>
  <si>
    <t xml:space="preserve">Final </t>
  </si>
  <si>
    <t>Staff Adjustment (excl NUU)</t>
  </si>
  <si>
    <t>Total 2015</t>
  </si>
  <si>
    <t>Water</t>
  </si>
  <si>
    <t>Sewer</t>
  </si>
  <si>
    <t>NUU - Y/N</t>
  </si>
  <si>
    <t>ORGANIZATION</t>
  </si>
  <si>
    <t>LAND &amp; LAND RIGHTS COLL PLT</t>
  </si>
  <si>
    <t>Yes</t>
  </si>
  <si>
    <t>STRUCT/IMPRV RECLAIM WTP</t>
  </si>
  <si>
    <t>STRUCT/IMPRV RECLAIM WTR DIST</t>
  </si>
  <si>
    <t>POWER GEN EQUIP COLL PLT</t>
  </si>
  <si>
    <t>POWER GEN EQUIP TREAT PLT</t>
  </si>
  <si>
    <t>PUMPING EQUIPMENT RECLAIM WTP</t>
  </si>
  <si>
    <t>TREAT/DISP EQUIP RCL WTP</t>
  </si>
  <si>
    <t>PLANT SEWERS TRTMT PLT</t>
  </si>
  <si>
    <t>OTHER PLT COLLECTION</t>
  </si>
  <si>
    <t>OTHER PLT PUMP</t>
  </si>
  <si>
    <t>OTHER PLT TREATMENT</t>
  </si>
  <si>
    <t>STORES EQUIPMENT</t>
  </si>
  <si>
    <t>TOOL SHOP &amp; MISC EQPT</t>
  </si>
  <si>
    <t>LABORATORY EQPT</t>
  </si>
  <si>
    <t>COMMUNICATION EQPT</t>
  </si>
  <si>
    <t>DESKTOP COMPUTER WTR</t>
  </si>
  <si>
    <t>REG EXP BEING AMORT</t>
  </si>
  <si>
    <t>RATE CASE BEING AMORT</t>
  </si>
  <si>
    <t>DEF CHGS-LANDSCAPING</t>
  </si>
  <si>
    <t>DEF CHGS-OTHER</t>
  </si>
  <si>
    <t>DEF CHGS-TV SEWER MAINS</t>
  </si>
  <si>
    <t>DEF CHGS-TANK MAINT&amp;REP SWR</t>
  </si>
  <si>
    <t>CIAC-STRUCT/IMPRV PUMP PLT LS</t>
  </si>
  <si>
    <t>CIAC-STRUCT/IMPRV GEN PLT</t>
  </si>
  <si>
    <t>CIAC-SEWER FORCE MAIN</t>
  </si>
  <si>
    <t>CIAC-SEWER GRAVITY MAIN</t>
  </si>
  <si>
    <t>CIAC-MANHOLES</t>
  </si>
  <si>
    <t>CIAC-SERVICES TO CUSTOMERS</t>
  </si>
  <si>
    <t>CIAC-TREAT/DISP EQUIP LAGOON</t>
  </si>
  <si>
    <t>CIAC-TREAT/DISP EQUIP TRT PLT</t>
  </si>
  <si>
    <t>CIAC-SWR RES CAP FEE</t>
  </si>
  <si>
    <t>CIAC-SWR PLT MOD FEE</t>
  </si>
  <si>
    <t>ACC DEPR-STRUCT/IMPRV RCLM WTP</t>
  </si>
  <si>
    <t>ACC DEPR-STRUCT/IMPRV RCLM DST</t>
  </si>
  <si>
    <t>ACC DEPR-PWR GEN EQP COLL PLT</t>
  </si>
  <si>
    <t>ACC DEPR-PWR GEN EQP TRT PLT</t>
  </si>
  <si>
    <t>ACC DEPR-PUMP EQP RCLM WTP</t>
  </si>
  <si>
    <t>ACC DEPR-TREAT/DISP EQP RWTP</t>
  </si>
  <si>
    <t>ACC DEPR-PLANT SEWERS TRT PLT</t>
  </si>
  <si>
    <t>ACC DEPR-OTHER PLT COLLECTION</t>
  </si>
  <si>
    <t>ACC DEPR-OTHER PLT PUMP</t>
  </si>
  <si>
    <t>ACC DEPR-OTHER PLT TREATMENT</t>
  </si>
  <si>
    <t>ACC DEPR-STORES EQUIPMENT</t>
  </si>
  <si>
    <t>ACC DEPR-TOOL SHOP &amp; MISC EQPT</t>
  </si>
  <si>
    <t>ACC DEPR-LABORATORY EQPT</t>
  </si>
  <si>
    <t>ACC DEPR-COMMUNICATION EQPT</t>
  </si>
  <si>
    <t>ACC DEPR-DESKTOP COMPUTER WTR</t>
  </si>
  <si>
    <t>RATE CASE ACCUM AMORT</t>
  </si>
  <si>
    <t>AMORT - LANDSCAPING</t>
  </si>
  <si>
    <t>AMORT - OTHER</t>
  </si>
  <si>
    <t>AMORT - TV SEWER MAINS</t>
  </si>
  <si>
    <t>AMORT - TANK MAINT&amp;REP SWR</t>
  </si>
  <si>
    <t>ACC AMORT ORGANIZATION</t>
  </si>
  <si>
    <t>ACC AMORTSTRUCT/IMPRV PUMP PLT</t>
  </si>
  <si>
    <t>ACC AMORTSTRUCT/IMPRV GEN PLT</t>
  </si>
  <si>
    <t>ACC AMORT SEWER FORCE MAIN</t>
  </si>
  <si>
    <t>ACC AMORT SEWER GRAVITY MAIN</t>
  </si>
  <si>
    <t>ACC AMORT MANHOLES</t>
  </si>
  <si>
    <t>ACC AMORT SERVICES TO CUSTOMER</t>
  </si>
  <si>
    <t>ACC AMORT TREAT/DISP EQUIP LAG</t>
  </si>
  <si>
    <t>ACC AMORT TREAT/DISP EQUIP TRT</t>
  </si>
  <si>
    <t>ACC AMORT SWR RES CAP FEE-NC</t>
  </si>
  <si>
    <t>ACC AMORT SWR PLT MOD FEE-NC</t>
  </si>
  <si>
    <t xml:space="preserve">       DEPREC-ORGANIZATION</t>
  </si>
  <si>
    <t xml:space="preserve">       DEPREC-STRUCT/IMPRV TRE</t>
  </si>
  <si>
    <t xml:space="preserve">       DEPREC-STRUCT/IMPRV RCL</t>
  </si>
  <si>
    <t xml:space="preserve">       DEPREC-STRUCT/IMPRV GEN</t>
  </si>
  <si>
    <t xml:space="preserve">       DEPREC-POWER GEN EQUIP </t>
  </si>
  <si>
    <t xml:space="preserve">       DEPREC-SEWER FORCE MAIN</t>
  </si>
  <si>
    <t xml:space="preserve">       DEPREC-SEWER GRAVITY MA</t>
  </si>
  <si>
    <t xml:space="preserve">       DEPREC-MANHOLES</t>
  </si>
  <si>
    <t xml:space="preserve">       DEPREC-SERVICES TO CUST</t>
  </si>
  <si>
    <t xml:space="preserve">       DEPREC-FLOW MEASURE DEV</t>
  </si>
  <si>
    <t xml:space="preserve">       DEPREC-PUMP EQP PUMP PL</t>
  </si>
  <si>
    <t xml:space="preserve">       DEPREC-PUMP EQP RCLM WT</t>
  </si>
  <si>
    <t xml:space="preserve">       DEPREC-TREAT/DISP EQ RC</t>
  </si>
  <si>
    <t xml:space="preserve">       DEPREC-PLANT SEWERS TRT</t>
  </si>
  <si>
    <t xml:space="preserve">       DEPREC-OUTFALL LINES</t>
  </si>
  <si>
    <t xml:space="preserve">       DEPREC-OTHER PLT COLLEC</t>
  </si>
  <si>
    <t xml:space="preserve">       DEPREC-OTHER PLT PUMP</t>
  </si>
  <si>
    <t xml:space="preserve">       DEPREC-OTHER PLT TREATM</t>
  </si>
  <si>
    <t xml:space="preserve">       DEPREC-OFFICE STRUCTURE</t>
  </si>
  <si>
    <t xml:space="preserve">       DEPREC-OFFICE FURN/EQPT</t>
  </si>
  <si>
    <t xml:space="preserve">       DEPREC-STORES EQUIPMENT</t>
  </si>
  <si>
    <t xml:space="preserve">       DEPREC-TOOL SHOP &amp; MISC</t>
  </si>
  <si>
    <t xml:space="preserve">       DEPREC-LABORATORY EQPT</t>
  </si>
  <si>
    <t xml:space="preserve">       DEPREC-POWER OPERATED E</t>
  </si>
  <si>
    <t xml:space="preserve">       DEPREC-COMMUNICATION EQ</t>
  </si>
  <si>
    <t xml:space="preserve">       DEPREC-MISC EQUIP SEWER</t>
  </si>
  <si>
    <t xml:space="preserve">       DEPREC-REUSE TRANSM / D</t>
  </si>
  <si>
    <t xml:space="preserve">       DEPREC-COMPUTER</t>
  </si>
  <si>
    <t xml:space="preserve">       AMORT-STRUCT/IMPRV PUMP</t>
  </si>
  <si>
    <t xml:space="preserve">       AMORT-STRUCT/IMPRV GEN </t>
  </si>
  <si>
    <t xml:space="preserve">       AMORT-SEWER FORCE MAIN/</t>
  </si>
  <si>
    <t xml:space="preserve">       AMORT-SEWER GRAVITY MAI</t>
  </si>
  <si>
    <t xml:space="preserve">       AMORT-MANHOLES</t>
  </si>
  <si>
    <t xml:space="preserve">       AMORT-SERVICES TO CUSTO</t>
  </si>
  <si>
    <t xml:space="preserve">       AMORT-TREAT/DISP EQUIP </t>
  </si>
  <si>
    <t xml:space="preserve">       AMORT-SWR RES CAP FEE</t>
  </si>
  <si>
    <t xml:space="preserve">       AMORT-SWR PLT MOD FEE</t>
  </si>
  <si>
    <t xml:space="preserve">       GROSS RECEIPTS TAX</t>
  </si>
  <si>
    <t xml:space="preserve">       PERSONAL PROPERTY/ICT T</t>
  </si>
  <si>
    <t xml:space="preserve">       PROPERTY/OTHER GENERAL </t>
  </si>
  <si>
    <t xml:space="preserve">       REAL ESTATE TAX</t>
  </si>
  <si>
    <t xml:space="preserve">Company:  Utilities, Inc. of Florida </t>
  </si>
  <si>
    <t>Docket No.:</t>
  </si>
  <si>
    <t>Test Year Ended: December 31, 2019</t>
  </si>
  <si>
    <t>Non-Used</t>
  </si>
  <si>
    <t>Meters &amp; Meter Installation Fees</t>
  </si>
  <si>
    <t>Explanation: Provide the average CIAC balance by account.  If a projected year is employed, provide breakdown for average projected year.</t>
  </si>
  <si>
    <t xml:space="preserve">Adjusted </t>
  </si>
  <si>
    <t>4100, 4105, 4107, 4115</t>
  </si>
  <si>
    <t>355.2 Power Generation Equipment</t>
  </si>
  <si>
    <t xml:space="preserve">354.4  Structures &amp; Improvements </t>
  </si>
  <si>
    <t>355.4 Power Generation Equipment</t>
  </si>
  <si>
    <t>354.6 Structures &amp; Improvements</t>
  </si>
  <si>
    <t>367.6  Reuse Mtr/Installations</t>
  </si>
  <si>
    <t>374.5 Reuse Dist Reservoirs</t>
  </si>
  <si>
    <t>375.6 Reuse Trans. And Dist. System</t>
  </si>
  <si>
    <t>371.6 Pumping Equp RCLM Dist</t>
  </si>
  <si>
    <t>Contributed Treatment Property</t>
  </si>
  <si>
    <t>3500, 3520</t>
  </si>
  <si>
    <t>3505, 3600, 3605, 0</t>
  </si>
  <si>
    <t>4030, 4070, 4050</t>
  </si>
  <si>
    <t>4150, 5280, 4155</t>
  </si>
  <si>
    <t>WASTEWATER AMORTIZATION EXPENSE</t>
  </si>
  <si>
    <t>7275, 7280, 7283, 7290</t>
  </si>
  <si>
    <t>7325, 7330</t>
  </si>
  <si>
    <t>7225, 7245, 7445</t>
  </si>
  <si>
    <t>(not included prior case)</t>
  </si>
  <si>
    <t>UTILITY</t>
  </si>
  <si>
    <t>STAFF</t>
  </si>
  <si>
    <t xml:space="preserve">NON-USED &amp; USEFUL DEPR EXP </t>
  </si>
  <si>
    <t>NON-USED &amp; USEFUL AMORT EXP</t>
  </si>
  <si>
    <t>Mid-County</t>
  </si>
  <si>
    <t>NONE</t>
  </si>
  <si>
    <t>Non-Used &amp; Useful</t>
  </si>
  <si>
    <t xml:space="preserve"> %</t>
  </si>
  <si>
    <t>6680 &amp; 6820</t>
  </si>
  <si>
    <t>interim adj.</t>
  </si>
  <si>
    <t>interim balance</t>
  </si>
  <si>
    <t>Annual Report</t>
  </si>
  <si>
    <t>259100, 259101, 259102</t>
  </si>
  <si>
    <t>Acct 1420</t>
  </si>
  <si>
    <t>Acct 1440</t>
  </si>
  <si>
    <t>Acct 2180</t>
  </si>
  <si>
    <t>Acct 2200</t>
  </si>
  <si>
    <t>Acct 6785</t>
  </si>
  <si>
    <t>Acct 6805</t>
  </si>
  <si>
    <t>Acct 7545</t>
  </si>
  <si>
    <t>Acct 7555</t>
  </si>
  <si>
    <t>Labrador</t>
  </si>
  <si>
    <t>Acct 7550</t>
  </si>
  <si>
    <t>Acct 7545, 7550, 7555</t>
  </si>
  <si>
    <t>A-3</t>
  </si>
  <si>
    <t>Capacity Fees</t>
  </si>
  <si>
    <t>Contributed Meters &amp; Hydrants</t>
  </si>
  <si>
    <t>Contributed Property - WWTP</t>
  </si>
  <si>
    <t>CIAC-STRUCT/IMPRV TREAT PLT</t>
  </si>
  <si>
    <t>ACC AMORTSTRUCT/IMPRV TREAT PL</t>
  </si>
  <si>
    <t>ACC AMORT PWR GEN EQP TREAT</t>
  </si>
  <si>
    <t xml:space="preserve">       AMORT-STRUCT/IMPRV TREA</t>
  </si>
  <si>
    <t>CIAC-PUMP EQP RCLM WTP</t>
  </si>
  <si>
    <t>CIAC-OUTFALL LINES</t>
  </si>
  <si>
    <t>CIAC-SWR LINE EXT FEE</t>
  </si>
  <si>
    <t>CIAC-SWR PLT MTR FEE</t>
  </si>
  <si>
    <t xml:space="preserve">       AMORT-PUMP EQP RCLM WTP</t>
  </si>
  <si>
    <t xml:space="preserve">       AMORT-OUTFALL LINES</t>
  </si>
  <si>
    <t xml:space="preserve">       AMORT-SWR LINE EXT FEE</t>
  </si>
  <si>
    <t xml:space="preserve">       AMORT-SWR PLT MTR FEE</t>
  </si>
  <si>
    <t>ACC AMORT PWR GEN EQP COLL</t>
  </si>
  <si>
    <t>ACC AMORT PWR GEN EQP PUMP</t>
  </si>
  <si>
    <t>ACC AMORT PUMP EQP RCLM WTP</t>
  </si>
  <si>
    <t>ACC AMORT OUTFALL LINES</t>
  </si>
  <si>
    <t>ACC AMORT SWR LINE EXT FEE</t>
  </si>
  <si>
    <t>ACC AMORT SWR PLT MTR FEE-NC</t>
  </si>
  <si>
    <t>380.5 Treat/ Disp Equip Reclaim</t>
  </si>
  <si>
    <t>LESS: AMORTIZATION OF CIAC - WWTP</t>
  </si>
  <si>
    <t>Schedule Year Ended:  December 31, 2019</t>
  </si>
  <si>
    <t>Test Year Ended:  12/31/2015</t>
  </si>
  <si>
    <t>CIAC-REUSE SERVICES</t>
  </si>
  <si>
    <t>CIAC-REUSE DIST RESERVOIRS</t>
  </si>
  <si>
    <t>CIAC-REUSE TRANMISSION &amp; DIST</t>
  </si>
  <si>
    <t>CIAC-REUSE-TAP</t>
  </si>
  <si>
    <t>CIAC-REUSE MGMT FEE</t>
  </si>
  <si>
    <t>CIAC-REUSE PLT MTR FEE</t>
  </si>
  <si>
    <t>Reuse System</t>
  </si>
  <si>
    <t>Contributed Collection System</t>
  </si>
  <si>
    <t>Tap Fees</t>
  </si>
  <si>
    <t>ACC AMORT-REUSE SERVICES</t>
  </si>
  <si>
    <t>ACC AMORT-REUSE DIST RESERVOIR</t>
  </si>
  <si>
    <t>ACC AMORT-REUSE TRANS DIST SYS</t>
  </si>
  <si>
    <t>ACC AMORT REUSE-TAP</t>
  </si>
  <si>
    <t>ACC AMORT REUSE MGMT FEE-NC</t>
  </si>
  <si>
    <t>ACC AMORT REUSE PLT MTR FEE-NC</t>
  </si>
  <si>
    <t>WWTP</t>
  </si>
  <si>
    <t>LUSI</t>
  </si>
  <si>
    <t>PLANT (Including Land)</t>
  </si>
  <si>
    <t>354.3 Structures &amp; Improvements</t>
  </si>
  <si>
    <t>NO NUU CIAC BY STAFF</t>
  </si>
  <si>
    <t>FULLY AMORTIZED</t>
  </si>
  <si>
    <t>Treatment Plant Contributed</t>
  </si>
  <si>
    <t>(overamortized)</t>
  </si>
  <si>
    <t>TAP FEES FULLY AMORTIZED</t>
  </si>
  <si>
    <t>Lake Placid</t>
  </si>
  <si>
    <t>3550 - Force Mains</t>
  </si>
  <si>
    <t>3555 - Gravity Mains</t>
  </si>
  <si>
    <t>3565 - Services to Customers</t>
  </si>
  <si>
    <t>Contributed Other</t>
  </si>
  <si>
    <t>3500 - Struct - Pumping Plant</t>
  </si>
  <si>
    <t>3505 - Structures - Treatment Plant</t>
  </si>
  <si>
    <t>3600 - Lagoons</t>
  </si>
  <si>
    <t>3605 - Treatment Equip</t>
  </si>
  <si>
    <t>3705 - Sewer Taps</t>
  </si>
  <si>
    <t>3715 - Sewer Res Cap Fee</t>
  </si>
  <si>
    <t>4100 - Force Mains</t>
  </si>
  <si>
    <t>4105 - Gravity Mains</t>
  </si>
  <si>
    <t>4115 - Services to Customers</t>
  </si>
  <si>
    <t>4030 - Organization</t>
  </si>
  <si>
    <t>4050 - Struct - Pumping Plant</t>
  </si>
  <si>
    <t>4055 - Structures, Treatment Plant</t>
  </si>
  <si>
    <t>4110 - Special Coll.  Struct. Manholes</t>
  </si>
  <si>
    <t>4150 - Lagoons</t>
  </si>
  <si>
    <t>4265 - Sewer Taps</t>
  </si>
  <si>
    <t>4275 - Sewer Res Cap Fee</t>
  </si>
  <si>
    <t>FRANCHISES INTANG PLT</t>
  </si>
  <si>
    <t>STRUCT/IMPRV COLL PLT</t>
  </si>
  <si>
    <t>RECEIVING WELLS</t>
  </si>
  <si>
    <t>OTHER PLT TANGIBLE</t>
  </si>
  <si>
    <t>UTILITY PAA SWR PLANT AMORT</t>
  </si>
  <si>
    <t>MISC REGULATORY COMM EXP</t>
  </si>
  <si>
    <t>DEF CHGS-ATTORNEY FEE</t>
  </si>
  <si>
    <t>CIAC-SPECIAL COLL STRUCTURES</t>
  </si>
  <si>
    <t>ACC DEPR FRANCHISES INTANG PLT</t>
  </si>
  <si>
    <t>ACC DEPR-STRUCT/IMPRV COLL PLT</t>
  </si>
  <si>
    <t>ACC DEPR-RECEIVING WELLS</t>
  </si>
  <si>
    <t>ACC DEPR-OTHER PLT TANGIBLE</t>
  </si>
  <si>
    <t>ACC AMORT UTIL PAA-SEWER</t>
  </si>
  <si>
    <t>AMORT - ATTORNEY FEE</t>
  </si>
  <si>
    <t>ACC AMORT SPCL COLL STRUCTURES</t>
  </si>
  <si>
    <t xml:space="preserve">       DEPREC-FRANCHISES INTAN</t>
  </si>
  <si>
    <t xml:space="preserve">       DEPREC-STRUCT/IMPRV COL</t>
  </si>
  <si>
    <t xml:space="preserve">       DEPREC-RECEIVING WELLS</t>
  </si>
  <si>
    <t xml:space="preserve">       DEPREC-OTHER PLT TANGIB</t>
  </si>
  <si>
    <t xml:space="preserve">       AMORT-SPECIAL COLL STRU</t>
  </si>
  <si>
    <t xml:space="preserve">Jan </t>
  </si>
  <si>
    <t>Feb</t>
  </si>
  <si>
    <t>Mar</t>
  </si>
  <si>
    <t>Apr</t>
  </si>
  <si>
    <t>Jun</t>
  </si>
  <si>
    <t>Jul</t>
  </si>
  <si>
    <t>Aug</t>
  </si>
  <si>
    <t>Sep</t>
  </si>
  <si>
    <t>Oct</t>
  </si>
  <si>
    <t>Nov</t>
  </si>
  <si>
    <t>Dec</t>
  </si>
  <si>
    <t>S/b amortized over 40 years, not 10</t>
  </si>
  <si>
    <t>4155 - Treatment/Disposal Equip</t>
  </si>
  <si>
    <t>Adjustments (B-3)</t>
  </si>
  <si>
    <t>380.5  Treatment &amp; Disposal Equipment</t>
  </si>
  <si>
    <t>deprec s/b 40 years, not 10</t>
  </si>
  <si>
    <t>7430 - Sewer Taps</t>
  </si>
  <si>
    <t>7440 - Sewer Res Cap Fee</t>
  </si>
  <si>
    <t>Schedule: A-7</t>
  </si>
  <si>
    <t xml:space="preserve"> </t>
  </si>
  <si>
    <t>Allocated (ERCs  per 2015 RC)</t>
  </si>
  <si>
    <t>Cannot tie to B-15</t>
  </si>
  <si>
    <t>Sandalhaven</t>
  </si>
  <si>
    <t>2019 ERCs</t>
  </si>
  <si>
    <t>S</t>
  </si>
  <si>
    <t>T</t>
  </si>
  <si>
    <t>Company:  Utilities, Inc. of Florida - Marion County</t>
  </si>
  <si>
    <t>Docket No.: 20200139-WS</t>
  </si>
  <si>
    <t>UIF-Marion</t>
  </si>
  <si>
    <t>Non-Used and Useful Plant - Summary</t>
  </si>
  <si>
    <t>Calc. 38.91%, Use 79.94%</t>
  </si>
  <si>
    <t>Revise for new NUU</t>
  </si>
  <si>
    <t>REVISE FOR NEW NUU</t>
  </si>
  <si>
    <t>calc. 105.42%, use100%</t>
  </si>
  <si>
    <t>2019 Utilities, Inc. of Florida 2019 TY Rate Case</t>
  </si>
  <si>
    <t>Exhibit (FS-2)____________</t>
  </si>
  <si>
    <t>Docket No. 20200139-WS</t>
  </si>
  <si>
    <t>Summary of Used and Useful, Excess Unaccounted for Water (EUW) and Excess I&amp;I Percentages Requested by UIF</t>
  </si>
  <si>
    <t>Witness: Frank Seidman</t>
  </si>
  <si>
    <t>U&amp;U</t>
  </si>
  <si>
    <t>COUNTY</t>
  </si>
  <si>
    <t>Type</t>
  </si>
  <si>
    <t>W Plant</t>
  </si>
  <si>
    <t>Stotage</t>
  </si>
  <si>
    <t>WW Plant</t>
  </si>
  <si>
    <t>Dist &amp; Col.</t>
  </si>
  <si>
    <t>EUW</t>
  </si>
  <si>
    <t>Excess</t>
  </si>
  <si>
    <t>Pct</t>
  </si>
  <si>
    <t>%</t>
  </si>
  <si>
    <t>% I&amp;I</t>
  </si>
  <si>
    <t>SYSTEM</t>
  </si>
  <si>
    <t>Cypress Lakes</t>
  </si>
  <si>
    <t>Polk</t>
  </si>
  <si>
    <t>W/S</t>
  </si>
  <si>
    <t>-</t>
  </si>
  <si>
    <t>Eagle Ridge</t>
  </si>
  <si>
    <t>Lee</t>
  </si>
  <si>
    <t>2a</t>
  </si>
  <si>
    <t xml:space="preserve">   Cross Creek</t>
  </si>
  <si>
    <t>Pasco</t>
  </si>
  <si>
    <t>Highland</t>
  </si>
  <si>
    <t>Lake Utility Services (LUSI)</t>
  </si>
  <si>
    <t>Lake</t>
  </si>
  <si>
    <t>5a</t>
  </si>
  <si>
    <t xml:space="preserve">          LUSI (Four Lakes)</t>
  </si>
  <si>
    <t>5b</t>
  </si>
  <si>
    <t xml:space="preserve">          LUSI (Lake Saunders)</t>
  </si>
  <si>
    <t>5c</t>
  </si>
  <si>
    <t xml:space="preserve">          Barrington WW</t>
  </si>
  <si>
    <t>Golden Hills/Crownwood</t>
  </si>
  <si>
    <t>Marion</t>
  </si>
  <si>
    <t>78.44%</t>
  </si>
  <si>
    <t>Pinellas</t>
  </si>
  <si>
    <t>Crescent Heights</t>
  </si>
  <si>
    <t>Orange</t>
  </si>
  <si>
    <t xml:space="preserve">Purchased Treatment - Not appl. </t>
  </si>
  <si>
    <t>Davis Shores</t>
  </si>
  <si>
    <t>Summertree</t>
  </si>
  <si>
    <t>Orangewood (incl. Wis-Bar, Buena Vista MHP)</t>
  </si>
  <si>
    <t>Pennbrooke</t>
  </si>
  <si>
    <t>Lake Tarpon</t>
  </si>
  <si>
    <t>Tierra Verde</t>
  </si>
  <si>
    <t>Sandalhaven - EWD Capacity</t>
  </si>
  <si>
    <t>Charlotte</t>
  </si>
  <si>
    <t>15a</t>
  </si>
  <si>
    <t>Sandalhaven - Transmission</t>
  </si>
  <si>
    <t>Sanlando Utilities Corp. (incl. Knollwood, DesPinar, Longwood)</t>
  </si>
  <si>
    <t>Seminole</t>
  </si>
  <si>
    <t>Bear Lake</t>
  </si>
  <si>
    <t>Ravenna Park (incl. Crystal Lake, Phillips)/ Lincoln Heights</t>
  </si>
  <si>
    <t>Jansen</t>
  </si>
  <si>
    <t>Little Wekiva</t>
  </si>
  <si>
    <t>Oakland Shores</t>
  </si>
  <si>
    <t>Park Ridge</t>
  </si>
  <si>
    <t>Weathersfield</t>
  </si>
  <si>
    <t>`</t>
  </si>
  <si>
    <t>Addition</t>
  </si>
  <si>
    <t>Months to annualize</t>
  </si>
  <si>
    <t>Annualized</t>
  </si>
  <si>
    <t>Depr</t>
  </si>
  <si>
    <t>Annualized Dep</t>
  </si>
  <si>
    <t>TY Plant Adds</t>
  </si>
  <si>
    <t>Proforma</t>
  </si>
  <si>
    <t>Plant Adds</t>
  </si>
  <si>
    <t>Adds</t>
  </si>
  <si>
    <t>3560 - Special Coll.  Struct. Manholes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</si>
</sst>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_);\(0\)"/>
    <numFmt numFmtId="165" formatCode="_(* #,##0_);_(* \(#,##0\);_(* &quot;-&quot;??_);_(@_)"/>
    <numFmt numFmtId="166" formatCode="0.00_);\(0.00\)"/>
    <numFmt numFmtId="167" formatCode="_(&quot;$&quot;* #,##0_);_(&quot;$&quot;* \(#,##0\);_(&quot;$&quot;* &quot;-&quot;??_);_(@_)"/>
    <numFmt numFmtId="168" formatCode="[$$-409]#,##0"/>
    <numFmt numFmtId="169" formatCode="hh:mm:ss\ AM/PM_)"/>
    <numFmt numFmtId="170" formatCode="mm/dd/yy"/>
    <numFmt numFmtId="171" formatCode="_(* #,##0.0_);_(* \(#,##0.0\);_(* &quot;-&quot;_);_(@_)"/>
    <numFmt numFmtId="172" formatCode="_(* #,##0.000000000_);_(* \(#,##0.000000000\);_(* &quot;-&quot;_);_(@_)"/>
    <numFmt numFmtId="173" formatCode="0.000%"/>
    <numFmt numFmtId="175" formatCode="0.0"/>
    <numFmt numFmtId="176" formatCode="0.0000%"/>
    <numFmt numFmtId="177" formatCode="_(* #,##0.000_);_(* \(#,##0.000\);_(* &quot;-&quot;???_);_(@_)"/>
  </numFmts>
  <fonts count="115">
    <font>
      <sz val="11"/>
      <color theme="1"/>
      <name val="Calibri"/>
      <family val="2"/>
      <scheme val="minor"/>
    </font>
    <font>
      <sz val="11"/>
      <color theme="1"/>
      <name val="Calibri"/>
      <family val="2"/>
      <scheme val="minor"/>
    </font>
    <font>
      <b/>
      <sz val="9"/>
      <name val="Calibri"/>
      <family val="2"/>
    </font>
    <font>
      <sz val="9"/>
      <name val="Calibri"/>
      <family val="2"/>
    </font>
    <font>
      <sz val="8"/>
      <name val="Arial"/>
      <family val="2"/>
    </font>
    <font>
      <b/>
      <sz val="9"/>
      <color indexed="12"/>
      <name val="Calibri"/>
      <family val="2"/>
    </font>
    <font>
      <b/>
      <sz val="8"/>
      <name val="Arial"/>
      <family val="2"/>
    </font>
    <font>
      <u/>
      <sz val="8"/>
      <name val="Calibri"/>
      <family val="2"/>
    </font>
    <font>
      <sz val="8"/>
      <name val="Calibri"/>
      <family val="2"/>
    </font>
    <font>
      <sz val="8"/>
      <name val="Calibri"/>
      <family val="2"/>
      <scheme val="minor"/>
    </font>
    <font>
      <sz val="9"/>
      <color indexed="12"/>
      <name val="Calibri"/>
      <family val="2"/>
    </font>
    <font>
      <sz val="9"/>
      <name val="Arial"/>
      <family val="2"/>
    </font>
    <font>
      <sz val="10"/>
      <name val="Arial"/>
      <family val="2"/>
    </font>
    <font>
      <b/>
      <sz val="9"/>
      <name val="Arial"/>
      <family val="2"/>
    </font>
    <font>
      <sz val="9"/>
      <name val="Garmond (W1)"/>
    </font>
    <font>
      <b/>
      <sz val="8"/>
      <color indexed="12"/>
      <name val="Arial"/>
      <family val="2"/>
    </font>
    <font>
      <b/>
      <u val="singleAccounting"/>
      <sz val="8"/>
      <name val="Arial"/>
      <family val="2"/>
    </font>
    <font>
      <sz val="9"/>
      <name val="Calibri"/>
      <family val="2"/>
      <scheme val="minor"/>
    </font>
    <font>
      <sz val="10"/>
      <color rgb="FFFF0000"/>
      <name val="Arial"/>
      <family val="2"/>
    </font>
    <font>
      <sz val="7.5"/>
      <name val="Arial"/>
      <family val="2"/>
    </font>
    <font>
      <sz val="10"/>
      <color rgb="FFFFFF66"/>
      <name val="Arial"/>
      <family val="2"/>
    </font>
    <font>
      <sz val="8"/>
      <color rgb="FFFFFF66"/>
      <name val="Arial"/>
      <family val="2"/>
    </font>
    <font>
      <sz val="8"/>
      <color indexed="12"/>
      <name val="Arial"/>
      <family val="2"/>
    </font>
    <font>
      <b/>
      <sz val="9"/>
      <name val="Calibri"/>
      <family val="2"/>
      <scheme val="minor"/>
    </font>
    <font>
      <b/>
      <sz val="9"/>
      <color indexed="12"/>
      <name val="Calibri"/>
      <family val="2"/>
      <scheme val="minor"/>
    </font>
    <font>
      <b/>
      <u val="singleAccounting"/>
      <sz val="9"/>
      <name val="Calibri"/>
      <family val="2"/>
      <scheme val="minor"/>
    </font>
    <font>
      <sz val="9"/>
      <color rgb="FFFFFF66"/>
      <name val="Calibri"/>
      <family val="2"/>
      <scheme val="minor"/>
    </font>
    <font>
      <u val="doubleAccounting"/>
      <sz val="9"/>
      <name val="Calibri"/>
      <family val="2"/>
      <scheme val="minor"/>
    </font>
    <font>
      <sz val="9"/>
      <color indexed="12"/>
      <name val="Calibri"/>
      <family val="2"/>
      <scheme val="minor"/>
    </font>
    <font>
      <sz val="12"/>
      <name val="Arial"/>
      <family val="2"/>
    </font>
    <font>
      <b/>
      <u/>
      <sz val="12"/>
      <color indexed="8"/>
      <name val="Arial"/>
      <family val="2"/>
    </font>
    <font>
      <b/>
      <sz val="12"/>
      <color indexed="8"/>
      <name val="Arial"/>
      <family val="2"/>
    </font>
    <font>
      <sz val="12"/>
      <color indexed="8"/>
      <name val="Arial"/>
      <family val="2"/>
    </font>
    <font>
      <sz val="12"/>
      <color indexed="8"/>
      <name val="Courier New"/>
      <family val="3"/>
    </font>
    <font>
      <sz val="9"/>
      <color rgb="FFFF0000"/>
      <name val="Calibri"/>
      <family val="2"/>
    </font>
    <font>
      <u val="singleAccounting"/>
      <sz val="8"/>
      <name val="Arial"/>
      <family val="2"/>
    </font>
    <font>
      <b/>
      <u/>
      <sz val="10"/>
      <color indexed="8"/>
      <name val="Arial"/>
      <family val="2"/>
    </font>
    <font>
      <b/>
      <sz val="10"/>
      <color indexed="8"/>
      <name val="Arial"/>
      <family val="2"/>
    </font>
    <font>
      <sz val="10"/>
      <color indexed="8"/>
      <name val="Arial"/>
      <family val="2"/>
    </font>
    <font>
      <sz val="10"/>
      <color indexed="8"/>
      <name val="Courier New"/>
      <family val="3"/>
    </font>
    <font>
      <b/>
      <u/>
      <sz val="9"/>
      <color indexed="8"/>
      <name val="Arial"/>
      <family val="2"/>
    </font>
    <font>
      <b/>
      <sz val="9"/>
      <color indexed="8"/>
      <name val="Arial"/>
      <family val="2"/>
    </font>
    <font>
      <sz val="9"/>
      <color indexed="8"/>
      <name val="Arial"/>
      <family val="2"/>
    </font>
    <font>
      <sz val="9"/>
      <name val="Courier New"/>
      <family val="3"/>
    </font>
    <font>
      <sz val="9"/>
      <color indexed="8"/>
      <name val="Courier New"/>
      <family val="3"/>
    </font>
    <font>
      <sz val="11"/>
      <color rgb="FFFF0000"/>
      <name val="Calibri"/>
      <family val="2"/>
      <scheme val="minor"/>
    </font>
    <font>
      <i/>
      <sz val="11"/>
      <color rgb="FFFF0000"/>
      <name val="Calibri"/>
      <family val="2"/>
      <scheme val="minor"/>
    </font>
    <font>
      <b/>
      <sz val="9"/>
      <color indexed="81"/>
      <name val="Tahoma"/>
      <family val="2"/>
    </font>
    <font>
      <sz val="9"/>
      <color indexed="81"/>
      <name val="Tahoma"/>
      <family val="2"/>
    </font>
    <font>
      <b/>
      <sz val="9"/>
      <color indexed="8"/>
      <name val="Calibri"/>
      <family val="2"/>
      <scheme val="minor"/>
    </font>
    <font>
      <b/>
      <u/>
      <sz val="9"/>
      <name val="Calibri"/>
      <family val="2"/>
      <scheme val="minor"/>
    </font>
    <font>
      <sz val="10"/>
      <name val="Calibri"/>
      <family val="2"/>
      <scheme val="minor"/>
    </font>
    <font>
      <sz val="11"/>
      <name val="Calibri"/>
      <family val="2"/>
      <scheme val="minor"/>
    </font>
    <font>
      <sz val="9"/>
      <color indexed="8"/>
      <name val="Calibri"/>
      <family val="2"/>
      <scheme val="minor"/>
    </font>
    <font>
      <sz val="9"/>
      <color rgb="FFFFFF00"/>
      <name val="Calibri"/>
      <family val="2"/>
      <scheme val="minor"/>
    </font>
    <font>
      <b/>
      <sz val="8"/>
      <color indexed="81"/>
      <name val="Tahoma"/>
      <family val="2"/>
    </font>
    <font>
      <sz val="8"/>
      <color indexed="81"/>
      <name val="Tahoma"/>
      <family val="2"/>
    </font>
    <font>
      <sz val="10"/>
      <color indexed="8"/>
      <name val="Calibri"/>
      <family val="2"/>
    </font>
    <font>
      <b/>
      <sz val="12"/>
      <name val="Calibri"/>
      <family val="2"/>
    </font>
    <font>
      <u/>
      <sz val="12"/>
      <name val="Calibri"/>
      <family val="2"/>
    </font>
    <font>
      <sz val="12"/>
      <name val="Calibri"/>
      <family val="2"/>
    </font>
    <font>
      <b/>
      <u/>
      <sz val="12"/>
      <name val="Calibri"/>
      <family val="2"/>
    </font>
    <font>
      <sz val="12"/>
      <color indexed="8"/>
      <name val="Calibri"/>
      <family val="2"/>
    </font>
    <font>
      <u val="double"/>
      <sz val="12"/>
      <name val="Calibri"/>
      <family val="2"/>
    </font>
    <font>
      <b/>
      <u val="singleAccounting"/>
      <sz val="9"/>
      <name val="Calibri"/>
      <family val="2"/>
    </font>
    <font>
      <sz val="11"/>
      <name val="Calibri"/>
      <family val="2"/>
    </font>
    <font>
      <sz val="11"/>
      <color indexed="8"/>
      <name val="Calibri"/>
      <family val="2"/>
    </font>
    <font>
      <b/>
      <sz val="11"/>
      <name val="Calibri"/>
      <family val="2"/>
    </font>
    <font>
      <u/>
      <sz val="9"/>
      <name val="Calibri"/>
      <family val="2"/>
    </font>
    <font>
      <u val="double"/>
      <sz val="9"/>
      <name val="Calibri"/>
      <family val="2"/>
    </font>
    <font>
      <sz val="9"/>
      <color indexed="8"/>
      <name val="Calibri"/>
      <family val="2"/>
    </font>
    <font>
      <sz val="10"/>
      <name val="Calibri"/>
      <family val="2"/>
    </font>
    <font>
      <b/>
      <sz val="10"/>
      <name val="Calibri"/>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9"/>
      <color indexed="8"/>
      <name val="Calibri"/>
      <family val="2"/>
    </font>
    <font>
      <b/>
      <sz val="8"/>
      <name val="Calibri"/>
      <family val="2"/>
    </font>
    <font>
      <b/>
      <sz val="8"/>
      <color indexed="12"/>
      <name val="Calibri"/>
      <family val="2"/>
    </font>
    <font>
      <u val="singleAccounting"/>
      <sz val="8"/>
      <name val="Calibri"/>
      <family val="2"/>
    </font>
    <font>
      <sz val="8"/>
      <color indexed="12"/>
      <name val="Calibri"/>
      <family val="2"/>
    </font>
    <font>
      <b/>
      <sz val="12"/>
      <name val="Arial"/>
      <family val="2"/>
    </font>
    <font>
      <u/>
      <sz val="12"/>
      <name val="Arial"/>
      <family val="2"/>
    </font>
    <font>
      <u val="double"/>
      <sz val="12"/>
      <name val="Arial"/>
      <family val="2"/>
    </font>
    <font>
      <b/>
      <u/>
      <sz val="12"/>
      <name val="Arial"/>
      <family val="2"/>
    </font>
    <font>
      <sz val="8"/>
      <color indexed="8"/>
      <name val="Times"/>
      <family val="1"/>
    </font>
    <font>
      <b/>
      <sz val="8"/>
      <color indexed="8"/>
      <name val="Times"/>
      <family val="1"/>
    </font>
    <font>
      <sz val="8"/>
      <name val="Times New Roman"/>
      <family val="1"/>
    </font>
    <font>
      <sz val="9"/>
      <color theme="1"/>
      <name val="Calibri"/>
      <family val="2"/>
      <scheme val="minor"/>
    </font>
    <font>
      <u val="singleAccounting"/>
      <sz val="11"/>
      <color theme="1"/>
      <name val="Calibri"/>
      <family val="2"/>
      <scheme val="minor"/>
    </font>
    <font>
      <sz val="9"/>
      <color rgb="FFFF0000"/>
      <name val="Calibri"/>
      <family val="2"/>
      <scheme val="minor"/>
    </font>
    <font>
      <b/>
      <sz val="11"/>
      <name val="Arial"/>
      <family val="2"/>
    </font>
    <font>
      <u/>
      <sz val="11"/>
      <name val="Arial"/>
      <family val="2"/>
    </font>
    <font>
      <sz val="11"/>
      <name val="Arial"/>
      <family val="2"/>
    </font>
    <font>
      <sz val="11"/>
      <color indexed="8"/>
      <name val="Courier New"/>
      <family val="3"/>
    </font>
    <font>
      <sz val="11"/>
      <color indexed="8"/>
      <name val="Arial"/>
      <family val="2"/>
    </font>
    <font>
      <u val="double"/>
      <sz val="11"/>
      <name val="Arial"/>
      <family val="2"/>
    </font>
    <font>
      <b/>
      <u/>
      <sz val="11"/>
      <name val="Arial"/>
      <family val="2"/>
    </font>
    <font>
      <u val="singleAccounting"/>
      <sz val="9"/>
      <name val="Calibri"/>
      <family val="2"/>
    </font>
    <font>
      <b/>
      <sz val="10"/>
      <name val="Arial"/>
      <family val="2"/>
    </font>
    <font>
      <b/>
      <sz val="10"/>
      <color rgb="FFFF0000"/>
      <name val="Arial"/>
      <family val="2"/>
    </font>
    <font>
      <sz val="10"/>
      <color theme="1"/>
      <name val="Calibri"/>
      <family val="2"/>
      <scheme val="minor"/>
    </font>
    <font>
      <b/>
      <sz val="9"/>
      <color theme="1"/>
      <name val="Calibri"/>
      <family val="2"/>
      <scheme val="minor"/>
    </font>
  </fonts>
  <fills count="54">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indexed="43"/>
        <bgColor indexed="64"/>
      </patternFill>
    </fill>
    <fill>
      <patternFill patternType="solid">
        <fgColor rgb="FF92D050"/>
        <bgColor indexed="64"/>
      </patternFill>
    </fill>
    <fill>
      <patternFill patternType="solid">
        <fgColor theme="7" tint="0.79998168889431442"/>
        <bgColor indexed="64"/>
      </patternFill>
    </fill>
    <fill>
      <patternFill patternType="solid">
        <fgColor indexed="1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39997558519241921"/>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indexed="26"/>
        <bgColor indexed="64"/>
      </patternFill>
    </fill>
    <fill>
      <patternFill patternType="solid">
        <fgColor indexed="26"/>
        <bgColor indexed="9"/>
      </patternFill>
    </fill>
    <fill>
      <patternFill patternType="solid">
        <fgColor theme="4" tint="0.59999389629810485"/>
        <bgColor indexed="64"/>
      </patternFill>
    </fill>
    <fill>
      <patternFill patternType="solid">
        <fgColor rgb="FF66FFFF"/>
        <bgColor indexed="64"/>
      </patternFill>
    </fill>
    <fill>
      <patternFill patternType="solid">
        <fgColor rgb="FFFFC000"/>
        <bgColor indexed="64"/>
      </patternFill>
    </fill>
    <fill>
      <patternFill patternType="solid">
        <fgColor theme="7"/>
        <bgColor indexed="64"/>
      </patternFill>
    </fill>
    <fill>
      <patternFill patternType="solid">
        <fgColor rgb="FF2DC8FF"/>
        <bgColor indexed="64"/>
      </patternFill>
    </fill>
    <fill>
      <patternFill patternType="solid">
        <fgColor theme="9" tint="0.39997558519241921"/>
        <bgColor indexed="64"/>
      </patternFill>
    </fill>
    <fill>
      <patternFill patternType="solid">
        <fgColor theme="4" tint="0.79998168889431442"/>
        <bgColor indexed="64"/>
      </patternFill>
    </fill>
  </fills>
  <borders count="49">
    <border>
      <left/>
      <right/>
      <top/>
      <bottom/>
      <diagonal/>
    </border>
    <border>
      <left/>
      <right/>
      <top/>
      <bottom style="medium">
        <color indexed="8"/>
      </bottom>
      <diagonal/>
    </border>
    <border>
      <left/>
      <right/>
      <top/>
      <bottom style="thin">
        <color indexed="8"/>
      </bottom>
      <diagonal/>
    </border>
    <border>
      <left/>
      <right/>
      <top style="thin">
        <color indexed="64"/>
      </top>
      <bottom style="double">
        <color indexed="64"/>
      </bottom>
      <diagonal/>
    </border>
    <border>
      <left/>
      <right/>
      <top style="thin">
        <color indexed="64"/>
      </top>
      <bottom style="thin">
        <color indexed="64"/>
      </bottom>
      <diagonal/>
    </border>
    <border>
      <left/>
      <right/>
      <top/>
      <bottom style="medium">
        <color auto="1"/>
      </bottom>
      <diagonal/>
    </border>
    <border>
      <left/>
      <right/>
      <top style="medium">
        <color auto="1"/>
      </top>
      <bottom/>
      <diagonal/>
    </border>
    <border>
      <left/>
      <right/>
      <top style="thin">
        <color indexed="8"/>
      </top>
      <bottom style="thin">
        <color indexed="8"/>
      </bottom>
      <diagonal/>
    </border>
    <border>
      <left/>
      <right/>
      <top/>
      <bottom style="thin">
        <color indexed="64"/>
      </bottom>
      <diagonal/>
    </border>
    <border>
      <left/>
      <right/>
      <top style="thin">
        <color indexed="8"/>
      </top>
      <bottom style="double">
        <color indexed="8"/>
      </bottom>
      <diagonal/>
    </border>
    <border>
      <left/>
      <right/>
      <top style="thin">
        <color auto="1"/>
      </top>
      <bottom/>
      <diagonal/>
    </border>
    <border>
      <left/>
      <right/>
      <top/>
      <bottom style="medium">
        <color indexed="64"/>
      </bottom>
      <diagonal/>
    </border>
    <border>
      <left/>
      <right/>
      <top style="thin">
        <color auto="1"/>
      </top>
      <bottom style="double">
        <color auto="1"/>
      </bottom>
      <diagonal/>
    </border>
    <border>
      <left/>
      <right/>
      <top style="thin">
        <color indexed="64"/>
      </top>
      <bottom style="thin">
        <color indexed="64"/>
      </bottom>
      <diagonal/>
    </border>
    <border>
      <left/>
      <right/>
      <top style="thin">
        <color indexed="8"/>
      </top>
      <bottom style="thin">
        <color indexed="8"/>
      </bottom>
      <diagonal/>
    </border>
    <border>
      <left/>
      <right/>
      <top style="thin">
        <color indexed="8"/>
      </top>
      <bottom style="double">
        <color indexed="64"/>
      </bottom>
      <diagonal/>
    </border>
    <border>
      <left/>
      <right/>
      <top style="thin">
        <color indexed="8"/>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8"/>
      </left>
      <right/>
      <top/>
      <bottom/>
      <diagonal/>
    </border>
    <border>
      <left/>
      <right/>
      <top/>
      <bottom style="double">
        <color indexed="64"/>
      </bottom>
      <diagonal/>
    </border>
    <border>
      <left/>
      <right/>
      <top/>
      <bottom style="double">
        <color indexed="8"/>
      </bottom>
      <diagonal/>
    </border>
    <border>
      <left style="thin">
        <color indexed="8"/>
      </left>
      <right/>
      <top style="thin">
        <color indexed="8"/>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right/>
      <top style="thin">
        <color indexed="64"/>
      </top>
      <bottom style="double">
        <color indexed="8"/>
      </bottom>
      <diagonal/>
    </border>
    <border>
      <left/>
      <right/>
      <top style="thin">
        <color theme="1"/>
      </top>
      <bottom style="double">
        <color theme="1"/>
      </bottom>
      <diagonal/>
    </border>
    <border>
      <left/>
      <right/>
      <top style="thin">
        <color indexed="8"/>
      </top>
      <bottom style="double">
        <color indexed="8"/>
      </bottom>
      <diagonal/>
    </border>
    <border>
      <left style="thin">
        <color indexed="64"/>
      </left>
      <right style="thin">
        <color indexed="64"/>
      </right>
      <top style="thin">
        <color indexed="64"/>
      </top>
      <bottom style="thin">
        <color indexed="64"/>
      </bottom>
      <diagonal/>
    </border>
  </borders>
  <cellStyleXfs count="5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2" fillId="0" borderId="0"/>
    <xf numFmtId="0" fontId="12" fillId="0" borderId="0"/>
    <xf numFmtId="0" fontId="29" fillId="0" borderId="0"/>
    <xf numFmtId="0" fontId="29" fillId="0" borderId="0"/>
    <xf numFmtId="0" fontId="12" fillId="0" borderId="0"/>
    <xf numFmtId="0" fontId="73" fillId="0" borderId="0" applyNumberFormat="0" applyFill="0" applyBorder="0" applyAlignment="0" applyProtection="0"/>
    <xf numFmtId="0" fontId="74" fillId="0" borderId="35" applyNumberFormat="0" applyFill="0" applyAlignment="0" applyProtection="0"/>
    <xf numFmtId="0" fontId="75" fillId="0" borderId="36" applyNumberFormat="0" applyFill="0" applyAlignment="0" applyProtection="0"/>
    <xf numFmtId="0" fontId="76" fillId="0" borderId="37" applyNumberFormat="0" applyFill="0" applyAlignment="0" applyProtection="0"/>
    <xf numFmtId="0" fontId="76" fillId="0" borderId="0" applyNumberFormat="0" applyFill="0" applyBorder="0" applyAlignment="0" applyProtection="0"/>
    <xf numFmtId="0" fontId="77" fillId="8" borderId="0" applyNumberFormat="0" applyBorder="0" applyAlignment="0" applyProtection="0"/>
    <xf numFmtId="0" fontId="78" fillId="9" borderId="0" applyNumberFormat="0" applyBorder="0" applyAlignment="0" applyProtection="0"/>
    <xf numFmtId="0" fontId="79" fillId="10" borderId="0" applyNumberFormat="0" applyBorder="0" applyAlignment="0" applyProtection="0"/>
    <xf numFmtId="0" fontId="80" fillId="11" borderId="38" applyNumberFormat="0" applyAlignment="0" applyProtection="0"/>
    <xf numFmtId="0" fontId="81" fillId="12" borderId="39" applyNumberFormat="0" applyAlignment="0" applyProtection="0"/>
    <xf numFmtId="0" fontId="82" fillId="12" borderId="38" applyNumberFormat="0" applyAlignment="0" applyProtection="0"/>
    <xf numFmtId="0" fontId="83" fillId="0" borderId="40" applyNumberFormat="0" applyFill="0" applyAlignment="0" applyProtection="0"/>
    <xf numFmtId="0" fontId="84" fillId="13" borderId="41" applyNumberFormat="0" applyAlignment="0" applyProtection="0"/>
    <xf numFmtId="0" fontId="45" fillId="0" borderId="0" applyNumberFormat="0" applyFill="0" applyBorder="0" applyAlignment="0" applyProtection="0"/>
    <xf numFmtId="0" fontId="1" fillId="14" borderId="42" applyNumberFormat="0" applyFont="0" applyAlignment="0" applyProtection="0"/>
    <xf numFmtId="0" fontId="85" fillId="0" borderId="0" applyNumberFormat="0" applyFill="0" applyBorder="0" applyAlignment="0" applyProtection="0"/>
    <xf numFmtId="0" fontId="86" fillId="0" borderId="43" applyNumberFormat="0" applyFill="0" applyAlignment="0" applyProtection="0"/>
    <xf numFmtId="0" fontId="87"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87"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87"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87"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87"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87"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9" fontId="12"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1014">
    <xf numFmtId="0" fontId="0" fillId="0" borderId="0" xfId="0"/>
    <xf numFmtId="0" fontId="2" fillId="0" borderId="0" xfId="0" applyFont="1"/>
    <xf numFmtId="0" fontId="3" fillId="0" borderId="0" xfId="0" applyFont="1"/>
    <xf numFmtId="0" fontId="2" fillId="0" borderId="0" xfId="0" applyFont="1" applyAlignment="1">
      <alignment horizontal="left" indent="2"/>
    </xf>
    <xf numFmtId="0" fontId="4" fillId="0" borderId="0" xfId="0" applyFont="1"/>
    <xf numFmtId="10" fontId="2" fillId="0" borderId="0" xfId="0" applyNumberFormat="1" applyFont="1"/>
    <xf numFmtId="0" fontId="2" fillId="0" borderId="0" xfId="0" quotePrefix="1" applyFont="1" applyAlignment="1">
      <alignment horizontal="left" indent="2"/>
    </xf>
    <xf numFmtId="0" fontId="2" fillId="0" borderId="0" xfId="0" quotePrefix="1" applyFont="1"/>
    <xf numFmtId="0" fontId="2" fillId="0" borderId="0" xfId="0" quotePrefix="1" applyFont="1" applyAlignment="1">
      <alignment horizontal="justify"/>
    </xf>
    <xf numFmtId="0" fontId="2" fillId="0" borderId="0" xfId="0" applyFont="1" applyAlignment="1">
      <alignment horizontal="justify"/>
    </xf>
    <xf numFmtId="0" fontId="2" fillId="0" borderId="0" xfId="0" quotePrefix="1" applyFont="1" applyAlignment="1">
      <alignment horizontal="left"/>
    </xf>
    <xf numFmtId="0" fontId="5" fillId="0" borderId="0" xfId="0" applyFont="1" applyProtection="1">
      <protection locked="0"/>
    </xf>
    <xf numFmtId="0" fontId="2" fillId="0" borderId="1" xfId="0" applyFont="1" applyBorder="1"/>
    <xf numFmtId="37" fontId="2" fillId="0" borderId="1" xfId="0" applyNumberFormat="1" applyFont="1" applyBorder="1"/>
    <xf numFmtId="10" fontId="2" fillId="0" borderId="1" xfId="0" applyNumberFormat="1" applyFont="1" applyBorder="1"/>
    <xf numFmtId="164" fontId="2" fillId="0" borderId="0" xfId="0" applyNumberFormat="1" applyFont="1"/>
    <xf numFmtId="164" fontId="2" fillId="0" borderId="0" xfId="0" applyNumberFormat="1" applyFont="1" applyAlignment="1">
      <alignment horizontal="centerContinuous"/>
    </xf>
    <xf numFmtId="164" fontId="2" fillId="0" borderId="0" xfId="0" applyNumberFormat="1" applyFont="1" applyAlignment="1">
      <alignment horizontal="center"/>
    </xf>
    <xf numFmtId="164" fontId="2" fillId="0" borderId="0" xfId="0" quotePrefix="1" applyNumberFormat="1" applyFont="1" applyAlignment="1">
      <alignment horizontal="center"/>
    </xf>
    <xf numFmtId="164" fontId="3" fillId="0" borderId="0" xfId="0" applyNumberFormat="1" applyFont="1"/>
    <xf numFmtId="164" fontId="4" fillId="0" borderId="0" xfId="0" applyNumberFormat="1" applyFont="1"/>
    <xf numFmtId="0" fontId="2" fillId="0" borderId="0" xfId="0" applyFont="1" applyAlignment="1">
      <alignment horizontal="centerContinuous"/>
    </xf>
    <xf numFmtId="0" fontId="2" fillId="0" borderId="0" xfId="0" quotePrefix="1" applyFont="1" applyAlignment="1">
      <alignment horizontal="center"/>
    </xf>
    <xf numFmtId="0" fontId="2" fillId="0" borderId="0" xfId="0" applyFont="1" applyAlignment="1">
      <alignment horizontal="center"/>
    </xf>
    <xf numFmtId="10" fontId="2" fillId="0" borderId="0" xfId="0" applyNumberFormat="1" applyFont="1" applyAlignment="1">
      <alignment horizontal="centerContinuous"/>
    </xf>
    <xf numFmtId="43" fontId="2" fillId="0" borderId="2" xfId="1" applyFont="1" applyFill="1" applyBorder="1" applyAlignment="1">
      <alignment horizontal="centerContinuous" wrapText="1"/>
    </xf>
    <xf numFmtId="43" fontId="2" fillId="0" borderId="2" xfId="1" applyFont="1" applyFill="1" applyBorder="1" applyAlignment="1">
      <alignment horizontal="centerContinuous"/>
    </xf>
    <xf numFmtId="43" fontId="2" fillId="0" borderId="2" xfId="1" applyFont="1" applyFill="1" applyBorder="1" applyAlignment="1">
      <alignment horizontal="center"/>
    </xf>
    <xf numFmtId="43" fontId="2" fillId="0" borderId="2" xfId="1" quotePrefix="1" applyFont="1" applyFill="1" applyBorder="1" applyAlignment="1">
      <alignment horizontal="center"/>
    </xf>
    <xf numFmtId="10" fontId="2" fillId="0" borderId="2" xfId="1" applyNumberFormat="1" applyFont="1" applyFill="1" applyBorder="1" applyAlignment="1">
      <alignment horizontal="centerContinuous"/>
    </xf>
    <xf numFmtId="0" fontId="3" fillId="0" borderId="0" xfId="0" applyFont="1" applyAlignment="1">
      <alignment horizontal="centerContinuous"/>
    </xf>
    <xf numFmtId="43" fontId="3" fillId="0" borderId="0" xfId="1" applyFont="1" applyFill="1" applyAlignment="1"/>
    <xf numFmtId="10" fontId="3" fillId="0" borderId="0" xfId="0" applyNumberFormat="1" applyFont="1"/>
    <xf numFmtId="0" fontId="3" fillId="0" borderId="0" xfId="0" applyFont="1" applyAlignment="1">
      <alignment horizontal="centerContinuous" vertical="top"/>
    </xf>
    <xf numFmtId="42" fontId="3" fillId="0" borderId="0" xfId="0" applyNumberFormat="1" applyFont="1"/>
    <xf numFmtId="44" fontId="3" fillId="0" borderId="0" xfId="2" applyFont="1" applyFill="1" applyAlignment="1"/>
    <xf numFmtId="41" fontId="3" fillId="0" borderId="0" xfId="0" applyNumberFormat="1" applyFont="1"/>
    <xf numFmtId="0" fontId="3" fillId="0" borderId="0" xfId="0" applyFont="1" applyAlignment="1">
      <alignment horizontal="center"/>
    </xf>
    <xf numFmtId="0" fontId="3" fillId="0" borderId="0" xfId="0" quotePrefix="1" applyFont="1"/>
    <xf numFmtId="0" fontId="3" fillId="0" borderId="0" xfId="0" quotePrefix="1" applyFont="1" applyAlignment="1">
      <alignment horizontal="left"/>
    </xf>
    <xf numFmtId="37" fontId="4" fillId="0" borderId="0" xfId="0" applyNumberFormat="1" applyFont="1"/>
    <xf numFmtId="165" fontId="3" fillId="0" borderId="0" xfId="1" applyNumberFormat="1" applyFont="1" applyFill="1" applyAlignment="1"/>
    <xf numFmtId="43" fontId="4" fillId="0" borderId="0" xfId="1" applyFont="1" applyFill="1" applyAlignment="1"/>
    <xf numFmtId="10" fontId="4" fillId="0" borderId="0" xfId="0" applyNumberFormat="1" applyFont="1"/>
    <xf numFmtId="0" fontId="6" fillId="0" borderId="0" xfId="0" applyFont="1" applyAlignment="1">
      <alignment horizontal="centerContinuous"/>
    </xf>
    <xf numFmtId="0" fontId="6" fillId="0" borderId="0" xfId="0" quotePrefix="1" applyFont="1" applyAlignment="1">
      <alignment horizontal="left"/>
    </xf>
    <xf numFmtId="41" fontId="4" fillId="0" borderId="0" xfId="0" applyNumberFormat="1" applyFont="1"/>
    <xf numFmtId="44" fontId="3" fillId="0" borderId="3" xfId="2" applyFont="1" applyFill="1" applyBorder="1" applyAlignment="1"/>
    <xf numFmtId="0" fontId="7" fillId="0" borderId="0" xfId="0" applyFont="1"/>
    <xf numFmtId="37" fontId="3" fillId="0" borderId="0" xfId="0" applyNumberFormat="1" applyFont="1"/>
    <xf numFmtId="0" fontId="8" fillId="0" borderId="0" xfId="0" applyFont="1" applyAlignment="1">
      <alignment horizontal="left" indent="1"/>
    </xf>
    <xf numFmtId="41" fontId="8" fillId="0" borderId="0" xfId="0" applyNumberFormat="1" applyFont="1"/>
    <xf numFmtId="0" fontId="9" fillId="0" borderId="0" xfId="0" quotePrefix="1" applyFont="1" applyAlignment="1">
      <alignment horizontal="left" indent="1"/>
    </xf>
    <xf numFmtId="0" fontId="8" fillId="0" borderId="0" xfId="0" quotePrefix="1" applyFont="1" applyAlignment="1">
      <alignment horizontal="left" indent="1"/>
    </xf>
    <xf numFmtId="0" fontId="8" fillId="0" borderId="0" xfId="0" applyFont="1" applyAlignment="1">
      <alignment horizontal="right"/>
    </xf>
    <xf numFmtId="41" fontId="8" fillId="0" borderId="4" xfId="0" applyNumberFormat="1" applyFont="1" applyBorder="1"/>
    <xf numFmtId="0" fontId="10" fillId="0" borderId="0" xfId="0" applyFont="1" applyProtection="1">
      <protection locked="0"/>
    </xf>
    <xf numFmtId="0" fontId="11" fillId="0" borderId="0" xfId="0" applyFont="1"/>
    <xf numFmtId="0" fontId="0" fillId="0" borderId="5" xfId="0" applyBorder="1"/>
    <xf numFmtId="164" fontId="2" fillId="0" borderId="6" xfId="0" applyNumberFormat="1" applyFont="1" applyBorder="1"/>
    <xf numFmtId="164" fontId="2" fillId="0" borderId="6" xfId="0" applyNumberFormat="1" applyFont="1" applyBorder="1" applyAlignment="1">
      <alignment horizontal="centerContinuous"/>
    </xf>
    <xf numFmtId="164" fontId="2" fillId="0" borderId="6" xfId="0" applyNumberFormat="1" applyFont="1" applyBorder="1" applyAlignment="1">
      <alignment horizontal="center"/>
    </xf>
    <xf numFmtId="164" fontId="2" fillId="0" borderId="6" xfId="0" quotePrefix="1" applyNumberFormat="1" applyFont="1" applyBorder="1" applyAlignment="1">
      <alignment horizontal="center"/>
    </xf>
    <xf numFmtId="164" fontId="11" fillId="0" borderId="0" xfId="0" applyNumberFormat="1" applyFont="1"/>
    <xf numFmtId="0" fontId="2" fillId="0" borderId="0" xfId="0" quotePrefix="1" applyFont="1" applyAlignment="1">
      <alignment horizontal="centerContinuous"/>
    </xf>
    <xf numFmtId="41" fontId="3" fillId="0" borderId="0" xfId="2" applyNumberFormat="1" applyFont="1" applyFill="1" applyAlignment="1"/>
    <xf numFmtId="9" fontId="3" fillId="0" borderId="0" xfId="3" applyFont="1" applyFill="1"/>
    <xf numFmtId="42" fontId="3" fillId="0" borderId="0" xfId="1" applyNumberFormat="1" applyFont="1" applyFill="1" applyAlignment="1"/>
    <xf numFmtId="42" fontId="11" fillId="0" borderId="0" xfId="0" applyNumberFormat="1" applyFont="1"/>
    <xf numFmtId="41" fontId="3" fillId="0" borderId="0" xfId="1" applyNumberFormat="1" applyFont="1" applyFill="1" applyAlignment="1"/>
    <xf numFmtId="41" fontId="11" fillId="0" borderId="0" xfId="0" applyNumberFormat="1" applyFont="1"/>
    <xf numFmtId="166" fontId="3" fillId="0" borderId="0" xfId="0" quotePrefix="1" applyNumberFormat="1" applyFont="1" applyAlignment="1">
      <alignment horizontal="left"/>
    </xf>
    <xf numFmtId="44" fontId="3" fillId="0" borderId="7" xfId="2" applyFont="1" applyFill="1" applyBorder="1" applyAlignment="1"/>
    <xf numFmtId="0" fontId="8" fillId="0" borderId="0" xfId="0" applyFont="1"/>
    <xf numFmtId="0" fontId="8" fillId="0" borderId="0" xfId="0" applyFont="1" applyAlignment="1">
      <alignment horizontal="centerContinuous"/>
    </xf>
    <xf numFmtId="41" fontId="8" fillId="0" borderId="0" xfId="0" applyNumberFormat="1" applyFont="1" applyAlignment="1">
      <alignment horizontal="centerContinuous"/>
    </xf>
    <xf numFmtId="42" fontId="8" fillId="0" borderId="4" xfId="0" applyNumberFormat="1" applyFont="1" applyBorder="1"/>
    <xf numFmtId="10" fontId="11" fillId="0" borderId="0" xfId="0" applyNumberFormat="1" applyFont="1"/>
    <xf numFmtId="10" fontId="3" fillId="0" borderId="0" xfId="3" applyNumberFormat="1" applyFont="1" applyFill="1"/>
    <xf numFmtId="10" fontId="3" fillId="0" borderId="0" xfId="0" applyNumberFormat="1" applyFont="1" applyAlignment="1">
      <alignment horizontal="centerContinuous"/>
    </xf>
    <xf numFmtId="44" fontId="4" fillId="0" borderId="0" xfId="2" applyFont="1" applyFill="1" applyAlignment="1"/>
    <xf numFmtId="44" fontId="3" fillId="0" borderId="0" xfId="2" applyFont="1" applyFill="1" applyAlignment="1">
      <alignment horizontal="center"/>
    </xf>
    <xf numFmtId="44" fontId="3" fillId="0" borderId="9" xfId="2" applyFont="1" applyFill="1" applyBorder="1" applyAlignment="1"/>
    <xf numFmtId="44" fontId="3" fillId="0" borderId="0" xfId="2" applyFont="1" applyFill="1" applyBorder="1" applyAlignment="1"/>
    <xf numFmtId="41" fontId="8" fillId="0" borderId="10" xfId="0" applyNumberFormat="1" applyFont="1" applyBorder="1"/>
    <xf numFmtId="0" fontId="13" fillId="0" borderId="0" xfId="0" applyFont="1"/>
    <xf numFmtId="0" fontId="2" fillId="0" borderId="11" xfId="0" quotePrefix="1" applyFont="1" applyBorder="1" applyAlignment="1">
      <alignment horizontal="left"/>
    </xf>
    <xf numFmtId="0" fontId="5" fillId="0" borderId="11" xfId="0" applyFont="1" applyBorder="1" applyProtection="1">
      <protection locked="0"/>
    </xf>
    <xf numFmtId="0" fontId="2" fillId="0" borderId="11" xfId="0" applyFont="1" applyBorder="1"/>
    <xf numFmtId="37" fontId="2" fillId="0" borderId="11" xfId="0" applyNumberFormat="1" applyFont="1" applyBorder="1"/>
    <xf numFmtId="0" fontId="13" fillId="0" borderId="11" xfId="0" applyFont="1" applyBorder="1"/>
    <xf numFmtId="42" fontId="3" fillId="0" borderId="0" xfId="2" applyNumberFormat="1" applyFont="1" applyFill="1" applyAlignment="1"/>
    <xf numFmtId="41" fontId="3" fillId="0" borderId="12" xfId="0" applyNumberFormat="1" applyFont="1" applyBorder="1"/>
    <xf numFmtId="41" fontId="8" fillId="0" borderId="13" xfId="0" applyNumberFormat="1" applyFont="1" applyBorder="1"/>
    <xf numFmtId="0" fontId="2" fillId="0" borderId="0" xfId="0" quotePrefix="1" applyFont="1" applyAlignment="1">
      <alignment wrapText="1"/>
    </xf>
    <xf numFmtId="0" fontId="3" fillId="0" borderId="0" xfId="0" applyFont="1" applyAlignment="1">
      <alignment wrapText="1"/>
    </xf>
    <xf numFmtId="0" fontId="2" fillId="0" borderId="0" xfId="0" applyFont="1" applyAlignment="1">
      <alignment wrapText="1"/>
    </xf>
    <xf numFmtId="0" fontId="2" fillId="0" borderId="0" xfId="0" applyFont="1" applyAlignment="1">
      <alignment horizontal="center"/>
    </xf>
    <xf numFmtId="43" fontId="2" fillId="0" borderId="2" xfId="1" applyFont="1" applyFill="1" applyBorder="1" applyAlignment="1">
      <alignment horizontal="center" wrapText="1"/>
    </xf>
    <xf numFmtId="43" fontId="2" fillId="0" borderId="0" xfId="1" applyFont="1" applyFill="1" applyBorder="1" applyAlignment="1">
      <alignment horizontal="center"/>
    </xf>
    <xf numFmtId="43" fontId="3" fillId="0" borderId="0" xfId="1" applyFont="1" applyBorder="1" applyAlignment="1"/>
    <xf numFmtId="39" fontId="4" fillId="0" borderId="0" xfId="4" quotePrefix="1" applyNumberFormat="1" applyFont="1"/>
    <xf numFmtId="44" fontId="3" fillId="0" borderId="14" xfId="2" applyFont="1" applyFill="1" applyBorder="1" applyAlignment="1"/>
    <xf numFmtId="0" fontId="2" fillId="0" borderId="5" xfId="0" quotePrefix="1" applyFont="1" applyBorder="1" applyAlignment="1">
      <alignment wrapText="1"/>
    </xf>
    <xf numFmtId="43" fontId="3" fillId="0" borderId="0" xfId="1" applyFont="1" applyAlignment="1"/>
    <xf numFmtId="0" fontId="7" fillId="0" borderId="0" xfId="0" quotePrefix="1" applyFont="1"/>
    <xf numFmtId="0" fontId="3" fillId="0" borderId="0" xfId="0" applyFont="1" applyAlignment="1">
      <alignment horizontal="right"/>
    </xf>
    <xf numFmtId="43" fontId="2" fillId="0" borderId="2" xfId="1" quotePrefix="1" applyFont="1" applyFill="1" applyBorder="1" applyAlignment="1">
      <alignment horizontal="centerContinuous"/>
    </xf>
    <xf numFmtId="44" fontId="8" fillId="0" borderId="0" xfId="2" applyFont="1" applyFill="1" applyBorder="1" applyAlignment="1">
      <alignment horizontal="left"/>
    </xf>
    <xf numFmtId="41" fontId="8" fillId="0" borderId="3" xfId="0" applyNumberFormat="1" applyFont="1" applyBorder="1"/>
    <xf numFmtId="167" fontId="3" fillId="0" borderId="14" xfId="2" applyNumberFormat="1" applyFont="1" applyFill="1" applyBorder="1" applyAlignment="1"/>
    <xf numFmtId="167" fontId="3" fillId="0" borderId="15" xfId="2" applyNumberFormat="1" applyFont="1" applyFill="1" applyBorder="1" applyAlignment="1"/>
    <xf numFmtId="167" fontId="3" fillId="0" borderId="12" xfId="2" applyNumberFormat="1" applyFont="1" applyFill="1" applyBorder="1" applyAlignment="1"/>
    <xf numFmtId="0" fontId="6" fillId="0" borderId="0" xfId="0" applyFont="1"/>
    <xf numFmtId="0" fontId="6" fillId="0" borderId="0" xfId="0" applyFont="1" applyAlignment="1">
      <alignment horizontal="right"/>
    </xf>
    <xf numFmtId="0" fontId="6" fillId="0" borderId="0" xfId="0" applyFont="1" applyAlignment="1">
      <alignment horizontal="left" indent="2"/>
    </xf>
    <xf numFmtId="10" fontId="6" fillId="0" borderId="0" xfId="0" applyNumberFormat="1" applyFont="1" applyAlignment="1">
      <alignment horizontal="right"/>
    </xf>
    <xf numFmtId="0" fontId="6" fillId="0" borderId="0" xfId="0" quotePrefix="1" applyFont="1" applyAlignment="1">
      <alignment horizontal="right"/>
    </xf>
    <xf numFmtId="0" fontId="15" fillId="0" borderId="0" xfId="0" applyFont="1" applyProtection="1">
      <protection locked="0"/>
    </xf>
    <xf numFmtId="0" fontId="6" fillId="0" borderId="1" xfId="0" applyFont="1" applyBorder="1"/>
    <xf numFmtId="37" fontId="6" fillId="0" borderId="1" xfId="0" applyNumberFormat="1" applyFont="1" applyBorder="1"/>
    <xf numFmtId="10" fontId="6" fillId="0" borderId="1" xfId="0" applyNumberFormat="1" applyFont="1" applyBorder="1"/>
    <xf numFmtId="37" fontId="6" fillId="0" borderId="0" xfId="0" applyNumberFormat="1" applyFont="1" applyAlignment="1">
      <alignment horizontal="center"/>
    </xf>
    <xf numFmtId="41" fontId="6" fillId="0" borderId="0" xfId="0" quotePrefix="1" applyNumberFormat="1" applyFont="1" applyAlignment="1">
      <alignment horizontal="center"/>
    </xf>
    <xf numFmtId="37" fontId="6" fillId="0" borderId="0" xfId="0" quotePrefix="1" applyNumberFormat="1" applyFont="1" applyAlignment="1">
      <alignment horizontal="center"/>
    </xf>
    <xf numFmtId="164" fontId="6" fillId="0" borderId="0" xfId="0" quotePrefix="1" applyNumberFormat="1" applyFont="1" applyAlignment="1">
      <alignment horizontal="center"/>
    </xf>
    <xf numFmtId="0" fontId="6" fillId="0" borderId="0" xfId="0" applyFont="1" applyAlignment="1">
      <alignment horizontal="center"/>
    </xf>
    <xf numFmtId="41" fontId="16" fillId="0" borderId="0" xfId="1" applyNumberFormat="1" applyFont="1" applyFill="1" applyAlignment="1"/>
    <xf numFmtId="10" fontId="6" fillId="0" borderId="0" xfId="0" applyNumberFormat="1" applyFont="1" applyAlignment="1">
      <alignment horizontal="centerContinuous"/>
    </xf>
    <xf numFmtId="43" fontId="6" fillId="0" borderId="11" xfId="1" applyFont="1" applyBorder="1" applyAlignment="1">
      <alignment horizontal="centerContinuous"/>
    </xf>
    <xf numFmtId="43" fontId="6" fillId="0" borderId="11" xfId="1" applyFont="1" applyBorder="1" applyAlignment="1">
      <alignment horizontal="center"/>
    </xf>
    <xf numFmtId="41" fontId="6" fillId="0" borderId="11" xfId="1" applyNumberFormat="1" applyFont="1" applyFill="1" applyBorder="1" applyAlignment="1"/>
    <xf numFmtId="43" fontId="6" fillId="0" borderId="11" xfId="1" quotePrefix="1" applyFont="1" applyBorder="1" applyAlignment="1">
      <alignment horizontal="center"/>
    </xf>
    <xf numFmtId="10" fontId="6" fillId="0" borderId="11" xfId="1" applyNumberFormat="1" applyFont="1" applyBorder="1" applyAlignment="1">
      <alignment horizontal="centerContinuous"/>
    </xf>
    <xf numFmtId="0" fontId="4" fillId="0" borderId="0" xfId="0" applyFont="1" applyAlignment="1">
      <alignment horizontal="center"/>
    </xf>
    <xf numFmtId="0" fontId="4" fillId="0" borderId="0" xfId="0" applyFont="1" applyAlignment="1">
      <alignment horizontal="centerContinuous"/>
    </xf>
    <xf numFmtId="41" fontId="4" fillId="0" borderId="0" xfId="1" applyNumberFormat="1" applyFont="1" applyAlignment="1"/>
    <xf numFmtId="41" fontId="4" fillId="0" borderId="0" xfId="1" applyNumberFormat="1" applyFont="1" applyFill="1" applyAlignment="1"/>
    <xf numFmtId="9" fontId="4" fillId="0" borderId="0" xfId="3" applyFont="1"/>
    <xf numFmtId="0" fontId="12" fillId="0" borderId="0" xfId="0" applyFont="1" applyAlignment="1">
      <alignment horizontal="centerContinuous"/>
    </xf>
    <xf numFmtId="41" fontId="4" fillId="0" borderId="0" xfId="1" applyNumberFormat="1" applyFont="1" applyBorder="1" applyAlignment="1"/>
    <xf numFmtId="0" fontId="4" fillId="0" borderId="0" xfId="0" quotePrefix="1" applyFont="1"/>
    <xf numFmtId="0" fontId="17" fillId="0" borderId="0" xfId="0" applyFont="1"/>
    <xf numFmtId="43" fontId="4" fillId="0" borderId="0" xfId="1" applyFont="1" applyAlignment="1">
      <alignment horizontal="centerContinuous"/>
    </xf>
    <xf numFmtId="43" fontId="4" fillId="0" borderId="0" xfId="1" applyFont="1" applyAlignment="1"/>
    <xf numFmtId="10" fontId="4" fillId="0" borderId="0" xfId="3" applyNumberFormat="1" applyFont="1" applyFill="1"/>
    <xf numFmtId="41" fontId="4" fillId="0" borderId="0" xfId="1" applyNumberFormat="1" applyFont="1" applyFill="1" applyBorder="1" applyAlignment="1"/>
    <xf numFmtId="0" fontId="18" fillId="0" borderId="0" xfId="0" applyFont="1" applyAlignment="1">
      <alignment horizontal="left"/>
    </xf>
    <xf numFmtId="165" fontId="4" fillId="0" borderId="0" xfId="0" applyNumberFormat="1" applyFont="1"/>
    <xf numFmtId="9" fontId="4" fillId="0" borderId="0" xfId="3" applyFont="1" applyProtection="1"/>
    <xf numFmtId="0" fontId="4" fillId="0" borderId="0" xfId="0" quotePrefix="1" applyFont="1" applyAlignment="1">
      <alignment horizontal="left"/>
    </xf>
    <xf numFmtId="10" fontId="19" fillId="0" borderId="0" xfId="3" applyNumberFormat="1" applyFont="1" applyFill="1"/>
    <xf numFmtId="41" fontId="19" fillId="0" borderId="0" xfId="1" applyNumberFormat="1" applyFont="1" applyFill="1" applyBorder="1" applyAlignment="1"/>
    <xf numFmtId="39" fontId="4" fillId="0" borderId="0" xfId="5" applyNumberFormat="1" applyFont="1"/>
    <xf numFmtId="41" fontId="20" fillId="0" borderId="0" xfId="0" applyNumberFormat="1" applyFont="1" applyAlignment="1">
      <alignment horizontal="centerContinuous"/>
    </xf>
    <xf numFmtId="41" fontId="4" fillId="0" borderId="3" xfId="2" applyNumberFormat="1" applyFont="1" applyBorder="1" applyAlignment="1"/>
    <xf numFmtId="41" fontId="4" fillId="0" borderId="3" xfId="2" applyNumberFormat="1" applyFont="1" applyFill="1" applyBorder="1" applyAlignment="1"/>
    <xf numFmtId="9" fontId="4" fillId="0" borderId="0" xfId="3" applyFont="1" applyBorder="1" applyAlignment="1">
      <alignment horizontal="center"/>
    </xf>
    <xf numFmtId="41" fontId="4" fillId="0" borderId="0" xfId="0" applyNumberFormat="1" applyFont="1" applyAlignment="1">
      <alignment horizontal="centerContinuous"/>
    </xf>
    <xf numFmtId="41" fontId="21" fillId="0" borderId="0" xfId="0" applyNumberFormat="1" applyFont="1"/>
    <xf numFmtId="41" fontId="4" fillId="2" borderId="0" xfId="0" applyNumberFormat="1" applyFont="1" applyFill="1"/>
    <xf numFmtId="9" fontId="4" fillId="0" borderId="0" xfId="3" applyFont="1" applyBorder="1"/>
    <xf numFmtId="41" fontId="21" fillId="2" borderId="0" xfId="0" applyNumberFormat="1" applyFont="1" applyFill="1"/>
    <xf numFmtId="0" fontId="22" fillId="0" borderId="0" xfId="0" applyFont="1" applyProtection="1">
      <protection locked="0"/>
    </xf>
    <xf numFmtId="0" fontId="23" fillId="0" borderId="0" xfId="0" applyFont="1"/>
    <xf numFmtId="0" fontId="23" fillId="0" borderId="0" xfId="0" applyFont="1" applyAlignment="1">
      <alignment horizontal="right"/>
    </xf>
    <xf numFmtId="0" fontId="24" fillId="0" borderId="0" xfId="0" applyFont="1" applyProtection="1">
      <protection locked="0"/>
    </xf>
    <xf numFmtId="0" fontId="23" fillId="0" borderId="0" xfId="0" quotePrefix="1" applyFont="1" applyAlignment="1">
      <alignment horizontal="right"/>
    </xf>
    <xf numFmtId="0" fontId="23" fillId="0" borderId="0" xfId="0" quotePrefix="1" applyFont="1" applyAlignment="1">
      <alignment horizontal="left"/>
    </xf>
    <xf numFmtId="0" fontId="17" fillId="0" borderId="0" xfId="0" applyFont="1" applyAlignment="1">
      <alignment wrapText="1"/>
    </xf>
    <xf numFmtId="0" fontId="23" fillId="0" borderId="1" xfId="0" applyFont="1" applyBorder="1"/>
    <xf numFmtId="0" fontId="23" fillId="0" borderId="0" xfId="0" applyFont="1" applyAlignment="1">
      <alignment horizontal="centerContinuous"/>
    </xf>
    <xf numFmtId="37" fontId="23" fillId="0" borderId="0" xfId="0" applyNumberFormat="1" applyFont="1" applyAlignment="1">
      <alignment horizontal="center"/>
    </xf>
    <xf numFmtId="41" fontId="23" fillId="0" borderId="0" xfId="0" quotePrefix="1" applyNumberFormat="1" applyFont="1" applyAlignment="1">
      <alignment horizontal="center"/>
    </xf>
    <xf numFmtId="0" fontId="23" fillId="0" borderId="0" xfId="0" quotePrefix="1" applyFont="1" applyAlignment="1">
      <alignment horizontal="center"/>
    </xf>
    <xf numFmtId="0" fontId="23" fillId="0" borderId="0" xfId="0" applyFont="1" applyAlignment="1">
      <alignment horizontal="center"/>
    </xf>
    <xf numFmtId="41" fontId="25" fillId="0" borderId="0" xfId="1" applyNumberFormat="1" applyFont="1" applyFill="1" applyAlignment="1"/>
    <xf numFmtId="10" fontId="23" fillId="0" borderId="0" xfId="0" applyNumberFormat="1" applyFont="1" applyAlignment="1">
      <alignment horizontal="centerContinuous"/>
    </xf>
    <xf numFmtId="43" fontId="25" fillId="0" borderId="0" xfId="1" applyFont="1" applyAlignment="1">
      <alignment horizontal="centerContinuous"/>
    </xf>
    <xf numFmtId="43" fontId="25" fillId="0" borderId="0" xfId="1" applyFont="1" applyAlignment="1">
      <alignment horizontal="center"/>
    </xf>
    <xf numFmtId="43" fontId="25" fillId="0" borderId="0" xfId="1" quotePrefix="1" applyFont="1" applyAlignment="1">
      <alignment horizontal="center"/>
    </xf>
    <xf numFmtId="10" fontId="25" fillId="0" borderId="0" xfId="1" applyNumberFormat="1" applyFont="1" applyAlignment="1">
      <alignment horizontal="centerContinuous"/>
    </xf>
    <xf numFmtId="0" fontId="17" fillId="0" borderId="0" xfId="0" applyFont="1" applyAlignment="1">
      <alignment horizontal="centerContinuous"/>
    </xf>
    <xf numFmtId="41" fontId="17" fillId="0" borderId="0" xfId="1" applyNumberFormat="1" applyFont="1" applyAlignment="1"/>
    <xf numFmtId="41" fontId="17" fillId="0" borderId="0" xfId="1" applyNumberFormat="1" applyFont="1" applyFill="1" applyAlignment="1"/>
    <xf numFmtId="9" fontId="17" fillId="0" borderId="0" xfId="3" applyFont="1"/>
    <xf numFmtId="41" fontId="17" fillId="0" borderId="0" xfId="1" applyNumberFormat="1" applyFont="1" applyAlignment="1">
      <alignment horizontal="right"/>
    </xf>
    <xf numFmtId="41" fontId="17" fillId="0" borderId="0" xfId="1" applyNumberFormat="1" applyFont="1" applyBorder="1" applyAlignment="1"/>
    <xf numFmtId="0" fontId="17" fillId="0" borderId="0" xfId="0" quotePrefix="1" applyFont="1"/>
    <xf numFmtId="9" fontId="17" fillId="0" borderId="0" xfId="3" applyFont="1" applyFill="1"/>
    <xf numFmtId="41" fontId="17" fillId="0" borderId="0" xfId="1" applyNumberFormat="1" applyFont="1" applyFill="1" applyBorder="1" applyAlignment="1"/>
    <xf numFmtId="10" fontId="17" fillId="0" borderId="0" xfId="3" applyNumberFormat="1" applyFont="1" applyFill="1"/>
    <xf numFmtId="165" fontId="17" fillId="0" borderId="0" xfId="0" applyNumberFormat="1" applyFont="1"/>
    <xf numFmtId="0" fontId="17" fillId="0" borderId="0" xfId="0" quotePrefix="1" applyFont="1" applyAlignment="1">
      <alignment horizontal="left"/>
    </xf>
    <xf numFmtId="39" fontId="17" fillId="0" borderId="0" xfId="5" applyNumberFormat="1" applyFont="1"/>
    <xf numFmtId="9" fontId="17" fillId="0" borderId="0" xfId="3" applyFont="1" applyBorder="1" applyAlignment="1"/>
    <xf numFmtId="41" fontId="17" fillId="0" borderId="3" xfId="2" applyNumberFormat="1" applyFont="1" applyBorder="1" applyAlignment="1"/>
    <xf numFmtId="41" fontId="17" fillId="0" borderId="3" xfId="2" applyNumberFormat="1" applyFont="1" applyFill="1" applyBorder="1" applyAlignment="1"/>
    <xf numFmtId="9" fontId="17" fillId="0" borderId="0" xfId="3" applyFont="1" applyBorder="1" applyAlignment="1">
      <alignment horizontal="center"/>
    </xf>
    <xf numFmtId="41" fontId="26" fillId="0" borderId="0" xfId="0" applyNumberFormat="1" applyFont="1"/>
    <xf numFmtId="41" fontId="27" fillId="0" borderId="0" xfId="2" applyNumberFormat="1" applyFont="1" applyAlignment="1"/>
    <xf numFmtId="41" fontId="27" fillId="0" borderId="0" xfId="2" applyNumberFormat="1" applyFont="1" applyFill="1" applyAlignment="1"/>
    <xf numFmtId="41" fontId="27" fillId="2" borderId="0" xfId="2" applyNumberFormat="1" applyFont="1" applyFill="1" applyAlignment="1"/>
    <xf numFmtId="41" fontId="17" fillId="0" borderId="0" xfId="0" applyNumberFormat="1" applyFont="1"/>
    <xf numFmtId="41" fontId="17" fillId="0" borderId="0" xfId="0" applyNumberFormat="1" applyFont="1" applyAlignment="1">
      <alignment horizontal="centerContinuous"/>
    </xf>
    <xf numFmtId="9" fontId="17" fillId="0" borderId="0" xfId="3" applyFont="1" applyAlignment="1">
      <alignment horizontal="centerContinuous"/>
    </xf>
    <xf numFmtId="41" fontId="23" fillId="0" borderId="0" xfId="0" applyNumberFormat="1" applyFont="1" applyAlignment="1">
      <alignment horizontal="centerContinuous"/>
    </xf>
    <xf numFmtId="9" fontId="23" fillId="0" borderId="0" xfId="3" applyFont="1" applyAlignment="1">
      <alignment horizontal="centerContinuous"/>
    </xf>
    <xf numFmtId="0" fontId="28" fillId="0" borderId="0" xfId="0" applyFont="1" applyProtection="1">
      <protection locked="0"/>
    </xf>
    <xf numFmtId="10" fontId="17" fillId="0" borderId="0" xfId="0" applyNumberFormat="1" applyFont="1"/>
    <xf numFmtId="41" fontId="4" fillId="0" borderId="0" xfId="2" applyNumberFormat="1" applyFont="1" applyBorder="1" applyAlignment="1"/>
    <xf numFmtId="0" fontId="6" fillId="2" borderId="0" xfId="0" applyFont="1" applyFill="1" applyAlignment="1">
      <alignment horizontal="center"/>
    </xf>
    <xf numFmtId="43" fontId="6" fillId="2" borderId="11" xfId="1" quotePrefix="1" applyFont="1" applyFill="1" applyBorder="1" applyAlignment="1">
      <alignment horizontal="center"/>
    </xf>
    <xf numFmtId="0" fontId="6" fillId="3" borderId="0" xfId="0" applyFont="1" applyFill="1"/>
    <xf numFmtId="10" fontId="32" fillId="0" borderId="8" xfId="6" applyNumberFormat="1" applyFont="1" applyBorder="1"/>
    <xf numFmtId="168" fontId="32" fillId="0" borderId="8" xfId="6" applyNumberFormat="1" applyFont="1" applyBorder="1"/>
    <xf numFmtId="10" fontId="32" fillId="4" borderId="8" xfId="6" applyNumberFormat="1" applyFont="1" applyFill="1" applyBorder="1" applyProtection="1">
      <protection locked="0"/>
    </xf>
    <xf numFmtId="0" fontId="32" fillId="0" borderId="16" xfId="6" applyFont="1" applyBorder="1"/>
    <xf numFmtId="0" fontId="30" fillId="0" borderId="17" xfId="6" applyFont="1" applyBorder="1" applyAlignment="1">
      <alignment horizontal="center"/>
    </xf>
    <xf numFmtId="0" fontId="31" fillId="0" borderId="6" xfId="6" applyFont="1" applyBorder="1" applyAlignment="1">
      <alignment horizontal="center"/>
    </xf>
    <xf numFmtId="0" fontId="32" fillId="0" borderId="6" xfId="6" applyFont="1" applyBorder="1"/>
    <xf numFmtId="0" fontId="32" fillId="0" borderId="18" xfId="6" applyFont="1" applyBorder="1"/>
    <xf numFmtId="0" fontId="32" fillId="0" borderId="19" xfId="6" applyFont="1" applyBorder="1"/>
    <xf numFmtId="0" fontId="31" fillId="0" borderId="0" xfId="6" applyFont="1" applyBorder="1" applyAlignment="1">
      <alignment horizontal="center"/>
    </xf>
    <xf numFmtId="0" fontId="32" fillId="0" borderId="0" xfId="6" applyFont="1" applyBorder="1"/>
    <xf numFmtId="0" fontId="32" fillId="0" borderId="20" xfId="6" applyFont="1" applyBorder="1"/>
    <xf numFmtId="0" fontId="30" fillId="0" borderId="19" xfId="6" applyFont="1" applyBorder="1" applyAlignment="1">
      <alignment horizontal="center"/>
    </xf>
    <xf numFmtId="0" fontId="31" fillId="0" borderId="20" xfId="6" applyFont="1" applyBorder="1" applyAlignment="1">
      <alignment horizontal="center"/>
    </xf>
    <xf numFmtId="0" fontId="30" fillId="0" borderId="0" xfId="6" applyFont="1" applyBorder="1" applyAlignment="1">
      <alignment horizontal="center"/>
    </xf>
    <xf numFmtId="0" fontId="30" fillId="0" borderId="0" xfId="6" applyFont="1" applyBorder="1"/>
    <xf numFmtId="0" fontId="30" fillId="0" borderId="20" xfId="6" applyFont="1" applyBorder="1" applyAlignment="1">
      <alignment horizontal="center"/>
    </xf>
    <xf numFmtId="3" fontId="32" fillId="4" borderId="0" xfId="6" applyNumberFormat="1" applyFont="1" applyFill="1" applyBorder="1" applyProtection="1">
      <protection locked="0"/>
    </xf>
    <xf numFmtId="168" fontId="32" fillId="0" borderId="0" xfId="6" applyNumberFormat="1" applyFont="1" applyBorder="1" applyProtection="1">
      <protection locked="0"/>
    </xf>
    <xf numFmtId="168" fontId="32" fillId="0" borderId="0" xfId="6" applyNumberFormat="1" applyFont="1" applyBorder="1"/>
    <xf numFmtId="10" fontId="32" fillId="0" borderId="0" xfId="6" applyNumberFormat="1" applyFont="1" applyBorder="1"/>
    <xf numFmtId="10" fontId="32" fillId="0" borderId="0" xfId="6" applyNumberFormat="1" applyFont="1" applyBorder="1" applyProtection="1">
      <protection locked="0"/>
    </xf>
    <xf numFmtId="168" fontId="32" fillId="0" borderId="20" xfId="6" applyNumberFormat="1" applyFont="1" applyBorder="1"/>
    <xf numFmtId="3" fontId="32" fillId="0" borderId="0" xfId="6" applyNumberFormat="1" applyFont="1" applyBorder="1" applyProtection="1">
      <protection locked="0"/>
    </xf>
    <xf numFmtId="3" fontId="32" fillId="0" borderId="0" xfId="6" applyNumberFormat="1" applyFont="1" applyBorder="1"/>
    <xf numFmtId="168" fontId="33" fillId="0" borderId="0" xfId="6" applyNumberFormat="1" applyFont="1" applyBorder="1"/>
    <xf numFmtId="10" fontId="32" fillId="4" borderId="0" xfId="6" applyNumberFormat="1" applyFont="1" applyFill="1" applyBorder="1" applyProtection="1">
      <protection locked="0"/>
    </xf>
    <xf numFmtId="0" fontId="29" fillId="0" borderId="19" xfId="7" applyBorder="1"/>
    <xf numFmtId="168" fontId="32" fillId="0" borderId="21" xfId="6" applyNumberFormat="1" applyFont="1" applyBorder="1"/>
    <xf numFmtId="0" fontId="33" fillId="0" borderId="22" xfId="6" applyFont="1" applyBorder="1"/>
    <xf numFmtId="168" fontId="33" fillId="2" borderId="11" xfId="6" applyNumberFormat="1" applyFont="1" applyFill="1" applyBorder="1"/>
    <xf numFmtId="168" fontId="33" fillId="0" borderId="11" xfId="6" applyNumberFormat="1" applyFont="1" applyBorder="1"/>
    <xf numFmtId="0" fontId="33" fillId="0" borderId="11" xfId="6" applyFont="1" applyBorder="1"/>
    <xf numFmtId="0" fontId="32" fillId="0" borderId="11" xfId="6" applyFont="1" applyBorder="1"/>
    <xf numFmtId="168" fontId="33" fillId="0" borderId="23" xfId="6" applyNumberFormat="1" applyFont="1" applyBorder="1"/>
    <xf numFmtId="0" fontId="34" fillId="3" borderId="0" xfId="0" applyFont="1" applyFill="1"/>
    <xf numFmtId="168" fontId="4" fillId="0" borderId="0" xfId="0" applyNumberFormat="1" applyFont="1"/>
    <xf numFmtId="41" fontId="35" fillId="0" borderId="0" xfId="0" applyNumberFormat="1" applyFont="1"/>
    <xf numFmtId="0" fontId="36" fillId="0" borderId="24" xfId="7" applyFont="1" applyBorder="1" applyAlignment="1">
      <alignment horizontal="center"/>
    </xf>
    <xf numFmtId="0" fontId="37" fillId="0" borderId="0" xfId="7" applyFont="1" applyAlignment="1">
      <alignment horizontal="center"/>
    </xf>
    <xf numFmtId="0" fontId="38" fillId="0" borderId="0" xfId="7" applyFont="1"/>
    <xf numFmtId="0" fontId="38" fillId="0" borderId="24" xfId="7" applyFont="1" applyBorder="1"/>
    <xf numFmtId="0" fontId="37" fillId="0" borderId="0" xfId="6" applyFont="1" applyAlignment="1">
      <alignment horizontal="center"/>
    </xf>
    <xf numFmtId="0" fontId="36" fillId="0" borderId="0" xfId="7" applyFont="1" applyAlignment="1">
      <alignment horizontal="center"/>
    </xf>
    <xf numFmtId="0" fontId="36" fillId="0" borderId="0" xfId="7" applyFont="1"/>
    <xf numFmtId="0" fontId="36" fillId="0" borderId="0" xfId="6" applyFont="1" applyAlignment="1">
      <alignment horizontal="center"/>
    </xf>
    <xf numFmtId="3" fontId="38" fillId="4" borderId="0" xfId="7" applyNumberFormat="1" applyFont="1" applyFill="1" applyProtection="1">
      <protection locked="0"/>
    </xf>
    <xf numFmtId="168" fontId="38" fillId="0" borderId="0" xfId="7" applyNumberFormat="1" applyFont="1" applyProtection="1">
      <protection locked="0"/>
    </xf>
    <xf numFmtId="168" fontId="38" fillId="0" borderId="0" xfId="7" applyNumberFormat="1" applyFont="1"/>
    <xf numFmtId="10" fontId="38" fillId="0" borderId="0" xfId="7" applyNumberFormat="1" applyFont="1"/>
    <xf numFmtId="10" fontId="38" fillId="0" borderId="0" xfId="7" applyNumberFormat="1" applyFont="1" applyProtection="1">
      <protection locked="0"/>
    </xf>
    <xf numFmtId="3" fontId="38" fillId="0" borderId="0" xfId="7" applyNumberFormat="1" applyFont="1" applyProtection="1">
      <protection locked="0"/>
    </xf>
    <xf numFmtId="3" fontId="38" fillId="0" borderId="0" xfId="7" applyNumberFormat="1" applyFont="1"/>
    <xf numFmtId="168" fontId="39" fillId="0" borderId="0" xfId="7" applyNumberFormat="1" applyFont="1"/>
    <xf numFmtId="10" fontId="38" fillId="4" borderId="0" xfId="7" applyNumberFormat="1" applyFont="1" applyFill="1" applyProtection="1">
      <protection locked="0"/>
    </xf>
    <xf numFmtId="0" fontId="38" fillId="5" borderId="24" xfId="7" applyFont="1" applyFill="1" applyBorder="1"/>
    <xf numFmtId="3" fontId="38" fillId="5" borderId="0" xfId="7" applyNumberFormat="1" applyFont="1" applyFill="1" applyProtection="1">
      <protection locked="0"/>
    </xf>
    <xf numFmtId="3" fontId="38" fillId="5" borderId="0" xfId="7" applyNumberFormat="1" applyFont="1" applyFill="1"/>
    <xf numFmtId="10" fontId="38" fillId="5" borderId="0" xfId="7" applyNumberFormat="1" applyFont="1" applyFill="1"/>
    <xf numFmtId="10" fontId="38" fillId="5" borderId="0" xfId="7" applyNumberFormat="1" applyFont="1" applyFill="1" applyProtection="1">
      <protection locked="0"/>
    </xf>
    <xf numFmtId="3" fontId="38" fillId="0" borderId="8" xfId="7" applyNumberFormat="1" applyFont="1" applyBorder="1"/>
    <xf numFmtId="0" fontId="38" fillId="0" borderId="16" xfId="7" applyFont="1" applyBorder="1"/>
    <xf numFmtId="0" fontId="39" fillId="0" borderId="24" xfId="7" applyFont="1" applyBorder="1"/>
    <xf numFmtId="0" fontId="39" fillId="0" borderId="0" xfId="7" applyFont="1"/>
    <xf numFmtId="168" fontId="35" fillId="0" borderId="0" xfId="0" applyNumberFormat="1" applyFont="1"/>
    <xf numFmtId="167" fontId="3" fillId="0" borderId="0" xfId="2" applyNumberFormat="1" applyFont="1" applyFill="1" applyAlignment="1"/>
    <xf numFmtId="167" fontId="3" fillId="0" borderId="0" xfId="1" applyNumberFormat="1" applyFont="1" applyFill="1" applyAlignment="1"/>
    <xf numFmtId="167" fontId="3" fillId="0" borderId="9" xfId="2" applyNumberFormat="1" applyFont="1" applyFill="1" applyBorder="1" applyAlignment="1"/>
    <xf numFmtId="43" fontId="2" fillId="0" borderId="0" xfId="1" applyFont="1"/>
    <xf numFmtId="43" fontId="2" fillId="0" borderId="1" xfId="1" applyFont="1" applyBorder="1"/>
    <xf numFmtId="43" fontId="2" fillId="0" borderId="0" xfId="1" quotePrefix="1" applyFont="1" applyAlignment="1">
      <alignment horizontal="center"/>
    </xf>
    <xf numFmtId="43" fontId="2" fillId="0" borderId="0" xfId="1" applyFont="1" applyAlignment="1">
      <alignment horizontal="center"/>
    </xf>
    <xf numFmtId="43" fontId="3" fillId="0" borderId="0" xfId="1" applyFont="1"/>
    <xf numFmtId="165" fontId="3" fillId="0" borderId="9" xfId="1" applyNumberFormat="1" applyFont="1" applyFill="1" applyBorder="1" applyAlignment="1"/>
    <xf numFmtId="165" fontId="3" fillId="0" borderId="0" xfId="1" applyNumberFormat="1" applyFont="1"/>
    <xf numFmtId="167" fontId="3" fillId="3" borderId="15" xfId="2" applyNumberFormat="1" applyFont="1" applyFill="1" applyBorder="1" applyAlignment="1"/>
    <xf numFmtId="41" fontId="4" fillId="3" borderId="0" xfId="0" applyNumberFormat="1" applyFont="1" applyFill="1"/>
    <xf numFmtId="10" fontId="3" fillId="3" borderId="0" xfId="0" applyNumberFormat="1" applyFont="1" applyFill="1"/>
    <xf numFmtId="165" fontId="3" fillId="0" borderId="3" xfId="1" applyNumberFormat="1" applyFont="1" applyFill="1" applyBorder="1" applyAlignment="1"/>
    <xf numFmtId="165" fontId="3" fillId="0" borderId="0" xfId="1" applyNumberFormat="1" applyFont="1" applyFill="1" applyBorder="1" applyAlignment="1"/>
    <xf numFmtId="165" fontId="3" fillId="0" borderId="3" xfId="2" applyNumberFormat="1" applyFont="1" applyFill="1" applyBorder="1" applyAlignment="1"/>
    <xf numFmtId="0" fontId="40" fillId="0" borderId="24" xfId="7" applyFont="1" applyBorder="1" applyAlignment="1">
      <alignment horizontal="center"/>
    </xf>
    <xf numFmtId="0" fontId="41" fillId="0" borderId="0" xfId="7" applyFont="1" applyAlignment="1">
      <alignment horizontal="center"/>
    </xf>
    <xf numFmtId="0" fontId="42" fillId="0" borderId="0" xfId="7" applyFont="1"/>
    <xf numFmtId="0" fontId="42" fillId="0" borderId="24" xfId="7" applyFont="1" applyBorder="1"/>
    <xf numFmtId="0" fontId="40" fillId="0" borderId="0" xfId="7" applyFont="1" applyAlignment="1">
      <alignment horizontal="center"/>
    </xf>
    <xf numFmtId="0" fontId="40" fillId="0" borderId="0" xfId="7" applyFont="1"/>
    <xf numFmtId="0" fontId="43" fillId="0" borderId="0" xfId="7" applyFont="1"/>
    <xf numFmtId="3" fontId="42" fillId="4" borderId="0" xfId="7" applyNumberFormat="1" applyFont="1" applyFill="1" applyProtection="1">
      <protection locked="0"/>
    </xf>
    <xf numFmtId="168" fontId="42" fillId="0" borderId="0" xfId="7" applyNumberFormat="1" applyFont="1" applyProtection="1">
      <protection locked="0"/>
    </xf>
    <xf numFmtId="168" fontId="42" fillId="0" borderId="0" xfId="7" applyNumberFormat="1" applyFont="1"/>
    <xf numFmtId="10" fontId="42" fillId="0" borderId="0" xfId="7" applyNumberFormat="1" applyFont="1"/>
    <xf numFmtId="10" fontId="42" fillId="0" borderId="0" xfId="7" applyNumberFormat="1" applyFont="1" applyProtection="1">
      <protection locked="0"/>
    </xf>
    <xf numFmtId="3" fontId="42" fillId="2" borderId="0" xfId="7" applyNumberFormat="1" applyFont="1" applyFill="1"/>
    <xf numFmtId="3" fontId="42" fillId="0" borderId="0" xfId="7" applyNumberFormat="1" applyFont="1" applyProtection="1">
      <protection locked="0"/>
    </xf>
    <xf numFmtId="3" fontId="42" fillId="0" borderId="0" xfId="7" applyNumberFormat="1" applyFont="1"/>
    <xf numFmtId="10" fontId="42" fillId="4" borderId="0" xfId="7" applyNumberFormat="1" applyFont="1" applyFill="1" applyProtection="1">
      <protection locked="0"/>
    </xf>
    <xf numFmtId="3" fontId="42" fillId="0" borderId="8" xfId="7" applyNumberFormat="1" applyFont="1" applyBorder="1"/>
    <xf numFmtId="0" fontId="42" fillId="0" borderId="16" xfId="7" applyFont="1" applyBorder="1"/>
    <xf numFmtId="168" fontId="44" fillId="2" borderId="0" xfId="7" applyNumberFormat="1" applyFont="1" applyFill="1"/>
    <xf numFmtId="168" fontId="44" fillId="0" borderId="0" xfId="7" applyNumberFormat="1" applyFont="1"/>
    <xf numFmtId="0" fontId="44" fillId="0" borderId="0" xfId="7" applyFont="1"/>
    <xf numFmtId="168" fontId="3" fillId="0" borderId="0" xfId="0" applyNumberFormat="1" applyFont="1"/>
    <xf numFmtId="0" fontId="4" fillId="3" borderId="0" xfId="0" applyFont="1" applyFill="1"/>
    <xf numFmtId="0" fontId="40" fillId="0" borderId="24" xfId="0" applyFont="1" applyBorder="1" applyAlignment="1">
      <alignment horizontal="center"/>
    </xf>
    <xf numFmtId="0" fontId="41" fillId="0" borderId="0" xfId="0" applyFont="1" applyAlignment="1">
      <alignment horizontal="center"/>
    </xf>
    <xf numFmtId="0" fontId="42" fillId="0" borderId="0" xfId="0" applyFont="1"/>
    <xf numFmtId="0" fontId="42" fillId="0" borderId="24" xfId="0" applyFont="1" applyBorder="1"/>
    <xf numFmtId="0" fontId="40" fillId="0" borderId="0" xfId="0" applyFont="1" applyAlignment="1">
      <alignment horizontal="center"/>
    </xf>
    <xf numFmtId="0" fontId="40" fillId="0" borderId="0" xfId="0" applyFont="1"/>
    <xf numFmtId="3" fontId="42" fillId="4" borderId="0" xfId="0" applyNumberFormat="1" applyFont="1" applyFill="1" applyProtection="1">
      <protection locked="0"/>
    </xf>
    <xf numFmtId="168" fontId="42" fillId="0" borderId="0" xfId="0" applyNumberFormat="1" applyFont="1" applyProtection="1">
      <protection locked="0"/>
    </xf>
    <xf numFmtId="168" fontId="42" fillId="0" borderId="0" xfId="0" applyNumberFormat="1" applyFont="1"/>
    <xf numFmtId="10" fontId="42" fillId="0" borderId="0" xfId="0" applyNumberFormat="1" applyFont="1"/>
    <xf numFmtId="10" fontId="42" fillId="0" borderId="0" xfId="0" applyNumberFormat="1" applyFont="1" applyProtection="1">
      <protection locked="0"/>
    </xf>
    <xf numFmtId="3" fontId="42" fillId="0" borderId="0" xfId="0" applyNumberFormat="1" applyFont="1" applyProtection="1">
      <protection locked="0"/>
    </xf>
    <xf numFmtId="3" fontId="42" fillId="0" borderId="0" xfId="0" applyNumberFormat="1" applyFont="1"/>
    <xf numFmtId="10" fontId="42" fillId="4" borderId="0" xfId="0" applyNumberFormat="1" applyFont="1" applyFill="1" applyProtection="1">
      <protection locked="0"/>
    </xf>
    <xf numFmtId="3" fontId="42" fillId="0" borderId="8" xfId="0" applyNumberFormat="1" applyFont="1" applyBorder="1"/>
    <xf numFmtId="10" fontId="42" fillId="0" borderId="8" xfId="0" applyNumberFormat="1" applyFont="1" applyBorder="1"/>
    <xf numFmtId="168" fontId="42" fillId="0" borderId="8" xfId="0" applyNumberFormat="1" applyFont="1" applyBorder="1"/>
    <xf numFmtId="10" fontId="42" fillId="4" borderId="8" xfId="0" applyNumberFormat="1" applyFont="1" applyFill="1" applyBorder="1" applyProtection="1">
      <protection locked="0"/>
    </xf>
    <xf numFmtId="3" fontId="42" fillId="4" borderId="8" xfId="0" applyNumberFormat="1" applyFont="1" applyFill="1" applyBorder="1" applyProtection="1">
      <protection locked="0"/>
    </xf>
    <xf numFmtId="3" fontId="42" fillId="0" borderId="8" xfId="0" applyNumberFormat="1" applyFont="1" applyBorder="1" applyProtection="1">
      <protection locked="0"/>
    </xf>
    <xf numFmtId="0" fontId="11" fillId="0" borderId="8" xfId="0" applyFont="1" applyBorder="1"/>
    <xf numFmtId="0" fontId="42" fillId="0" borderId="16" xfId="0" applyFont="1" applyBorder="1"/>
    <xf numFmtId="168" fontId="42" fillId="0" borderId="25" xfId="0" applyNumberFormat="1" applyFont="1" applyBorder="1"/>
    <xf numFmtId="10" fontId="42" fillId="0" borderId="25" xfId="0" applyNumberFormat="1" applyFont="1" applyBorder="1"/>
    <xf numFmtId="0" fontId="42" fillId="0" borderId="25" xfId="0" applyFont="1" applyBorder="1"/>
    <xf numFmtId="14" fontId="0" fillId="0" borderId="0" xfId="0" applyNumberFormat="1"/>
    <xf numFmtId="21" fontId="0" fillId="0" borderId="0" xfId="0" applyNumberFormat="1"/>
    <xf numFmtId="0" fontId="0" fillId="6" borderId="0" xfId="0" applyFill="1"/>
    <xf numFmtId="43" fontId="0" fillId="0" borderId="0" xfId="1" applyFont="1"/>
    <xf numFmtId="43" fontId="0" fillId="0" borderId="0" xfId="0" applyNumberFormat="1"/>
    <xf numFmtId="43" fontId="0" fillId="2" borderId="0" xfId="1" applyFont="1" applyFill="1"/>
    <xf numFmtId="0" fontId="12" fillId="0" borderId="0" xfId="8" applyAlignment="1">
      <alignment horizontal="center"/>
    </xf>
    <xf numFmtId="49" fontId="0" fillId="0" borderId="0" xfId="0" applyNumberFormat="1"/>
    <xf numFmtId="0" fontId="46" fillId="0" borderId="0" xfId="0" applyFont="1"/>
    <xf numFmtId="165" fontId="45" fillId="0" borderId="0" xfId="1" applyNumberFormat="1" applyFont="1"/>
    <xf numFmtId="165" fontId="45" fillId="2" borderId="0" xfId="1" applyNumberFormat="1" applyFont="1" applyFill="1"/>
    <xf numFmtId="165" fontId="0" fillId="0" borderId="0" xfId="1" applyNumberFormat="1" applyFont="1"/>
    <xf numFmtId="169" fontId="23" fillId="0" borderId="0" xfId="0" applyNumberFormat="1" applyFont="1" applyAlignment="1">
      <alignment horizontal="right"/>
    </xf>
    <xf numFmtId="169" fontId="23" fillId="0" borderId="0" xfId="0" applyNumberFormat="1" applyFont="1"/>
    <xf numFmtId="169" fontId="23" fillId="0" borderId="0" xfId="0" quotePrefix="1" applyNumberFormat="1" applyFont="1" applyAlignment="1">
      <alignment horizontal="right"/>
    </xf>
    <xf numFmtId="169" fontId="23" fillId="0" borderId="0" xfId="0" quotePrefix="1" applyNumberFormat="1" applyFont="1" applyAlignment="1">
      <alignment horizontal="left"/>
    </xf>
    <xf numFmtId="0" fontId="23" fillId="0" borderId="1" xfId="0" applyFont="1" applyBorder="1" applyAlignment="1">
      <alignment horizontal="centerContinuous"/>
    </xf>
    <xf numFmtId="164" fontId="23" fillId="0" borderId="0" xfId="0" applyNumberFormat="1" applyFont="1" applyAlignment="1">
      <alignment horizontal="center"/>
    </xf>
    <xf numFmtId="164" fontId="23" fillId="0" borderId="0" xfId="0" quotePrefix="1" applyNumberFormat="1" applyFont="1" applyAlignment="1">
      <alignment horizontal="center"/>
    </xf>
    <xf numFmtId="0" fontId="49" fillId="0" borderId="0" xfId="0" applyFont="1" applyAlignment="1" applyProtection="1">
      <alignment horizontal="center"/>
      <protection locked="0"/>
    </xf>
    <xf numFmtId="170" fontId="23" fillId="0" borderId="0" xfId="1" applyNumberFormat="1" applyFont="1" applyAlignment="1"/>
    <xf numFmtId="170" fontId="23" fillId="0" borderId="0" xfId="1" applyNumberFormat="1" applyFont="1" applyFill="1" applyAlignment="1">
      <alignment horizontal="center"/>
    </xf>
    <xf numFmtId="170" fontId="25" fillId="0" borderId="0" xfId="1" applyNumberFormat="1" applyFont="1" applyAlignment="1">
      <alignment horizontal="center"/>
    </xf>
    <xf numFmtId="170" fontId="50" fillId="0" borderId="0" xfId="1" applyNumberFormat="1" applyFont="1" applyAlignment="1">
      <alignment horizontal="center"/>
    </xf>
    <xf numFmtId="170" fontId="25" fillId="0" borderId="0" xfId="1" applyNumberFormat="1" applyFont="1" applyFill="1" applyAlignment="1">
      <alignment horizontal="center"/>
    </xf>
    <xf numFmtId="0" fontId="17" fillId="0" borderId="0" xfId="0" applyFont="1" applyAlignment="1">
      <alignment horizontal="center"/>
    </xf>
    <xf numFmtId="9" fontId="17" fillId="0" borderId="0" xfId="3" applyFont="1" applyFill="1" applyAlignment="1">
      <alignment horizontal="center"/>
    </xf>
    <xf numFmtId="9" fontId="17" fillId="0" borderId="0" xfId="3" applyFont="1" applyFill="1" applyAlignment="1">
      <alignment horizontal="centerContinuous"/>
    </xf>
    <xf numFmtId="41" fontId="17" fillId="0" borderId="0" xfId="2" applyNumberFormat="1" applyFont="1" applyFill="1" applyAlignment="1"/>
    <xf numFmtId="9" fontId="17" fillId="0" borderId="0" xfId="3" applyFont="1" applyFill="1" applyAlignment="1"/>
    <xf numFmtId="41" fontId="17" fillId="0" borderId="2" xfId="1" applyNumberFormat="1" applyFont="1" applyFill="1" applyBorder="1" applyAlignment="1"/>
    <xf numFmtId="9" fontId="17" fillId="0" borderId="0" xfId="3" applyFont="1" applyFill="1" applyBorder="1" applyAlignment="1"/>
    <xf numFmtId="9" fontId="17" fillId="0" borderId="0" xfId="3" applyFont="1" applyFill="1" applyBorder="1" applyProtection="1"/>
    <xf numFmtId="9" fontId="17" fillId="0" borderId="0" xfId="3" applyFont="1" applyBorder="1" applyProtection="1"/>
    <xf numFmtId="41" fontId="17" fillId="0" borderId="26" xfId="2" applyNumberFormat="1" applyFont="1" applyFill="1" applyBorder="1" applyAlignment="1"/>
    <xf numFmtId="9" fontId="17" fillId="0" borderId="0" xfId="3" applyFont="1" applyFill="1" applyBorder="1" applyAlignment="1">
      <alignment horizontal="center"/>
    </xf>
    <xf numFmtId="9" fontId="17" fillId="0" borderId="25" xfId="3" applyFont="1" applyFill="1" applyBorder="1" applyAlignment="1">
      <alignment horizontal="center"/>
    </xf>
    <xf numFmtId="9" fontId="17" fillId="0" borderId="0" xfId="3" applyFont="1" applyFill="1" applyProtection="1"/>
    <xf numFmtId="9" fontId="17" fillId="0" borderId="0" xfId="3" applyFont="1" applyFill="1" applyAlignment="1">
      <alignment horizontal="center" wrapText="1"/>
    </xf>
    <xf numFmtId="0" fontId="51" fillId="0" borderId="0" xfId="0" applyFont="1"/>
    <xf numFmtId="41" fontId="9" fillId="0" borderId="0" xfId="1" applyNumberFormat="1" applyFont="1" applyFill="1" applyBorder="1" applyAlignment="1"/>
    <xf numFmtId="41" fontId="17" fillId="0" borderId="0" xfId="2" applyNumberFormat="1" applyFont="1" applyAlignment="1"/>
    <xf numFmtId="9" fontId="17" fillId="0" borderId="2" xfId="3" applyFont="1" applyFill="1" applyBorder="1" applyAlignment="1"/>
    <xf numFmtId="9" fontId="17" fillId="0" borderId="0" xfId="3" applyFont="1" applyProtection="1"/>
    <xf numFmtId="9" fontId="17" fillId="0" borderId="26" xfId="3" applyFont="1" applyFill="1" applyBorder="1" applyAlignment="1">
      <alignment horizontal="center"/>
    </xf>
    <xf numFmtId="10" fontId="17" fillId="0" borderId="0" xfId="3" applyNumberFormat="1" applyFont="1" applyFill="1" applyAlignment="1"/>
    <xf numFmtId="0" fontId="52" fillId="0" borderId="0" xfId="0" applyFont="1" applyAlignment="1">
      <alignment horizontal="center"/>
    </xf>
    <xf numFmtId="0" fontId="52" fillId="0" borderId="0" xfId="0" applyFont="1" applyAlignment="1">
      <alignment horizontal="left"/>
    </xf>
    <xf numFmtId="3" fontId="52" fillId="0" borderId="0" xfId="0" applyNumberFormat="1" applyFont="1" applyAlignment="1">
      <alignment horizontal="center"/>
    </xf>
    <xf numFmtId="4" fontId="52" fillId="0" borderId="0" xfId="0" applyNumberFormat="1" applyFont="1" applyAlignment="1">
      <alignment horizontal="center"/>
    </xf>
    <xf numFmtId="41" fontId="17" fillId="0" borderId="0" xfId="1" applyNumberFormat="1" applyFont="1" applyBorder="1" applyAlignment="1">
      <alignment horizontal="center"/>
    </xf>
    <xf numFmtId="43" fontId="25" fillId="0" borderId="0" xfId="1" applyFont="1" applyFill="1" applyAlignment="1">
      <alignment horizontal="center"/>
    </xf>
    <xf numFmtId="41" fontId="17" fillId="0" borderId="0" xfId="1" applyNumberFormat="1" applyFont="1" applyFill="1" applyBorder="1" applyAlignment="1">
      <alignment horizontal="center"/>
    </xf>
    <xf numFmtId="43" fontId="53" fillId="0" borderId="28" xfId="1" applyFont="1" applyBorder="1" applyAlignment="1"/>
    <xf numFmtId="0" fontId="49" fillId="0" borderId="29" xfId="0" applyFont="1" applyBorder="1" applyAlignment="1">
      <alignment horizontal="center"/>
    </xf>
    <xf numFmtId="0" fontId="49" fillId="0" borderId="30" xfId="0" applyFont="1" applyBorder="1" applyAlignment="1">
      <alignment horizontal="center"/>
    </xf>
    <xf numFmtId="0" fontId="49" fillId="0" borderId="31" xfId="0" applyFont="1" applyBorder="1" applyAlignment="1">
      <alignment horizontal="center"/>
    </xf>
    <xf numFmtId="0" fontId="49" fillId="0" borderId="0" xfId="0" applyFont="1" applyAlignment="1">
      <alignment horizontal="center"/>
    </xf>
    <xf numFmtId="0" fontId="49" fillId="0" borderId="32" xfId="0" applyFont="1" applyBorder="1" applyAlignment="1">
      <alignment horizontal="center"/>
    </xf>
    <xf numFmtId="171" fontId="17" fillId="0" borderId="33" xfId="1" applyNumberFormat="1" applyFont="1" applyBorder="1" applyAlignment="1"/>
    <xf numFmtId="171" fontId="17" fillId="0" borderId="8" xfId="1" applyNumberFormat="1" applyFont="1" applyBorder="1" applyAlignment="1"/>
    <xf numFmtId="171" fontId="17" fillId="0" borderId="34" xfId="1" applyNumberFormat="1" applyFont="1" applyBorder="1" applyAlignment="1"/>
    <xf numFmtId="0" fontId="23" fillId="7" borderId="0" xfId="0" applyFont="1" applyFill="1"/>
    <xf numFmtId="37" fontId="23" fillId="0" borderId="0" xfId="0" applyNumberFormat="1" applyFont="1" applyAlignment="1">
      <alignment horizontal="centerContinuous"/>
    </xf>
    <xf numFmtId="0" fontId="23" fillId="7" borderId="0" xfId="0" applyFont="1" applyFill="1" applyAlignment="1">
      <alignment horizontal="center"/>
    </xf>
    <xf numFmtId="43" fontId="25" fillId="7" borderId="0" xfId="1" quotePrefix="1" applyFont="1" applyFill="1" applyAlignment="1">
      <alignment horizontal="center"/>
    </xf>
    <xf numFmtId="43" fontId="25" fillId="0" borderId="0" xfId="1" applyFont="1" applyAlignment="1"/>
    <xf numFmtId="43" fontId="17" fillId="0" borderId="0" xfId="1" applyFont="1" applyFill="1" applyAlignment="1"/>
    <xf numFmtId="41" fontId="17" fillId="0" borderId="0" xfId="0" quotePrefix="1" applyNumberFormat="1" applyFont="1"/>
    <xf numFmtId="41" fontId="17" fillId="2" borderId="0" xfId="0" applyNumberFormat="1" applyFont="1" applyFill="1"/>
    <xf numFmtId="0" fontId="17" fillId="2" borderId="0" xfId="0" applyFont="1" applyFill="1"/>
    <xf numFmtId="43" fontId="17" fillId="2" borderId="8" xfId="0" applyNumberFormat="1" applyFont="1" applyFill="1" applyBorder="1" applyAlignment="1">
      <alignment horizontal="right"/>
    </xf>
    <xf numFmtId="0" fontId="17" fillId="2" borderId="8" xfId="0" applyFont="1" applyFill="1" applyBorder="1" applyAlignment="1">
      <alignment horizontal="right"/>
    </xf>
    <xf numFmtId="0" fontId="17" fillId="0" borderId="8" xfId="0" applyFont="1" applyBorder="1"/>
    <xf numFmtId="41" fontId="17" fillId="0" borderId="13" xfId="0" applyNumberFormat="1" applyFont="1" applyBorder="1"/>
    <xf numFmtId="9" fontId="17" fillId="0" borderId="0" xfId="3" applyFont="1" applyBorder="1" applyAlignment="1" applyProtection="1">
      <alignment horizontal="center"/>
    </xf>
    <xf numFmtId="41" fontId="17" fillId="0" borderId="0" xfId="2" applyNumberFormat="1" applyFont="1" applyBorder="1" applyAlignment="1"/>
    <xf numFmtId="9" fontId="17" fillId="0" borderId="0" xfId="3" applyFont="1" applyBorder="1"/>
    <xf numFmtId="43" fontId="17" fillId="0" borderId="0" xfId="0" applyNumberFormat="1" applyFont="1"/>
    <xf numFmtId="41" fontId="54" fillId="0" borderId="0" xfId="0" applyNumberFormat="1" applyFont="1"/>
    <xf numFmtId="10" fontId="17" fillId="0" borderId="0" xfId="3" applyNumberFormat="1" applyFont="1" applyFill="1" applyProtection="1"/>
    <xf numFmtId="3" fontId="0" fillId="0" borderId="0" xfId="0" applyNumberFormat="1"/>
    <xf numFmtId="0" fontId="57" fillId="0" borderId="0" xfId="0" applyFont="1" applyFill="1"/>
    <xf numFmtId="0" fontId="58" fillId="0" borderId="27" xfId="0" applyFont="1" applyFill="1" applyBorder="1"/>
    <xf numFmtId="3" fontId="59" fillId="0" borderId="16" xfId="0" applyNumberFormat="1" applyFont="1" applyFill="1" applyBorder="1"/>
    <xf numFmtId="3" fontId="59" fillId="0" borderId="16" xfId="0" applyNumberFormat="1" applyFont="1" applyFill="1" applyBorder="1" applyAlignment="1">
      <alignment horizontal="center"/>
    </xf>
    <xf numFmtId="10" fontId="60" fillId="0" borderId="16" xfId="0" applyNumberFormat="1" applyFont="1" applyFill="1" applyBorder="1"/>
    <xf numFmtId="0" fontId="57" fillId="0" borderId="24" xfId="0" applyFont="1" applyFill="1" applyBorder="1"/>
    <xf numFmtId="0" fontId="60" fillId="0" borderId="24" xfId="0" applyFont="1" applyFill="1" applyBorder="1"/>
    <xf numFmtId="3" fontId="59" fillId="0" borderId="0" xfId="0" applyNumberFormat="1" applyFont="1" applyFill="1"/>
    <xf numFmtId="3" fontId="60" fillId="0" borderId="0" xfId="0" applyNumberFormat="1" applyFont="1" applyFill="1" applyAlignment="1">
      <alignment horizontal="center"/>
    </xf>
    <xf numFmtId="10" fontId="60" fillId="0" borderId="0" xfId="0" applyNumberFormat="1" applyFont="1" applyFill="1" applyAlignment="1">
      <alignment horizontal="center"/>
    </xf>
    <xf numFmtId="10" fontId="57" fillId="0" borderId="0" xfId="0" applyNumberFormat="1" applyFont="1" applyFill="1"/>
    <xf numFmtId="10" fontId="60" fillId="0" borderId="0" xfId="0" applyNumberFormat="1" applyFont="1" applyFill="1"/>
    <xf numFmtId="0" fontId="61" fillId="0" borderId="24" xfId="0" applyFont="1" applyFill="1" applyBorder="1"/>
    <xf numFmtId="0" fontId="60" fillId="0" borderId="0" xfId="0" applyFont="1" applyFill="1" applyAlignment="1">
      <alignment horizontal="center"/>
    </xf>
    <xf numFmtId="0" fontId="60" fillId="0" borderId="0" xfId="0" applyFont="1" applyFill="1"/>
    <xf numFmtId="168" fontId="60" fillId="0" borderId="0" xfId="0" applyNumberFormat="1" applyFont="1" applyFill="1" applyProtection="1">
      <protection locked="0"/>
    </xf>
    <xf numFmtId="168" fontId="62" fillId="0" borderId="0" xfId="0" applyNumberFormat="1" applyFont="1" applyFill="1"/>
    <xf numFmtId="0" fontId="60" fillId="0" borderId="0" xfId="0" applyFont="1" applyFill="1" applyProtection="1">
      <protection locked="0"/>
    </xf>
    <xf numFmtId="0" fontId="62" fillId="0" borderId="0" xfId="0" applyFont="1" applyFill="1"/>
    <xf numFmtId="3" fontId="60" fillId="0" borderId="0" xfId="0" applyNumberFormat="1" applyFont="1" applyFill="1" applyProtection="1">
      <protection locked="0"/>
    </xf>
    <xf numFmtId="1" fontId="62" fillId="0" borderId="0" xfId="0" applyNumberFormat="1" applyFont="1" applyFill="1"/>
    <xf numFmtId="3" fontId="59" fillId="0" borderId="0" xfId="0" applyNumberFormat="1" applyFont="1" applyFill="1" applyProtection="1">
      <protection locked="0"/>
    </xf>
    <xf numFmtId="0" fontId="59" fillId="0" borderId="0" xfId="0" applyFont="1" applyFill="1"/>
    <xf numFmtId="3" fontId="62" fillId="0" borderId="0" xfId="0" applyNumberFormat="1" applyFont="1" applyFill="1"/>
    <xf numFmtId="0" fontId="58" fillId="0" borderId="24" xfId="0" applyFont="1" applyFill="1" applyBorder="1"/>
    <xf numFmtId="168" fontId="63" fillId="0" borderId="0" xfId="0" applyNumberFormat="1" applyFont="1" applyFill="1"/>
    <xf numFmtId="1" fontId="59" fillId="0" borderId="0" xfId="0" applyNumberFormat="1" applyFont="1" applyFill="1"/>
    <xf numFmtId="10" fontId="59" fillId="0" borderId="0" xfId="0" applyNumberFormat="1" applyFont="1" applyFill="1"/>
    <xf numFmtId="168" fontId="63" fillId="0" borderId="0" xfId="0" applyNumberFormat="1" applyFont="1" applyFill="1" applyProtection="1">
      <protection locked="0"/>
    </xf>
    <xf numFmtId="0" fontId="2" fillId="0" borderId="0" xfId="0" applyFont="1" applyFill="1"/>
    <xf numFmtId="37" fontId="2" fillId="0" borderId="0" xfId="0" applyNumberFormat="1" applyFont="1" applyFill="1"/>
    <xf numFmtId="0" fontId="3" fillId="0" borderId="0" xfId="0" applyFont="1" applyFill="1"/>
    <xf numFmtId="37" fontId="2" fillId="0" borderId="0" xfId="0" applyNumberFormat="1" applyFont="1" applyFill="1" applyAlignment="1">
      <alignment horizontal="right"/>
    </xf>
    <xf numFmtId="37" fontId="2" fillId="0" borderId="0" xfId="0" quotePrefix="1" applyNumberFormat="1" applyFont="1" applyFill="1" applyAlignment="1">
      <alignment horizontal="right"/>
    </xf>
    <xf numFmtId="0" fontId="2" fillId="0" borderId="1" xfId="0" applyFont="1" applyFill="1" applyBorder="1"/>
    <xf numFmtId="0" fontId="2" fillId="0" borderId="0" xfId="0" applyFont="1" applyFill="1" applyAlignment="1">
      <alignment horizontal="center"/>
    </xf>
    <xf numFmtId="43" fontId="64" fillId="0" borderId="0" xfId="1" applyFont="1" applyFill="1" applyAlignment="1">
      <alignment horizontal="centerContinuous"/>
    </xf>
    <xf numFmtId="43" fontId="64" fillId="0" borderId="0" xfId="1" applyFont="1" applyFill="1" applyAlignment="1">
      <alignment horizontal="center"/>
    </xf>
    <xf numFmtId="0" fontId="3" fillId="0" borderId="0" xfId="0" applyFont="1" applyFill="1" applyAlignment="1">
      <alignment horizontal="centerContinuous"/>
    </xf>
    <xf numFmtId="37" fontId="3" fillId="0" borderId="0" xfId="0" applyNumberFormat="1" applyFont="1" applyFill="1"/>
    <xf numFmtId="37" fontId="10" fillId="0" borderId="0" xfId="0" applyNumberFormat="1" applyFont="1" applyFill="1" applyProtection="1">
      <protection locked="0"/>
    </xf>
    <xf numFmtId="41" fontId="3" fillId="0" borderId="0" xfId="0" applyNumberFormat="1" applyFont="1" applyFill="1" applyAlignment="1">
      <alignment horizontal="center"/>
    </xf>
    <xf numFmtId="41" fontId="3" fillId="0" borderId="0" xfId="0" applyNumberFormat="1" applyFont="1" applyFill="1"/>
    <xf numFmtId="41" fontId="3" fillId="0" borderId="3" xfId="1" applyNumberFormat="1" applyFont="1" applyFill="1" applyBorder="1" applyAlignment="1">
      <alignment horizontal="center"/>
    </xf>
    <xf numFmtId="41" fontId="3" fillId="0" borderId="0" xfId="1" applyNumberFormat="1" applyFont="1" applyFill="1" applyBorder="1" applyAlignment="1">
      <alignment horizontal="center"/>
    </xf>
    <xf numFmtId="0" fontId="57" fillId="0" borderId="0" xfId="0" applyFont="1" applyFill="1" applyBorder="1"/>
    <xf numFmtId="0" fontId="66" fillId="0" borderId="0" xfId="0" applyFont="1" applyFill="1"/>
    <xf numFmtId="41" fontId="3" fillId="0" borderId="3" xfId="0" applyNumberFormat="1" applyFont="1" applyFill="1" applyBorder="1"/>
    <xf numFmtId="10" fontId="3" fillId="0" borderId="0" xfId="0" applyNumberFormat="1" applyFont="1" applyFill="1"/>
    <xf numFmtId="168" fontId="69" fillId="0" borderId="0" xfId="0" applyNumberFormat="1" applyFont="1" applyFill="1"/>
    <xf numFmtId="0" fontId="70" fillId="0" borderId="0" xfId="0" applyFont="1" applyFill="1"/>
    <xf numFmtId="165" fontId="57" fillId="0" borderId="0" xfId="1" applyNumberFormat="1" applyFont="1" applyFill="1"/>
    <xf numFmtId="0" fontId="71" fillId="0" borderId="0" xfId="0" applyFont="1" applyFill="1" applyBorder="1"/>
    <xf numFmtId="0" fontId="72" fillId="0" borderId="0" xfId="0" applyFont="1" applyFill="1" applyBorder="1"/>
    <xf numFmtId="0" fontId="3" fillId="0" borderId="0" xfId="0" applyFont="1" applyFill="1" applyAlignment="1">
      <alignment horizontal="left"/>
    </xf>
    <xf numFmtId="0" fontId="3" fillId="0" borderId="0" xfId="0" applyFont="1" applyFill="1" applyAlignment="1">
      <alignment horizontal="right"/>
    </xf>
    <xf numFmtId="0" fontId="2" fillId="0" borderId="0" xfId="0" applyFont="1" applyAlignment="1">
      <alignment horizontal="center"/>
    </xf>
    <xf numFmtId="0" fontId="23" fillId="0" borderId="0" xfId="0" applyFont="1" applyAlignment="1">
      <alignment horizontal="center"/>
    </xf>
    <xf numFmtId="0" fontId="2" fillId="0" borderId="0" xfId="0" applyFont="1" applyAlignment="1">
      <alignment horizontal="center"/>
    </xf>
    <xf numFmtId="165" fontId="3" fillId="0" borderId="0" xfId="1" quotePrefix="1" applyNumberFormat="1" applyFont="1" applyFill="1" applyAlignment="1"/>
    <xf numFmtId="41" fontId="3" fillId="0" borderId="0" xfId="2" applyNumberFormat="1" applyFont="1" applyFill="1" applyBorder="1" applyAlignment="1"/>
    <xf numFmtId="0" fontId="2" fillId="0" borderId="0" xfId="0" applyFont="1" applyAlignment="1">
      <alignment horizontal="left"/>
    </xf>
    <xf numFmtId="0" fontId="88" fillId="0" borderId="0" xfId="0" quotePrefix="1" applyFont="1" applyAlignment="1" applyProtection="1">
      <alignment horizontal="center"/>
      <protection locked="0"/>
    </xf>
    <xf numFmtId="0" fontId="2" fillId="0" borderId="1" xfId="0" applyFont="1" applyBorder="1" applyAlignment="1">
      <alignment horizontal="centerContinuous"/>
    </xf>
    <xf numFmtId="169" fontId="2" fillId="0" borderId="0" xfId="0" quotePrefix="1" applyNumberFormat="1" applyFont="1" applyAlignment="1">
      <alignment horizontal="left"/>
    </xf>
    <xf numFmtId="0" fontId="88" fillId="0" borderId="0" xfId="0" applyFont="1" applyAlignment="1" applyProtection="1">
      <alignment horizontal="center"/>
      <protection locked="0"/>
    </xf>
    <xf numFmtId="44" fontId="3" fillId="0" borderId="26" xfId="2" applyFont="1" applyFill="1" applyBorder="1" applyAlignment="1"/>
    <xf numFmtId="169" fontId="2" fillId="0" borderId="0" xfId="0" applyNumberFormat="1" applyFont="1"/>
    <xf numFmtId="41" fontId="4" fillId="2" borderId="0" xfId="1" applyNumberFormat="1" applyFont="1" applyFill="1" applyBorder="1" applyAlignment="1"/>
    <xf numFmtId="43" fontId="3" fillId="0" borderId="16" xfId="1" applyFont="1" applyFill="1" applyBorder="1" applyAlignment="1"/>
    <xf numFmtId="165" fontId="3" fillId="2" borderId="0" xfId="1" applyNumberFormat="1" applyFont="1" applyFill="1" applyAlignment="1"/>
    <xf numFmtId="43" fontId="3" fillId="0" borderId="0" xfId="1" applyFont="1" applyFill="1" applyBorder="1" applyAlignment="1"/>
    <xf numFmtId="170" fontId="2" fillId="0" borderId="2" xfId="1" applyNumberFormat="1" applyFont="1" applyFill="1" applyBorder="1" applyAlignment="1">
      <alignment horizontal="center"/>
    </xf>
    <xf numFmtId="0" fontId="89" fillId="0" borderId="1" xfId="0" applyFont="1" applyBorder="1"/>
    <xf numFmtId="0" fontId="4" fillId="0" borderId="0" xfId="4" applyFont="1" applyAlignment="1">
      <alignment horizontal="center"/>
    </xf>
    <xf numFmtId="0" fontId="0" fillId="43" borderId="0" xfId="0" applyFill="1" applyAlignment="1">
      <alignment horizontal="center"/>
    </xf>
    <xf numFmtId="37" fontId="3" fillId="0" borderId="16" xfId="0" applyNumberFormat="1" applyFont="1" applyBorder="1"/>
    <xf numFmtId="0" fontId="89" fillId="0" borderId="0" xfId="0" quotePrefix="1" applyFont="1" applyAlignment="1">
      <alignment horizontal="left"/>
    </xf>
    <xf numFmtId="0" fontId="0" fillId="42" borderId="0" xfId="0" applyFill="1" applyAlignment="1">
      <alignment horizontal="center"/>
    </xf>
    <xf numFmtId="43" fontId="3" fillId="0" borderId="2" xfId="1" applyFont="1" applyFill="1" applyBorder="1" applyAlignment="1"/>
    <xf numFmtId="49" fontId="90" fillId="0" borderId="0" xfId="0" applyNumberFormat="1" applyFont="1" applyProtection="1">
      <protection locked="0"/>
    </xf>
    <xf numFmtId="43" fontId="0" fillId="41" borderId="0" xfId="0" applyNumberFormat="1" applyFill="1"/>
    <xf numFmtId="0" fontId="0" fillId="41" borderId="0" xfId="0" applyFill="1" applyAlignment="1">
      <alignment horizontal="center"/>
    </xf>
    <xf numFmtId="41" fontId="3" fillId="0" borderId="2" xfId="0" applyNumberFormat="1" applyFont="1" applyBorder="1"/>
    <xf numFmtId="49" fontId="89" fillId="0" borderId="0" xfId="0" applyNumberFormat="1" applyFont="1"/>
    <xf numFmtId="0" fontId="0" fillId="40" borderId="0" xfId="0" applyFill="1" applyAlignment="1">
      <alignment horizontal="center"/>
    </xf>
    <xf numFmtId="0" fontId="89" fillId="0" borderId="0" xfId="0" applyFont="1"/>
    <xf numFmtId="43" fontId="0" fillId="40" borderId="0" xfId="0" applyNumberFormat="1" applyFill="1"/>
    <xf numFmtId="44" fontId="3" fillId="0" borderId="26" xfId="2" applyFont="1" applyFill="1" applyBorder="1" applyAlignment="1">
      <alignment horizontal="center"/>
    </xf>
    <xf numFmtId="41" fontId="3" fillId="0" borderId="2" xfId="2" applyNumberFormat="1" applyFont="1" applyFill="1" applyBorder="1" applyAlignment="1"/>
    <xf numFmtId="43" fontId="0" fillId="39" borderId="0" xfId="0" applyNumberFormat="1" applyFill="1"/>
    <xf numFmtId="0" fontId="0" fillId="0" borderId="0" xfId="0"/>
    <xf numFmtId="14" fontId="0" fillId="0" borderId="0" xfId="0" applyNumberFormat="1"/>
    <xf numFmtId="21" fontId="0" fillId="0" borderId="0" xfId="0" applyNumberFormat="1"/>
    <xf numFmtId="43" fontId="0" fillId="0" borderId="0" xfId="1" applyFont="1"/>
    <xf numFmtId="0" fontId="0" fillId="0" borderId="0" xfId="0" applyAlignment="1">
      <alignment horizontal="left"/>
    </xf>
    <xf numFmtId="0" fontId="0" fillId="0" borderId="0" xfId="0" applyAlignment="1">
      <alignment horizontal="center"/>
    </xf>
    <xf numFmtId="0" fontId="86" fillId="0" borderId="0" xfId="0" applyFont="1" applyAlignment="1">
      <alignment horizontal="center"/>
    </xf>
    <xf numFmtId="0" fontId="86" fillId="0" borderId="0" xfId="0" applyFont="1"/>
    <xf numFmtId="17" fontId="86" fillId="0" borderId="0" xfId="0" applyNumberFormat="1" applyFont="1" applyAlignment="1">
      <alignment horizontal="left"/>
    </xf>
    <xf numFmtId="0" fontId="86" fillId="6" borderId="0" xfId="0" applyFont="1" applyFill="1"/>
    <xf numFmtId="49" fontId="89" fillId="0" borderId="1" xfId="0" applyNumberFormat="1" applyFont="1" applyBorder="1"/>
    <xf numFmtId="49" fontId="89" fillId="0" borderId="0" xfId="0" applyNumberFormat="1" applyFont="1" applyAlignment="1">
      <alignment horizontal="centerContinuous"/>
    </xf>
    <xf numFmtId="37" fontId="89" fillId="0" borderId="0" xfId="0" applyNumberFormat="1" applyFont="1" applyAlignment="1">
      <alignment horizontal="center"/>
    </xf>
    <xf numFmtId="0" fontId="89" fillId="0" borderId="0" xfId="0" applyFont="1" applyAlignment="1">
      <alignment horizontal="center"/>
    </xf>
    <xf numFmtId="0" fontId="89" fillId="0" borderId="0" xfId="0" applyFont="1" applyAlignment="1">
      <alignment horizontal="centerContinuous"/>
    </xf>
    <xf numFmtId="43" fontId="89" fillId="0" borderId="8" xfId="1" applyFont="1" applyFill="1" applyBorder="1" applyAlignment="1">
      <alignment horizontal="centerContinuous"/>
    </xf>
    <xf numFmtId="49" fontId="89" fillId="0" borderId="8" xfId="1" applyNumberFormat="1" applyFont="1" applyFill="1" applyBorder="1" applyAlignment="1">
      <alignment horizontal="centerContinuous"/>
    </xf>
    <xf numFmtId="43" fontId="89" fillId="0" borderId="8" xfId="1" applyFont="1" applyFill="1" applyBorder="1" applyAlignment="1">
      <alignment horizontal="center"/>
    </xf>
    <xf numFmtId="49" fontId="8" fillId="0" borderId="0" xfId="0" applyNumberFormat="1" applyFont="1"/>
    <xf numFmtId="41" fontId="8" fillId="0" borderId="0" xfId="1" applyNumberFormat="1" applyFont="1" applyFill="1" applyAlignment="1"/>
    <xf numFmtId="10" fontId="8" fillId="0" borderId="0" xfId="0" applyNumberFormat="1" applyFont="1"/>
    <xf numFmtId="37" fontId="8" fillId="0" borderId="0" xfId="0" applyNumberFormat="1" applyFont="1"/>
    <xf numFmtId="49" fontId="8" fillId="0" borderId="0" xfId="0" quotePrefix="1" applyNumberFormat="1" applyFont="1"/>
    <xf numFmtId="0" fontId="8" fillId="0" borderId="0" xfId="0" quotePrefix="1" applyFont="1"/>
    <xf numFmtId="0" fontId="8" fillId="0" borderId="0" xfId="0" quotePrefix="1" applyFont="1" applyAlignment="1">
      <alignment horizontal="left"/>
    </xf>
    <xf numFmtId="166" fontId="8" fillId="0" borderId="0" xfId="0" quotePrefix="1" applyNumberFormat="1" applyFont="1" applyAlignment="1">
      <alignment horizontal="left"/>
    </xf>
    <xf numFmtId="41" fontId="8" fillId="0" borderId="2" xfId="1" applyNumberFormat="1" applyFont="1" applyFill="1" applyBorder="1" applyAlignment="1"/>
    <xf numFmtId="10" fontId="8" fillId="0" borderId="0" xfId="3" applyNumberFormat="1" applyFont="1" applyFill="1" applyProtection="1"/>
    <xf numFmtId="43" fontId="91" fillId="0" borderId="2" xfId="1" applyFont="1" applyFill="1" applyBorder="1" applyAlignment="1"/>
    <xf numFmtId="43" fontId="91" fillId="0" borderId="0" xfId="1" applyFont="1" applyFill="1" applyBorder="1" applyAlignment="1"/>
    <xf numFmtId="43" fontId="8" fillId="0" borderId="0" xfId="1" applyFont="1" applyFill="1" applyAlignment="1"/>
    <xf numFmtId="44" fontId="8" fillId="0" borderId="0" xfId="2" applyFont="1" applyFill="1" applyAlignment="1"/>
    <xf numFmtId="0" fontId="92" fillId="0" borderId="0" xfId="0" applyFont="1" applyProtection="1">
      <protection locked="0"/>
    </xf>
    <xf numFmtId="49" fontId="92" fillId="0" borderId="0" xfId="0" applyNumberFormat="1" applyFont="1" applyProtection="1">
      <protection locked="0"/>
    </xf>
    <xf numFmtId="0" fontId="0" fillId="41" borderId="0" xfId="0" applyFill="1"/>
    <xf numFmtId="10" fontId="3" fillId="0" borderId="0" xfId="1" applyNumberFormat="1" applyFont="1" applyFill="1" applyAlignment="1"/>
    <xf numFmtId="10" fontId="3" fillId="0" borderId="0" xfId="2" applyNumberFormat="1" applyFont="1" applyFill="1" applyAlignment="1"/>
    <xf numFmtId="165" fontId="8" fillId="0" borderId="0" xfId="1" applyNumberFormat="1" applyFont="1" applyFill="1" applyAlignment="1"/>
    <xf numFmtId="165" fontId="8" fillId="0" borderId="2" xfId="1" applyNumberFormat="1" applyFont="1" applyFill="1" applyBorder="1" applyAlignment="1"/>
    <xf numFmtId="165" fontId="8" fillId="0" borderId="0" xfId="0" applyNumberFormat="1" applyFont="1"/>
    <xf numFmtId="165" fontId="8" fillId="0" borderId="26" xfId="2" applyNumberFormat="1" applyFont="1" applyFill="1" applyBorder="1" applyAlignment="1"/>
    <xf numFmtId="41" fontId="3" fillId="44" borderId="0" xfId="0" applyNumberFormat="1" applyFont="1" applyFill="1"/>
    <xf numFmtId="0" fontId="3" fillId="44" borderId="0" xfId="0" applyFont="1" applyFill="1"/>
    <xf numFmtId="0" fontId="3" fillId="44" borderId="0" xfId="0" quotePrefix="1" applyFont="1" applyFill="1"/>
    <xf numFmtId="165" fontId="8" fillId="0" borderId="0" xfId="1" applyNumberFormat="1" applyFont="1" applyFill="1" applyAlignment="1">
      <alignment horizontal="center"/>
    </xf>
    <xf numFmtId="167" fontId="8" fillId="0" borderId="26" xfId="2" applyNumberFormat="1" applyFont="1" applyFill="1" applyBorder="1" applyAlignment="1">
      <alignment horizontal="center"/>
    </xf>
    <xf numFmtId="0" fontId="57" fillId="43" borderId="0" xfId="0" applyFont="1" applyFill="1"/>
    <xf numFmtId="0" fontId="57" fillId="43" borderId="0" xfId="0" applyFont="1" applyFill="1" applyAlignment="1">
      <alignment horizontal="right"/>
    </xf>
    <xf numFmtId="165" fontId="57" fillId="43" borderId="0" xfId="1" applyNumberFormat="1" applyFont="1" applyFill="1"/>
    <xf numFmtId="0" fontId="57" fillId="43" borderId="0" xfId="0" applyFont="1" applyFill="1" applyAlignment="1">
      <alignment wrapText="1"/>
    </xf>
    <xf numFmtId="0" fontId="57" fillId="43" borderId="0" xfId="0" applyFont="1" applyFill="1" applyAlignment="1">
      <alignment horizontal="left" indent="1"/>
    </xf>
    <xf numFmtId="173" fontId="57" fillId="43" borderId="0" xfId="3" applyNumberFormat="1" applyFont="1" applyFill="1"/>
    <xf numFmtId="0" fontId="57" fillId="43" borderId="3" xfId="0" applyFont="1" applyFill="1" applyBorder="1"/>
    <xf numFmtId="0" fontId="67" fillId="43" borderId="0" xfId="0" applyFont="1" applyFill="1" applyBorder="1"/>
    <xf numFmtId="41" fontId="3" fillId="43" borderId="0" xfId="0" applyNumberFormat="1" applyFont="1" applyFill="1"/>
    <xf numFmtId="0" fontId="66" fillId="43" borderId="0" xfId="0" applyFont="1" applyFill="1"/>
    <xf numFmtId="0" fontId="65" fillId="43" borderId="0" xfId="0" applyFont="1" applyFill="1" applyBorder="1"/>
    <xf numFmtId="172" fontId="3" fillId="43" borderId="0" xfId="0" applyNumberFormat="1" applyFont="1" applyFill="1"/>
    <xf numFmtId="10" fontId="3" fillId="43" borderId="0" xfId="0" applyNumberFormat="1" applyFont="1" applyFill="1"/>
    <xf numFmtId="10" fontId="68" fillId="43" borderId="0" xfId="0" applyNumberFormat="1" applyFont="1" applyFill="1"/>
    <xf numFmtId="41" fontId="3" fillId="43" borderId="3" xfId="0" applyNumberFormat="1" applyFont="1" applyFill="1" applyBorder="1"/>
    <xf numFmtId="0" fontId="93" fillId="45" borderId="27" xfId="0" applyFont="1" applyFill="1" applyBorder="1"/>
    <xf numFmtId="3" fontId="94" fillId="45" borderId="16" xfId="0" applyNumberFormat="1" applyFont="1" applyFill="1" applyBorder="1"/>
    <xf numFmtId="3" fontId="94" fillId="45" borderId="16" xfId="0" applyNumberFormat="1" applyFont="1" applyFill="1" applyBorder="1" applyAlignment="1">
      <alignment horizontal="center"/>
    </xf>
    <xf numFmtId="10" fontId="29" fillId="45" borderId="16" xfId="0" applyNumberFormat="1" applyFont="1" applyFill="1" applyBorder="1"/>
    <xf numFmtId="0" fontId="29" fillId="45" borderId="24" xfId="0" applyFont="1" applyFill="1" applyBorder="1"/>
    <xf numFmtId="3" fontId="94" fillId="45" borderId="0" xfId="0" applyNumberFormat="1" applyFont="1" applyFill="1"/>
    <xf numFmtId="3" fontId="29" fillId="45" borderId="0" xfId="0" applyNumberFormat="1" applyFont="1" applyFill="1" applyAlignment="1">
      <alignment horizontal="center"/>
    </xf>
    <xf numFmtId="10" fontId="29" fillId="45" borderId="0" xfId="0" applyNumberFormat="1" applyFont="1" applyFill="1" applyAlignment="1">
      <alignment horizontal="center"/>
    </xf>
    <xf numFmtId="10" fontId="39" fillId="45" borderId="0" xfId="0" applyNumberFormat="1" applyFont="1" applyFill="1"/>
    <xf numFmtId="10" fontId="29" fillId="45" borderId="0" xfId="0" applyNumberFormat="1" applyFont="1" applyFill="1"/>
    <xf numFmtId="0" fontId="93" fillId="45" borderId="24" xfId="0" applyFont="1" applyFill="1" applyBorder="1"/>
    <xf numFmtId="0" fontId="94" fillId="45" borderId="0" xfId="0" applyFont="1" applyFill="1" applyAlignment="1">
      <alignment horizontal="center"/>
    </xf>
    <xf numFmtId="10" fontId="94" fillId="45" borderId="0" xfId="0" applyNumberFormat="1" applyFont="1" applyFill="1" applyAlignment="1">
      <alignment horizontal="center"/>
    </xf>
    <xf numFmtId="0" fontId="39" fillId="45" borderId="0" xfId="0" applyFont="1" applyFill="1"/>
    <xf numFmtId="0" fontId="29" fillId="45" borderId="0" xfId="0" applyFont="1" applyFill="1"/>
    <xf numFmtId="168" fontId="29" fillId="4" borderId="0" xfId="0" applyNumberFormat="1" applyFont="1" applyFill="1" applyProtection="1">
      <protection locked="0"/>
    </xf>
    <xf numFmtId="168" fontId="32" fillId="45" borderId="0" xfId="0" applyNumberFormat="1" applyFont="1" applyFill="1"/>
    <xf numFmtId="0" fontId="29" fillId="4" borderId="0" xfId="0" applyFont="1" applyFill="1" applyProtection="1">
      <protection locked="0"/>
    </xf>
    <xf numFmtId="0" fontId="32" fillId="45" borderId="0" xfId="0" applyFont="1" applyFill="1"/>
    <xf numFmtId="3" fontId="39" fillId="45" borderId="0" xfId="0" applyNumberFormat="1" applyFont="1" applyFill="1"/>
    <xf numFmtId="3" fontId="29" fillId="4" borderId="0" xfId="0" applyNumberFormat="1" applyFont="1" applyFill="1" applyProtection="1">
      <protection locked="0"/>
    </xf>
    <xf numFmtId="3" fontId="32" fillId="45" borderId="0" xfId="0" applyNumberFormat="1" applyFont="1" applyFill="1"/>
    <xf numFmtId="3" fontId="94" fillId="4" borderId="0" xfId="0" applyNumberFormat="1" applyFont="1" applyFill="1" applyProtection="1">
      <protection locked="0"/>
    </xf>
    <xf numFmtId="0" fontId="94" fillId="45" borderId="0" xfId="0" applyFont="1" applyFill="1"/>
    <xf numFmtId="3" fontId="33" fillId="45" borderId="0" xfId="0" applyNumberFormat="1" applyFont="1" applyFill="1"/>
    <xf numFmtId="0" fontId="33" fillId="45" borderId="0" xfId="0" applyFont="1" applyFill="1"/>
    <xf numFmtId="3" fontId="39" fillId="46" borderId="0" xfId="0" applyNumberFormat="1" applyFont="1" applyFill="1"/>
    <xf numFmtId="168" fontId="95" fillId="45" borderId="0" xfId="0" applyNumberFormat="1" applyFont="1" applyFill="1"/>
    <xf numFmtId="168" fontId="29" fillId="45" borderId="0" xfId="0" applyNumberFormat="1" applyFont="1" applyFill="1"/>
    <xf numFmtId="10" fontId="94" fillId="45" borderId="0" xfId="0" applyNumberFormat="1" applyFont="1" applyFill="1"/>
    <xf numFmtId="168" fontId="95" fillId="4" borderId="0" xfId="0" applyNumberFormat="1" applyFont="1" applyFill="1" applyProtection="1">
      <protection locked="0"/>
    </xf>
    <xf numFmtId="168" fontId="32" fillId="45" borderId="16" xfId="0" applyNumberFormat="1" applyFont="1" applyFill="1" applyBorder="1"/>
    <xf numFmtId="0" fontId="96" fillId="45" borderId="24" xfId="0" applyFont="1" applyFill="1" applyBorder="1"/>
    <xf numFmtId="0" fontId="29" fillId="45" borderId="0" xfId="0" applyFont="1" applyFill="1" applyAlignment="1">
      <alignment horizontal="center"/>
    </xf>
    <xf numFmtId="1" fontId="32" fillId="45" borderId="0" xfId="0" applyNumberFormat="1" applyFont="1" applyFill="1"/>
    <xf numFmtId="0" fontId="38" fillId="45" borderId="0" xfId="0" applyFont="1" applyFill="1"/>
    <xf numFmtId="0" fontId="93" fillId="45" borderId="28" xfId="0" applyFont="1" applyFill="1" applyBorder="1"/>
    <xf numFmtId="3" fontId="94" fillId="45" borderId="29" xfId="0" applyNumberFormat="1" applyFont="1" applyFill="1" applyBorder="1"/>
    <xf numFmtId="3" fontId="94" fillId="45" borderId="29" xfId="0" applyNumberFormat="1" applyFont="1" applyFill="1" applyBorder="1" applyAlignment="1">
      <alignment horizontal="center"/>
    </xf>
    <xf numFmtId="10" fontId="29" fillId="45" borderId="29" xfId="0" applyNumberFormat="1" applyFont="1" applyFill="1" applyBorder="1"/>
    <xf numFmtId="10" fontId="29" fillId="45" borderId="30" xfId="0" applyNumberFormat="1" applyFont="1" applyFill="1" applyBorder="1"/>
    <xf numFmtId="0" fontId="29" fillId="45" borderId="31" xfId="0" applyFont="1" applyFill="1" applyBorder="1"/>
    <xf numFmtId="3" fontId="94" fillId="45" borderId="0" xfId="0" applyNumberFormat="1" applyFont="1" applyFill="1" applyBorder="1"/>
    <xf numFmtId="3" fontId="29" fillId="45" borderId="0" xfId="0" applyNumberFormat="1" applyFont="1" applyFill="1" applyBorder="1" applyAlignment="1">
      <alignment horizontal="center"/>
    </xf>
    <xf numFmtId="10" fontId="29" fillId="45" borderId="0" xfId="0" applyNumberFormat="1" applyFont="1" applyFill="1" applyBorder="1" applyAlignment="1">
      <alignment horizontal="center"/>
    </xf>
    <xf numFmtId="10" fontId="39" fillId="45" borderId="0" xfId="0" applyNumberFormat="1" applyFont="1" applyFill="1" applyBorder="1"/>
    <xf numFmtId="10" fontId="29" fillId="45" borderId="32" xfId="0" applyNumberFormat="1" applyFont="1" applyFill="1" applyBorder="1"/>
    <xf numFmtId="0" fontId="93" fillId="45" borderId="31" xfId="0" applyFont="1" applyFill="1" applyBorder="1"/>
    <xf numFmtId="0" fontId="94" fillId="45" borderId="0" xfId="0" applyFont="1" applyFill="1" applyBorder="1" applyAlignment="1">
      <alignment horizontal="center"/>
    </xf>
    <xf numFmtId="10" fontId="94" fillId="45" borderId="0" xfId="0" applyNumberFormat="1" applyFont="1" applyFill="1" applyBorder="1" applyAlignment="1">
      <alignment horizontal="center"/>
    </xf>
    <xf numFmtId="0" fontId="39" fillId="45" borderId="0" xfId="0" applyFont="1" applyFill="1" applyBorder="1"/>
    <xf numFmtId="0" fontId="29" fillId="45" borderId="32" xfId="0" applyFont="1" applyFill="1" applyBorder="1"/>
    <xf numFmtId="168" fontId="29" fillId="4" borderId="0" xfId="0" applyNumberFormat="1" applyFont="1" applyFill="1" applyBorder="1" applyProtection="1">
      <protection locked="0"/>
    </xf>
    <xf numFmtId="168" fontId="32" fillId="45" borderId="0" xfId="0" applyNumberFormat="1" applyFont="1" applyFill="1" applyBorder="1"/>
    <xf numFmtId="0" fontId="29" fillId="4" borderId="0" xfId="0" applyFont="1" applyFill="1" applyBorder="1" applyProtection="1">
      <protection locked="0"/>
    </xf>
    <xf numFmtId="0" fontId="32" fillId="45" borderId="0" xfId="0" applyFont="1" applyFill="1" applyBorder="1"/>
    <xf numFmtId="3" fontId="39" fillId="45" borderId="0" xfId="0" applyNumberFormat="1" applyFont="1" applyFill="1" applyBorder="1"/>
    <xf numFmtId="3" fontId="29" fillId="4" borderId="0" xfId="0" applyNumberFormat="1" applyFont="1" applyFill="1" applyBorder="1" applyProtection="1">
      <protection locked="0"/>
    </xf>
    <xf numFmtId="3" fontId="32" fillId="45" borderId="0" xfId="0" applyNumberFormat="1" applyFont="1" applyFill="1" applyBorder="1"/>
    <xf numFmtId="3" fontId="94" fillId="4" borderId="0" xfId="0" applyNumberFormat="1" applyFont="1" applyFill="1" applyBorder="1" applyProtection="1">
      <protection locked="0"/>
    </xf>
    <xf numFmtId="0" fontId="94" fillId="45" borderId="0" xfId="0" applyFont="1" applyFill="1" applyBorder="1"/>
    <xf numFmtId="3" fontId="33" fillId="45" borderId="0" xfId="0" applyNumberFormat="1" applyFont="1" applyFill="1" applyBorder="1"/>
    <xf numFmtId="0" fontId="33" fillId="45" borderId="0" xfId="0" applyFont="1" applyFill="1" applyBorder="1"/>
    <xf numFmtId="3" fontId="39" fillId="46" borderId="0" xfId="0" applyNumberFormat="1" applyFont="1" applyFill="1" applyBorder="1"/>
    <xf numFmtId="168" fontId="95" fillId="45" borderId="0" xfId="0" applyNumberFormat="1" applyFont="1" applyFill="1" applyBorder="1"/>
    <xf numFmtId="0" fontId="29" fillId="45" borderId="0" xfId="0" applyFont="1" applyFill="1" applyBorder="1"/>
    <xf numFmtId="168" fontId="29" fillId="45" borderId="0" xfId="0" applyNumberFormat="1" applyFont="1" applyFill="1" applyBorder="1"/>
    <xf numFmtId="10" fontId="94" fillId="45" borderId="0" xfId="0" applyNumberFormat="1" applyFont="1" applyFill="1" applyBorder="1"/>
    <xf numFmtId="168" fontId="95" fillId="4" borderId="0" xfId="0" applyNumberFormat="1" applyFont="1" applyFill="1" applyBorder="1" applyProtection="1">
      <protection locked="0"/>
    </xf>
    <xf numFmtId="0" fontId="96" fillId="45" borderId="31" xfId="0" applyFont="1" applyFill="1" applyBorder="1"/>
    <xf numFmtId="0" fontId="29" fillId="45" borderId="0" xfId="0" applyFont="1" applyFill="1" applyBorder="1" applyAlignment="1">
      <alignment horizontal="center"/>
    </xf>
    <xf numFmtId="1" fontId="32" fillId="45" borderId="0" xfId="0" applyNumberFormat="1" applyFont="1" applyFill="1" applyBorder="1"/>
    <xf numFmtId="2" fontId="32" fillId="45" borderId="0" xfId="0" applyNumberFormat="1" applyFont="1" applyFill="1" applyBorder="1"/>
    <xf numFmtId="0" fontId="38" fillId="45" borderId="0" xfId="0" applyFont="1" applyFill="1" applyBorder="1"/>
    <xf numFmtId="1" fontId="94" fillId="45" borderId="0" xfId="0" applyNumberFormat="1" applyFont="1" applyFill="1" applyBorder="1"/>
    <xf numFmtId="0" fontId="29" fillId="45" borderId="33" xfId="0" applyFont="1" applyFill="1" applyBorder="1"/>
    <xf numFmtId="0" fontId="39" fillId="45" borderId="8" xfId="0" applyFont="1" applyFill="1" applyBorder="1"/>
    <xf numFmtId="168" fontId="95" fillId="4" borderId="8" xfId="0" applyNumberFormat="1" applyFont="1" applyFill="1" applyBorder="1" applyProtection="1">
      <protection locked="0"/>
    </xf>
    <xf numFmtId="168" fontId="95" fillId="45" borderId="8" xfId="0" applyNumberFormat="1" applyFont="1" applyFill="1" applyBorder="1"/>
    <xf numFmtId="0" fontId="29" fillId="45" borderId="34" xfId="0" applyFont="1" applyFill="1" applyBorder="1"/>
    <xf numFmtId="43" fontId="97" fillId="0" borderId="28" xfId="1" applyFont="1" applyBorder="1" applyAlignment="1"/>
    <xf numFmtId="0" fontId="98" fillId="0" borderId="10" xfId="0" applyFont="1" applyBorder="1" applyAlignment="1">
      <alignment horizontal="center"/>
    </xf>
    <xf numFmtId="0" fontId="98" fillId="0" borderId="30" xfId="0" applyFont="1" applyBorder="1" applyAlignment="1">
      <alignment horizontal="center"/>
    </xf>
    <xf numFmtId="0" fontId="98" fillId="0" borderId="31" xfId="0" applyFont="1" applyBorder="1" applyAlignment="1">
      <alignment horizontal="center"/>
    </xf>
    <xf numFmtId="0" fontId="98" fillId="0" borderId="0" xfId="0" applyFont="1" applyAlignment="1">
      <alignment horizontal="center"/>
    </xf>
    <xf numFmtId="0" fontId="98" fillId="0" borderId="32" xfId="0" applyFont="1" applyBorder="1" applyAlignment="1">
      <alignment horizontal="center"/>
    </xf>
    <xf numFmtId="171" fontId="99" fillId="0" borderId="0" xfId="1" applyNumberFormat="1" applyFont="1" applyAlignment="1"/>
    <xf numFmtId="0" fontId="6" fillId="0" borderId="0" xfId="0" applyFont="1" applyAlignment="1">
      <alignment horizontal="center"/>
    </xf>
    <xf numFmtId="0" fontId="6" fillId="7" borderId="0" xfId="0" applyFont="1" applyFill="1"/>
    <xf numFmtId="37" fontId="6" fillId="0" borderId="0" xfId="0" applyNumberFormat="1" applyFont="1" applyAlignment="1">
      <alignment horizontal="centerContinuous"/>
    </xf>
    <xf numFmtId="43" fontId="6" fillId="0" borderId="0" xfId="1" applyFont="1" applyAlignment="1">
      <alignment horizontal="center"/>
    </xf>
    <xf numFmtId="41" fontId="6" fillId="0" borderId="0" xfId="2" applyNumberFormat="1" applyFont="1" applyAlignment="1">
      <alignment horizontal="center"/>
    </xf>
    <xf numFmtId="9" fontId="4" fillId="0" borderId="0" xfId="50" applyFont="1" applyProtection="1"/>
    <xf numFmtId="41" fontId="4" fillId="0" borderId="0" xfId="2" applyNumberFormat="1" applyFont="1" applyAlignment="1"/>
    <xf numFmtId="41" fontId="4" fillId="0" borderId="0" xfId="2" applyNumberFormat="1" applyFont="1" applyFill="1" applyAlignment="1"/>
    <xf numFmtId="9" fontId="4" fillId="0" borderId="0" xfId="50" applyFont="1" applyFill="1" applyProtection="1"/>
    <xf numFmtId="0" fontId="6" fillId="0" borderId="0" xfId="0" quotePrefix="1" applyFont="1" applyAlignment="1">
      <alignment horizontal="center"/>
    </xf>
    <xf numFmtId="0" fontId="4" fillId="2" borderId="0" xfId="0" applyFont="1" applyFill="1"/>
    <xf numFmtId="43" fontId="4" fillId="2" borderId="8" xfId="0" applyNumberFormat="1" applyFont="1" applyFill="1" applyBorder="1" applyAlignment="1">
      <alignment horizontal="right"/>
    </xf>
    <xf numFmtId="0" fontId="4" fillId="2" borderId="8" xfId="0" applyFont="1" applyFill="1" applyBorder="1" applyAlignment="1">
      <alignment horizontal="right"/>
    </xf>
    <xf numFmtId="0" fontId="4" fillId="0" borderId="8" xfId="0" applyFont="1" applyBorder="1"/>
    <xf numFmtId="0" fontId="6" fillId="7" borderId="0" xfId="0" quotePrefix="1" applyFont="1" applyFill="1" applyAlignment="1">
      <alignment horizontal="center"/>
    </xf>
    <xf numFmtId="0" fontId="6" fillId="7" borderId="0" xfId="0" applyFont="1" applyFill="1" applyAlignment="1">
      <alignment horizontal="center"/>
    </xf>
    <xf numFmtId="9" fontId="4" fillId="0" borderId="0" xfId="50" applyFont="1" applyBorder="1" applyProtection="1"/>
    <xf numFmtId="41" fontId="4" fillId="0" borderId="4" xfId="0" applyNumberFormat="1" applyFont="1" applyBorder="1"/>
    <xf numFmtId="9" fontId="4" fillId="0" borderId="0" xfId="50" applyFont="1" applyFill="1" applyBorder="1" applyAlignment="1">
      <alignment horizontal="center"/>
    </xf>
    <xf numFmtId="9" fontId="4" fillId="0" borderId="0" xfId="50" applyFont="1" applyFill="1" applyBorder="1" applyProtection="1"/>
    <xf numFmtId="41" fontId="4" fillId="0" borderId="0" xfId="1" applyNumberFormat="1" applyFont="1" applyFill="1" applyAlignment="1">
      <alignment horizontal="center"/>
    </xf>
    <xf numFmtId="41" fontId="4" fillId="0" borderId="0" xfId="2" applyNumberFormat="1" applyFont="1" applyFill="1" applyAlignment="1">
      <alignment horizontal="center"/>
    </xf>
    <xf numFmtId="41" fontId="4" fillId="0" borderId="0" xfId="0" applyNumberFormat="1" applyFont="1" applyAlignment="1">
      <alignment horizontal="center"/>
    </xf>
    <xf numFmtId="41" fontId="6" fillId="0" borderId="3" xfId="2" applyNumberFormat="1" applyFont="1" applyBorder="1" applyAlignment="1"/>
    <xf numFmtId="41" fontId="6" fillId="0" borderId="3" xfId="2" applyNumberFormat="1" applyFont="1" applyFill="1" applyBorder="1" applyAlignment="1"/>
    <xf numFmtId="9" fontId="6" fillId="0" borderId="0" xfId="50" applyFont="1" applyFill="1" applyBorder="1" applyAlignment="1">
      <alignment horizontal="center"/>
    </xf>
    <xf numFmtId="9" fontId="4" fillId="0" borderId="0" xfId="50" applyFont="1" applyBorder="1"/>
    <xf numFmtId="9" fontId="4" fillId="0" borderId="0" xfId="50" applyFont="1"/>
    <xf numFmtId="43" fontId="4" fillId="0" borderId="0" xfId="0" applyNumberFormat="1" applyFont="1"/>
    <xf numFmtId="43" fontId="16" fillId="0" borderId="0" xfId="1" applyFont="1" applyAlignment="1"/>
    <xf numFmtId="165" fontId="4" fillId="0" borderId="0" xfId="1" applyNumberFormat="1" applyFont="1" applyFill="1" applyAlignment="1"/>
    <xf numFmtId="43" fontId="2" fillId="0" borderId="11" xfId="1" applyFont="1" applyFill="1" applyBorder="1" applyAlignment="1">
      <alignment horizontal="center"/>
    </xf>
    <xf numFmtId="43" fontId="6" fillId="0" borderId="11" xfId="1" quotePrefix="1" applyFont="1" applyBorder="1" applyAlignment="1">
      <alignment horizontal="centerContinuous"/>
    </xf>
    <xf numFmtId="43" fontId="6" fillId="0" borderId="11" xfId="1" applyFont="1" applyBorder="1" applyAlignment="1"/>
    <xf numFmtId="43" fontId="6" fillId="7" borderId="11" xfId="1" quotePrefix="1" applyFont="1" applyFill="1" applyBorder="1" applyAlignment="1">
      <alignment horizontal="center"/>
    </xf>
    <xf numFmtId="43" fontId="2" fillId="0" borderId="11" xfId="1" quotePrefix="1" applyFont="1" applyFill="1" applyBorder="1" applyAlignment="1">
      <alignment horizontal="center"/>
    </xf>
    <xf numFmtId="165" fontId="4" fillId="0" borderId="0" xfId="1" applyNumberFormat="1" applyFont="1" applyAlignment="1"/>
    <xf numFmtId="10" fontId="2" fillId="0" borderId="11" xfId="1" applyNumberFormat="1" applyFont="1" applyFill="1" applyBorder="1" applyAlignment="1">
      <alignment horizontal="centerContinuous"/>
    </xf>
    <xf numFmtId="43" fontId="2" fillId="0" borderId="11" xfId="1" applyFont="1" applyFill="1" applyBorder="1" applyAlignment="1">
      <alignment horizontal="centerContinuous"/>
    </xf>
    <xf numFmtId="0" fontId="100" fillId="2" borderId="0" xfId="0" applyFont="1" applyFill="1"/>
    <xf numFmtId="10" fontId="4" fillId="0" borderId="0" xfId="50" applyNumberFormat="1" applyFont="1" applyProtection="1"/>
    <xf numFmtId="10" fontId="17" fillId="45" borderId="0" xfId="0" applyNumberFormat="1" applyFont="1" applyFill="1"/>
    <xf numFmtId="165" fontId="3" fillId="0" borderId="0" xfId="1" applyNumberFormat="1" applyFont="1" applyFill="1"/>
    <xf numFmtId="0" fontId="0" fillId="0" borderId="0" xfId="0"/>
    <xf numFmtId="43" fontId="0" fillId="0" borderId="0" xfId="1" applyFont="1"/>
    <xf numFmtId="0" fontId="0" fillId="0" borderId="0" xfId="0" applyAlignment="1">
      <alignment horizontal="center"/>
    </xf>
    <xf numFmtId="0" fontId="86" fillId="6" borderId="0" xfId="0" applyFont="1" applyFill="1"/>
    <xf numFmtId="0" fontId="86" fillId="6" borderId="0" xfId="0" applyFont="1" applyFill="1" applyAlignment="1">
      <alignment horizontal="right"/>
    </xf>
    <xf numFmtId="10" fontId="2" fillId="0" borderId="0" xfId="0" applyNumberFormat="1" applyFont="1" applyAlignment="1">
      <alignment horizontal="right"/>
    </xf>
    <xf numFmtId="0" fontId="4" fillId="0" borderId="0" xfId="0" applyFont="1" applyFill="1"/>
    <xf numFmtId="0" fontId="2" fillId="0" borderId="0" xfId="0" quotePrefix="1" applyFont="1" applyAlignment="1">
      <alignment horizontal="right"/>
    </xf>
    <xf numFmtId="0" fontId="2" fillId="0" borderId="0" xfId="0" applyFont="1" applyAlignment="1"/>
    <xf numFmtId="0" fontId="11" fillId="0" borderId="0" xfId="0" applyFont="1" applyFill="1"/>
    <xf numFmtId="41" fontId="17" fillId="0" borderId="0" xfId="1" applyNumberFormat="1" applyFont="1" applyFill="1" applyAlignment="1">
      <alignment horizontal="center"/>
    </xf>
    <xf numFmtId="0" fontId="2" fillId="0" borderId="0" xfId="0" applyFont="1" applyAlignment="1">
      <alignment horizontal="right"/>
    </xf>
    <xf numFmtId="43" fontId="101" fillId="0" borderId="0" xfId="0" applyNumberFormat="1" applyFont="1"/>
    <xf numFmtId="9" fontId="17" fillId="0" borderId="0" xfId="50" applyFont="1" applyBorder="1" applyProtection="1"/>
    <xf numFmtId="0" fontId="17" fillId="0" borderId="0" xfId="0" applyFont="1" applyFill="1"/>
    <xf numFmtId="0" fontId="2" fillId="0" borderId="0" xfId="0" quotePrefix="1" applyFont="1" applyAlignment="1"/>
    <xf numFmtId="41" fontId="23" fillId="0" borderId="0" xfId="2" applyNumberFormat="1" applyFont="1" applyAlignment="1">
      <alignment horizontal="center"/>
    </xf>
    <xf numFmtId="43" fontId="23" fillId="0" borderId="0" xfId="1" applyFont="1" applyAlignment="1">
      <alignment horizontal="center"/>
    </xf>
    <xf numFmtId="41" fontId="23" fillId="0" borderId="0" xfId="0" applyNumberFormat="1" applyFont="1" applyAlignment="1">
      <alignment horizontal="center"/>
    </xf>
    <xf numFmtId="9" fontId="23" fillId="0" borderId="0" xfId="50" applyFont="1" applyAlignment="1" applyProtection="1">
      <alignment horizontal="center"/>
    </xf>
    <xf numFmtId="41" fontId="23" fillId="0" borderId="3" xfId="2" applyNumberFormat="1" applyFont="1" applyBorder="1" applyAlignment="1"/>
    <xf numFmtId="9" fontId="17" fillId="0" borderId="0" xfId="50" applyFont="1" applyFill="1" applyBorder="1" applyProtection="1"/>
    <xf numFmtId="0" fontId="23" fillId="7" borderId="0" xfId="0" quotePrefix="1" applyFont="1" applyFill="1" applyAlignment="1">
      <alignment horizontal="center"/>
    </xf>
    <xf numFmtId="9" fontId="17" fillId="0" borderId="0" xfId="50" applyFont="1" applyFill="1" applyBorder="1" applyAlignment="1">
      <alignment horizontal="center"/>
    </xf>
    <xf numFmtId="9" fontId="17" fillId="0" borderId="0" xfId="50" applyFont="1" applyProtection="1"/>
    <xf numFmtId="43" fontId="17" fillId="0" borderId="0" xfId="1" applyFont="1" applyAlignment="1"/>
    <xf numFmtId="41" fontId="17" fillId="0" borderId="0" xfId="2" applyNumberFormat="1" applyFont="1" applyFill="1" applyAlignment="1">
      <alignment horizontal="center"/>
    </xf>
    <xf numFmtId="43" fontId="17" fillId="0" borderId="0" xfId="1" applyFont="1" applyAlignment="1">
      <alignment horizontal="center"/>
    </xf>
    <xf numFmtId="10" fontId="3" fillId="0" borderId="0" xfId="1" applyNumberFormat="1" applyFont="1" applyFill="1" applyBorder="1" applyAlignment="1"/>
    <xf numFmtId="9" fontId="17" fillId="0" borderId="0" xfId="50" applyFont="1" applyFill="1" applyProtection="1"/>
    <xf numFmtId="41" fontId="17" fillId="0" borderId="0" xfId="0" applyNumberFormat="1" applyFont="1" applyAlignment="1">
      <alignment horizontal="center"/>
    </xf>
    <xf numFmtId="37" fontId="17" fillId="0" borderId="0" xfId="0" applyNumberFormat="1" applyFont="1"/>
    <xf numFmtId="0" fontId="3" fillId="0" borderId="0" xfId="0" applyFont="1" applyAlignment="1"/>
    <xf numFmtId="0" fontId="0" fillId="0" borderId="0" xfId="0"/>
    <xf numFmtId="43" fontId="0" fillId="0" borderId="0" xfId="1" applyFont="1"/>
    <xf numFmtId="0" fontId="0" fillId="0" borderId="0" xfId="0" applyAlignment="1">
      <alignment horizontal="center"/>
    </xf>
    <xf numFmtId="0" fontId="0" fillId="0" borderId="0" xfId="0"/>
    <xf numFmtId="43" fontId="0" fillId="0" borderId="0" xfId="1" applyFont="1"/>
    <xf numFmtId="0" fontId="0" fillId="0" borderId="0" xfId="0" applyAlignment="1">
      <alignment horizontal="center"/>
    </xf>
    <xf numFmtId="0" fontId="0" fillId="0" borderId="0" xfId="0"/>
    <xf numFmtId="43" fontId="0" fillId="0" borderId="0" xfId="1" applyFont="1"/>
    <xf numFmtId="0" fontId="0" fillId="0" borderId="0" xfId="0" applyAlignment="1">
      <alignment horizontal="center"/>
    </xf>
    <xf numFmtId="9" fontId="23" fillId="0" borderId="0" xfId="50" applyFont="1" applyFill="1" applyBorder="1" applyAlignment="1">
      <alignment horizontal="center"/>
    </xf>
    <xf numFmtId="41" fontId="23" fillId="0" borderId="3" xfId="2" applyNumberFormat="1" applyFont="1" applyBorder="1" applyAlignment="1">
      <alignment horizontal="center"/>
    </xf>
    <xf numFmtId="41" fontId="23" fillId="0" borderId="0" xfId="1" quotePrefix="1" applyNumberFormat="1" applyFont="1" applyFill="1" applyAlignment="1">
      <alignment horizontal="center"/>
    </xf>
    <xf numFmtId="0" fontId="49" fillId="0" borderId="10" xfId="0" applyFont="1" applyBorder="1" applyAlignment="1">
      <alignment horizontal="center"/>
    </xf>
    <xf numFmtId="171" fontId="17" fillId="0" borderId="0" xfId="1" applyNumberFormat="1" applyFont="1" applyAlignment="1"/>
    <xf numFmtId="37" fontId="23" fillId="2" borderId="0" xfId="0" applyNumberFormat="1" applyFont="1" applyFill="1" applyAlignment="1">
      <alignment horizontal="center"/>
    </xf>
    <xf numFmtId="41" fontId="23" fillId="2" borderId="0" xfId="0" applyNumberFormat="1" applyFont="1" applyFill="1" applyAlignment="1">
      <alignment horizontal="center"/>
    </xf>
    <xf numFmtId="10" fontId="25" fillId="2" borderId="0" xfId="1" applyNumberFormat="1" applyFont="1" applyFill="1" applyAlignment="1">
      <alignment horizontal="centerContinuous"/>
    </xf>
    <xf numFmtId="43" fontId="25" fillId="2" borderId="0" xfId="1" applyFont="1" applyFill="1" applyAlignment="1">
      <alignment horizontal="center"/>
    </xf>
    <xf numFmtId="10" fontId="17" fillId="0" borderId="0" xfId="50" applyNumberFormat="1" applyFont="1"/>
    <xf numFmtId="175" fontId="17" fillId="0" borderId="0" xfId="0" applyNumberFormat="1" applyFont="1"/>
    <xf numFmtId="0" fontId="17" fillId="0" borderId="0" xfId="50" applyNumberFormat="1" applyFont="1" applyProtection="1"/>
    <xf numFmtId="0" fontId="102" fillId="0" borderId="0" xfId="0" applyFont="1"/>
    <xf numFmtId="9" fontId="17" fillId="0" borderId="0" xfId="50" applyFont="1" applyBorder="1"/>
    <xf numFmtId="9" fontId="17" fillId="0" borderId="0" xfId="50" applyFont="1"/>
    <xf numFmtId="41" fontId="17" fillId="48" borderId="0" xfId="0" applyNumberFormat="1" applyFont="1" applyFill="1"/>
    <xf numFmtId="10" fontId="17" fillId="0" borderId="0" xfId="50" applyNumberFormat="1" applyFont="1" applyProtection="1"/>
    <xf numFmtId="165" fontId="17" fillId="0" borderId="0" xfId="1" applyNumberFormat="1" applyFont="1" applyAlignment="1"/>
    <xf numFmtId="0" fontId="2" fillId="0" borderId="0" xfId="0" applyFont="1" applyAlignment="1">
      <alignment horizontal="center"/>
    </xf>
    <xf numFmtId="0" fontId="0" fillId="0" borderId="0" xfId="0" applyBorder="1"/>
    <xf numFmtId="43" fontId="0" fillId="0" borderId="0" xfId="1" applyFont="1" applyBorder="1"/>
    <xf numFmtId="0" fontId="86" fillId="0" borderId="0" xfId="0" applyFont="1" applyBorder="1" applyAlignment="1">
      <alignment horizontal="center"/>
    </xf>
    <xf numFmtId="0" fontId="86" fillId="0" borderId="0" xfId="0" applyFont="1" applyBorder="1"/>
    <xf numFmtId="43" fontId="86" fillId="0" borderId="0" xfId="1" applyFont="1" applyBorder="1"/>
    <xf numFmtId="0" fontId="0" fillId="47" borderId="0" xfId="0" applyFill="1" applyBorder="1" applyAlignment="1">
      <alignment horizontal="center"/>
    </xf>
    <xf numFmtId="0" fontId="0" fillId="0" borderId="0" xfId="0" applyBorder="1" applyAlignment="1">
      <alignment horizontal="center"/>
    </xf>
    <xf numFmtId="43" fontId="0" fillId="0" borderId="0" xfId="0" applyNumberFormat="1" applyBorder="1"/>
    <xf numFmtId="165" fontId="3" fillId="0" borderId="0" xfId="2" applyNumberFormat="1" applyFont="1" applyFill="1" applyAlignment="1"/>
    <xf numFmtId="167" fontId="3" fillId="0" borderId="26" xfId="2" applyNumberFormat="1" applyFont="1" applyFill="1" applyBorder="1" applyAlignment="1"/>
    <xf numFmtId="165" fontId="3" fillId="0" borderId="0" xfId="1" applyNumberFormat="1" applyFont="1" applyAlignment="1"/>
    <xf numFmtId="10" fontId="3" fillId="2" borderId="0" xfId="2" applyNumberFormat="1" applyFont="1" applyFill="1" applyAlignment="1"/>
    <xf numFmtId="0" fontId="0" fillId="0" borderId="0" xfId="0" applyFill="1" applyBorder="1"/>
    <xf numFmtId="0" fontId="0" fillId="0" borderId="0" xfId="0" applyFill="1"/>
    <xf numFmtId="0" fontId="0" fillId="47" borderId="0" xfId="0" applyFill="1" applyBorder="1"/>
    <xf numFmtId="0" fontId="0" fillId="47" borderId="0" xfId="0" applyFill="1"/>
    <xf numFmtId="43" fontId="0" fillId="47" borderId="0" xfId="1" applyFont="1" applyFill="1" applyBorder="1"/>
    <xf numFmtId="43" fontId="0" fillId="47" borderId="0" xfId="0" applyNumberFormat="1" applyFill="1" applyBorder="1"/>
    <xf numFmtId="0" fontId="0" fillId="49" borderId="0" xfId="0" applyFill="1" applyBorder="1" applyAlignment="1">
      <alignment horizontal="center"/>
    </xf>
    <xf numFmtId="0" fontId="0" fillId="49" borderId="0" xfId="0" applyFill="1" applyBorder="1"/>
    <xf numFmtId="0" fontId="0" fillId="49" borderId="0" xfId="0" applyFill="1"/>
    <xf numFmtId="43" fontId="0" fillId="49" borderId="0" xfId="1" applyFont="1" applyFill="1" applyBorder="1"/>
    <xf numFmtId="43" fontId="0" fillId="49" borderId="0" xfId="0" applyNumberFormat="1" applyFill="1" applyBorder="1"/>
    <xf numFmtId="0" fontId="45" fillId="0" borderId="0" xfId="0" applyFont="1" applyFill="1" applyBorder="1"/>
    <xf numFmtId="0" fontId="45" fillId="0" borderId="0" xfId="0" applyFont="1" applyFill="1"/>
    <xf numFmtId="43" fontId="45" fillId="0" borderId="0" xfId="1" applyFont="1" applyFill="1" applyBorder="1"/>
    <xf numFmtId="43" fontId="45" fillId="0" borderId="0" xfId="0" applyNumberFormat="1" applyFont="1" applyFill="1" applyBorder="1"/>
    <xf numFmtId="0" fontId="0" fillId="42" borderId="0" xfId="0" applyFill="1" applyBorder="1"/>
    <xf numFmtId="0" fontId="0" fillId="42" borderId="0" xfId="0" applyFill="1"/>
    <xf numFmtId="43" fontId="0" fillId="42" borderId="0" xfId="1" applyFont="1" applyFill="1" applyBorder="1"/>
    <xf numFmtId="43" fontId="0" fillId="42" borderId="0" xfId="0" applyNumberFormat="1" applyFill="1" applyBorder="1"/>
    <xf numFmtId="0" fontId="0" fillId="43" borderId="0" xfId="0" applyFill="1"/>
    <xf numFmtId="43" fontId="0" fillId="43" borderId="0" xfId="1" applyFont="1" applyFill="1"/>
    <xf numFmtId="0" fontId="86" fillId="41" borderId="0" xfId="0" applyFont="1" applyFill="1" applyBorder="1"/>
    <xf numFmtId="0" fontId="86" fillId="41" borderId="0" xfId="0" applyFont="1" applyFill="1"/>
    <xf numFmtId="43" fontId="86" fillId="41" borderId="0" xfId="1" applyFont="1" applyFill="1" applyBorder="1"/>
    <xf numFmtId="43" fontId="86" fillId="41" borderId="0" xfId="0" applyNumberFormat="1" applyFont="1" applyFill="1" applyBorder="1"/>
    <xf numFmtId="0" fontId="86" fillId="42" borderId="0" xfId="0" applyFont="1" applyFill="1" applyBorder="1" applyAlignment="1">
      <alignment horizontal="center"/>
    </xf>
    <xf numFmtId="0" fontId="86" fillId="42" borderId="0" xfId="0" applyFont="1" applyFill="1" applyBorder="1"/>
    <xf numFmtId="0" fontId="86" fillId="42" borderId="0" xfId="0" applyFont="1" applyFill="1"/>
    <xf numFmtId="43" fontId="86" fillId="42" borderId="0" xfId="1" applyFont="1" applyFill="1" applyBorder="1"/>
    <xf numFmtId="43" fontId="86" fillId="42" borderId="0" xfId="0" applyNumberFormat="1" applyFont="1" applyFill="1" applyBorder="1"/>
    <xf numFmtId="0" fontId="0" fillId="3" borderId="0" xfId="0" applyFill="1" applyBorder="1" applyAlignment="1">
      <alignment horizontal="center"/>
    </xf>
    <xf numFmtId="0" fontId="0" fillId="3" borderId="0" xfId="0" applyFill="1" applyAlignment="1">
      <alignment horizontal="center"/>
    </xf>
    <xf numFmtId="0" fontId="45" fillId="3" borderId="0" xfId="0" applyFont="1" applyFill="1" applyBorder="1" applyAlignment="1">
      <alignment horizontal="center"/>
    </xf>
    <xf numFmtId="0" fontId="86" fillId="3" borderId="0" xfId="0" applyFont="1" applyFill="1" applyBorder="1" applyAlignment="1">
      <alignment horizontal="center"/>
    </xf>
    <xf numFmtId="43" fontId="3" fillId="0" borderId="0" xfId="0" applyNumberFormat="1" applyFont="1"/>
    <xf numFmtId="165" fontId="3" fillId="0" borderId="0" xfId="0" applyNumberFormat="1" applyFont="1"/>
    <xf numFmtId="43" fontId="86" fillId="0" borderId="0" xfId="0" applyNumberFormat="1" applyFont="1" applyBorder="1"/>
    <xf numFmtId="0" fontId="0" fillId="50" borderId="0" xfId="0" applyFill="1" applyBorder="1" applyAlignment="1">
      <alignment horizontal="center"/>
    </xf>
    <xf numFmtId="3" fontId="104" fillId="45" borderId="16" xfId="0" applyNumberFormat="1" applyFont="1" applyFill="1" applyBorder="1" applyAlignment="1">
      <alignment horizontal="center"/>
    </xf>
    <xf numFmtId="0" fontId="105" fillId="45" borderId="24" xfId="0" applyFont="1" applyFill="1" applyBorder="1"/>
    <xf numFmtId="10" fontId="106" fillId="45" borderId="0" xfId="0" applyNumberFormat="1" applyFont="1" applyFill="1"/>
    <xf numFmtId="0" fontId="86" fillId="42" borderId="0" xfId="0" applyFont="1" applyFill="1" applyAlignment="1">
      <alignment horizontal="center"/>
    </xf>
    <xf numFmtId="0" fontId="107" fillId="45" borderId="0" xfId="0" applyFont="1" applyFill="1"/>
    <xf numFmtId="0" fontId="103" fillId="45" borderId="27" xfId="0" applyFont="1" applyFill="1" applyBorder="1"/>
    <xf numFmtId="0" fontId="106" fillId="45" borderId="0" xfId="0" applyFont="1" applyFill="1"/>
    <xf numFmtId="3" fontId="105" fillId="4" borderId="0" xfId="0" applyNumberFormat="1" applyFont="1" applyFill="1" applyProtection="1">
      <protection locked="0"/>
    </xf>
    <xf numFmtId="0" fontId="103" fillId="45" borderId="24" xfId="0" applyFont="1" applyFill="1" applyBorder="1"/>
    <xf numFmtId="10" fontId="3" fillId="2" borderId="0" xfId="0" applyNumberFormat="1" applyFont="1" applyFill="1"/>
    <xf numFmtId="0" fontId="104" fillId="45" borderId="0" xfId="0" applyFont="1" applyFill="1"/>
    <xf numFmtId="0" fontId="104" fillId="45" borderId="0" xfId="0" applyFont="1" applyFill="1" applyAlignment="1">
      <alignment horizontal="center"/>
    </xf>
    <xf numFmtId="43" fontId="0" fillId="0" borderId="0" xfId="0" applyNumberFormat="1" applyFont="1" applyBorder="1"/>
    <xf numFmtId="0" fontId="105" fillId="4" borderId="0" xfId="0" applyFont="1" applyFill="1" applyProtection="1">
      <protection locked="0"/>
    </xf>
    <xf numFmtId="41" fontId="3" fillId="2" borderId="0" xfId="0" applyNumberFormat="1" applyFont="1" applyFill="1"/>
    <xf numFmtId="168" fontId="105" fillId="4" borderId="0" xfId="0" applyNumberFormat="1" applyFont="1" applyFill="1" applyProtection="1">
      <protection locked="0"/>
    </xf>
    <xf numFmtId="10" fontId="105" fillId="45" borderId="16" xfId="0" applyNumberFormat="1" applyFont="1" applyFill="1" applyBorder="1"/>
    <xf numFmtId="3" fontId="104" fillId="45" borderId="0" xfId="0" applyNumberFormat="1" applyFont="1" applyFill="1"/>
    <xf numFmtId="0" fontId="105" fillId="45" borderId="0" xfId="0" applyFont="1" applyFill="1" applyAlignment="1">
      <alignment horizontal="center"/>
    </xf>
    <xf numFmtId="0" fontId="109" fillId="45" borderId="24" xfId="0" applyFont="1" applyFill="1" applyBorder="1"/>
    <xf numFmtId="168" fontId="105" fillId="45" borderId="0" xfId="0" applyNumberFormat="1" applyFont="1" applyFill="1"/>
    <xf numFmtId="3" fontId="104" fillId="4" borderId="0" xfId="0" applyNumberFormat="1" applyFont="1" applyFill="1" applyProtection="1">
      <protection locked="0"/>
    </xf>
    <xf numFmtId="0" fontId="105" fillId="45" borderId="0" xfId="0" applyFont="1" applyFill="1"/>
    <xf numFmtId="10" fontId="105" fillId="45" borderId="0" xfId="0" applyNumberFormat="1" applyFont="1" applyFill="1" applyAlignment="1">
      <alignment horizontal="center"/>
    </xf>
    <xf numFmtId="168" fontId="107" fillId="45" borderId="16" xfId="0" applyNumberFormat="1" applyFont="1" applyFill="1" applyBorder="1"/>
    <xf numFmtId="10" fontId="105" fillId="45" borderId="0" xfId="0" applyNumberFormat="1" applyFont="1" applyFill="1"/>
    <xf numFmtId="168" fontId="108" fillId="4" borderId="0" xfId="0" applyNumberFormat="1" applyFont="1" applyFill="1" applyProtection="1">
      <protection locked="0"/>
    </xf>
    <xf numFmtId="168" fontId="108" fillId="45" borderId="0" xfId="0" applyNumberFormat="1" applyFont="1" applyFill="1"/>
    <xf numFmtId="3" fontId="106" fillId="46" borderId="0" xfId="0" applyNumberFormat="1" applyFont="1" applyFill="1"/>
    <xf numFmtId="10" fontId="104" fillId="45" borderId="0" xfId="0" applyNumberFormat="1" applyFont="1" applyFill="1"/>
    <xf numFmtId="165" fontId="107" fillId="45" borderId="0" xfId="1" applyNumberFormat="1" applyFont="1" applyFill="1"/>
    <xf numFmtId="10" fontId="104" fillId="45" borderId="0" xfId="0" applyNumberFormat="1" applyFont="1" applyFill="1" applyAlignment="1">
      <alignment horizontal="center"/>
    </xf>
    <xf numFmtId="168" fontId="107" fillId="45" borderId="0" xfId="0" applyNumberFormat="1" applyFont="1" applyFill="1"/>
    <xf numFmtId="44" fontId="3" fillId="0" borderId="0" xfId="0" applyNumberFormat="1" applyFont="1"/>
    <xf numFmtId="0" fontId="0" fillId="0" borderId="0" xfId="0"/>
    <xf numFmtId="43" fontId="0" fillId="0" borderId="0" xfId="1" applyFont="1"/>
    <xf numFmtId="0" fontId="0" fillId="0" borderId="0" xfId="0" applyBorder="1"/>
    <xf numFmtId="3" fontId="104" fillId="45" borderId="16" xfId="0" applyNumberFormat="1" applyFont="1" applyFill="1" applyBorder="1"/>
    <xf numFmtId="165" fontId="105" fillId="4" borderId="0" xfId="1" applyNumberFormat="1" applyFont="1" applyFill="1" applyProtection="1">
      <protection locked="0"/>
    </xf>
    <xf numFmtId="3" fontId="107" fillId="45" borderId="0" xfId="0" applyNumberFormat="1" applyFont="1" applyFill="1"/>
    <xf numFmtId="3" fontId="106" fillId="45" borderId="0" xfId="0" applyNumberFormat="1" applyFont="1" applyFill="1"/>
    <xf numFmtId="3" fontId="105" fillId="45" borderId="0" xfId="0" applyNumberFormat="1" applyFont="1" applyFill="1" applyAlignment="1">
      <alignment horizontal="center"/>
    </xf>
    <xf numFmtId="0" fontId="0" fillId="0" borderId="19" xfId="0" applyBorder="1" applyAlignment="1">
      <alignment horizontal="center"/>
    </xf>
    <xf numFmtId="0" fontId="0" fillId="0" borderId="0" xfId="0" applyBorder="1"/>
    <xf numFmtId="0" fontId="0" fillId="0" borderId="22" xfId="0" applyBorder="1" applyAlignment="1">
      <alignment horizontal="center"/>
    </xf>
    <xf numFmtId="0" fontId="0" fillId="0" borderId="5" xfId="0" applyBorder="1"/>
    <xf numFmtId="0" fontId="0" fillId="0" borderId="0" xfId="0"/>
    <xf numFmtId="43" fontId="0" fillId="0" borderId="0" xfId="1" applyFont="1"/>
    <xf numFmtId="0" fontId="0" fillId="0" borderId="0" xfId="0" applyAlignment="1">
      <alignment horizontal="center"/>
    </xf>
    <xf numFmtId="0" fontId="0" fillId="0" borderId="0" xfId="0" applyBorder="1"/>
    <xf numFmtId="43" fontId="0" fillId="0" borderId="0" xfId="1" applyFont="1" applyBorder="1"/>
    <xf numFmtId="165" fontId="104" fillId="4" borderId="0" xfId="1" applyNumberFormat="1" applyFont="1" applyFill="1" applyProtection="1">
      <protection locked="0"/>
    </xf>
    <xf numFmtId="165" fontId="104" fillId="45" borderId="0" xfId="1" applyNumberFormat="1" applyFont="1" applyFill="1"/>
    <xf numFmtId="165" fontId="57" fillId="0" borderId="0" xfId="0" applyNumberFormat="1" applyFont="1" applyFill="1"/>
    <xf numFmtId="17" fontId="0" fillId="0" borderId="0" xfId="0" applyNumberFormat="1"/>
    <xf numFmtId="49" fontId="2" fillId="0" borderId="0" xfId="0" applyNumberFormat="1" applyFont="1"/>
    <xf numFmtId="49" fontId="5" fillId="0" borderId="0" xfId="0" applyNumberFormat="1" applyFont="1" applyProtection="1">
      <protection locked="0"/>
    </xf>
    <xf numFmtId="49" fontId="2" fillId="0" borderId="1" xfId="0" applyNumberFormat="1" applyFont="1" applyBorder="1"/>
    <xf numFmtId="49" fontId="2" fillId="0" borderId="0" xfId="0" applyNumberFormat="1" applyFont="1" applyAlignment="1">
      <alignment horizontal="centerContinuous"/>
    </xf>
    <xf numFmtId="37" fontId="2" fillId="0" borderId="0" xfId="0" applyNumberFormat="1" applyFont="1" applyAlignment="1">
      <alignment horizontal="center"/>
    </xf>
    <xf numFmtId="43" fontId="2" fillId="0" borderId="8" xfId="1" applyFont="1" applyFill="1" applyBorder="1" applyAlignment="1">
      <alignment horizontal="centerContinuous"/>
    </xf>
    <xf numFmtId="49" fontId="2" fillId="0" borderId="8" xfId="1" applyNumberFormat="1" applyFont="1" applyFill="1" applyBorder="1" applyAlignment="1">
      <alignment horizontal="centerContinuous"/>
    </xf>
    <xf numFmtId="43" fontId="2" fillId="0" borderId="8" xfId="1" applyFont="1" applyFill="1" applyBorder="1" applyAlignment="1">
      <alignment horizontal="center"/>
    </xf>
    <xf numFmtId="49" fontId="3" fillId="0" borderId="0" xfId="0" applyNumberFormat="1" applyFont="1"/>
    <xf numFmtId="49" fontId="3" fillId="0" borderId="0" xfId="0" quotePrefix="1" applyNumberFormat="1" applyFont="1"/>
    <xf numFmtId="41" fontId="3" fillId="0" borderId="8" xfId="0" applyNumberFormat="1" applyFont="1" applyBorder="1"/>
    <xf numFmtId="41" fontId="3" fillId="0" borderId="2" xfId="1" applyNumberFormat="1" applyFont="1" applyFill="1" applyBorder="1" applyAlignment="1"/>
    <xf numFmtId="10" fontId="3" fillId="0" borderId="0" xfId="50" applyNumberFormat="1" applyFont="1" applyFill="1" applyProtection="1"/>
    <xf numFmtId="43" fontId="110" fillId="0" borderId="2" xfId="1" applyFont="1" applyFill="1" applyBorder="1" applyAlignment="1"/>
    <xf numFmtId="43" fontId="110" fillId="0" borderId="0" xfId="1" applyFont="1" applyFill="1" applyBorder="1" applyAlignment="1"/>
    <xf numFmtId="41" fontId="110" fillId="0" borderId="0" xfId="0" applyNumberFormat="1" applyFont="1"/>
    <xf numFmtId="49" fontId="10" fillId="0" borderId="0" xfId="0" applyNumberFormat="1" applyFont="1" applyProtection="1">
      <protection locked="0"/>
    </xf>
    <xf numFmtId="0" fontId="3" fillId="51" borderId="0" xfId="0" applyFont="1" applyFill="1"/>
    <xf numFmtId="0" fontId="2" fillId="51" borderId="17" xfId="0" applyFont="1" applyFill="1" applyBorder="1"/>
    <xf numFmtId="0" fontId="2" fillId="51" borderId="18" xfId="0" applyFont="1" applyFill="1" applyBorder="1"/>
    <xf numFmtId="0" fontId="2" fillId="51" borderId="22" xfId="0" applyFont="1" applyFill="1" applyBorder="1"/>
    <xf numFmtId="0" fontId="2" fillId="51" borderId="23" xfId="0" applyFont="1" applyFill="1" applyBorder="1"/>
    <xf numFmtId="9" fontId="3" fillId="0" borderId="0" xfId="3" applyNumberFormat="1" applyFont="1" applyFill="1" applyAlignment="1"/>
    <xf numFmtId="41" fontId="3" fillId="51" borderId="0" xfId="0" applyNumberFormat="1" applyFont="1" applyFill="1"/>
    <xf numFmtId="44" fontId="3" fillId="0" borderId="45" xfId="2" applyFont="1" applyFill="1" applyBorder="1" applyAlignment="1"/>
    <xf numFmtId="0" fontId="17" fillId="0" borderId="0" xfId="0" quotePrefix="1" applyFont="1" applyAlignment="1">
      <alignment horizontal="left" indent="2"/>
    </xf>
    <xf numFmtId="6" fontId="3" fillId="0" borderId="0" xfId="0" applyNumberFormat="1" applyFont="1"/>
    <xf numFmtId="0" fontId="23" fillId="0" borderId="0" xfId="0" quotePrefix="1" applyFont="1"/>
    <xf numFmtId="167" fontId="3" fillId="0" borderId="0" xfId="3" applyNumberFormat="1" applyFont="1" applyFill="1"/>
    <xf numFmtId="169" fontId="2" fillId="0" borderId="0" xfId="0" quotePrefix="1" applyNumberFormat="1" applyFont="1" applyAlignment="1">
      <alignment horizontal="right"/>
    </xf>
    <xf numFmtId="44" fontId="3" fillId="0" borderId="47" xfId="2" applyFont="1" applyFill="1" applyBorder="1" applyAlignment="1">
      <alignment horizontal="center"/>
    </xf>
    <xf numFmtId="37" fontId="3" fillId="0" borderId="2" xfId="0" applyNumberFormat="1" applyFont="1" applyBorder="1"/>
    <xf numFmtId="169" fontId="2" fillId="0" borderId="0" xfId="0" applyNumberFormat="1" applyFont="1" applyAlignment="1">
      <alignment horizontal="right"/>
    </xf>
    <xf numFmtId="0" fontId="11" fillId="51" borderId="0" xfId="0" applyFont="1" applyFill="1"/>
    <xf numFmtId="167" fontId="17" fillId="0" borderId="46" xfId="2" applyNumberFormat="1" applyFont="1" applyBorder="1" applyAlignment="1"/>
    <xf numFmtId="165" fontId="3" fillId="0" borderId="26" xfId="2" applyNumberFormat="1" applyFont="1" applyFill="1" applyBorder="1" applyAlignment="1"/>
    <xf numFmtId="37" fontId="3" fillId="0" borderId="0" xfId="0" applyNumberFormat="1" applyFont="1" applyAlignment="1">
      <alignment horizontal="center"/>
    </xf>
    <xf numFmtId="165" fontId="0" fillId="0" borderId="44" xfId="0" applyNumberFormat="1" applyBorder="1"/>
    <xf numFmtId="176" fontId="0" fillId="0" borderId="0" xfId="3" applyNumberFormat="1" applyFont="1"/>
    <xf numFmtId="167" fontId="3" fillId="0" borderId="47" xfId="2" applyNumberFormat="1" applyFont="1" applyFill="1" applyBorder="1" applyAlignment="1">
      <alignment horizontal="center"/>
    </xf>
    <xf numFmtId="168" fontId="3" fillId="0" borderId="0" xfId="1" applyNumberFormat="1" applyFont="1" applyFill="1" applyAlignment="1"/>
    <xf numFmtId="0" fontId="105" fillId="51" borderId="0" xfId="0" applyFont="1" applyFill="1"/>
    <xf numFmtId="173" fontId="0" fillId="0" borderId="0" xfId="3" applyNumberFormat="1" applyFont="1"/>
    <xf numFmtId="165" fontId="0" fillId="0" borderId="0" xfId="0" applyNumberFormat="1"/>
    <xf numFmtId="10" fontId="0" fillId="0" borderId="0" xfId="3" applyNumberFormat="1" applyFont="1"/>
    <xf numFmtId="0" fontId="106" fillId="51" borderId="0" xfId="0" applyFont="1" applyFill="1"/>
    <xf numFmtId="171" fontId="0" fillId="0" borderId="0" xfId="1" applyNumberFormat="1" applyFont="1" applyAlignment="1"/>
    <xf numFmtId="41" fontId="57" fillId="0" borderId="0" xfId="0" applyNumberFormat="1" applyFont="1" applyFill="1"/>
    <xf numFmtId="168" fontId="32" fillId="51" borderId="0" xfId="0" applyNumberFormat="1" applyFont="1" applyFill="1"/>
    <xf numFmtId="165" fontId="66" fillId="0" borderId="0" xfId="1" applyNumberFormat="1" applyFont="1" applyFill="1"/>
    <xf numFmtId="168" fontId="107" fillId="51" borderId="0" xfId="0" applyNumberFormat="1" applyFont="1" applyFill="1"/>
    <xf numFmtId="165" fontId="3" fillId="0" borderId="2" xfId="1" applyNumberFormat="1" applyFont="1" applyFill="1" applyBorder="1" applyAlignment="1"/>
    <xf numFmtId="0" fontId="0" fillId="0" borderId="0" xfId="0"/>
    <xf numFmtId="0" fontId="0" fillId="0" borderId="0" xfId="0" applyAlignment="1">
      <alignment horizontal="center"/>
    </xf>
    <xf numFmtId="10" fontId="69" fillId="0" borderId="0" xfId="3" applyNumberFormat="1" applyFont="1" applyFill="1"/>
    <xf numFmtId="10" fontId="70" fillId="0" borderId="0" xfId="0" applyNumberFormat="1" applyFont="1" applyFill="1"/>
    <xf numFmtId="165" fontId="71" fillId="0" borderId="0" xfId="1" applyNumberFormat="1" applyFont="1" applyFill="1"/>
    <xf numFmtId="1" fontId="94" fillId="45" borderId="0" xfId="0" applyNumberFormat="1" applyFont="1" applyFill="1"/>
    <xf numFmtId="167" fontId="3" fillId="0" borderId="2" xfId="0" applyNumberFormat="1" applyFont="1" applyBorder="1"/>
    <xf numFmtId="0" fontId="0" fillId="0" borderId="44" xfId="0" applyBorder="1"/>
    <xf numFmtId="0" fontId="0" fillId="0" borderId="0" xfId="0" applyAlignment="1"/>
    <xf numFmtId="0" fontId="0" fillId="0" borderId="5" xfId="0" applyBorder="1" applyAlignment="1"/>
    <xf numFmtId="10" fontId="2" fillId="0" borderId="0" xfId="0" applyNumberFormat="1" applyFont="1" applyFill="1"/>
    <xf numFmtId="37" fontId="2" fillId="0" borderId="0" xfId="0" applyNumberFormat="1" applyFont="1" applyAlignment="1">
      <alignment horizontal="right"/>
    </xf>
    <xf numFmtId="37" fontId="2" fillId="0" borderId="0" xfId="0" quotePrefix="1" applyNumberFormat="1" applyFont="1" applyAlignment="1">
      <alignment horizontal="right"/>
    </xf>
    <xf numFmtId="0" fontId="2" fillId="0" borderId="11" xfId="0" applyFont="1" applyBorder="1" applyAlignment="1">
      <alignment horizontal="right"/>
    </xf>
    <xf numFmtId="0" fontId="6" fillId="0" borderId="0" xfId="0" applyFont="1" applyAlignment="1"/>
    <xf numFmtId="10" fontId="111" fillId="2" borderId="48" xfId="3" applyNumberFormat="1" applyFont="1" applyFill="1" applyBorder="1" applyAlignment="1">
      <alignment horizontal="left"/>
    </xf>
    <xf numFmtId="0" fontId="57" fillId="2" borderId="0" xfId="0" applyFont="1" applyFill="1"/>
    <xf numFmtId="10" fontId="17" fillId="2" borderId="0" xfId="0" applyNumberFormat="1" applyFont="1" applyFill="1"/>
    <xf numFmtId="0" fontId="2" fillId="2" borderId="0" xfId="0" quotePrefix="1" applyFont="1" applyFill="1"/>
    <xf numFmtId="0" fontId="111" fillId="0" borderId="0" xfId="0" applyFont="1"/>
    <xf numFmtId="0" fontId="111" fillId="0" borderId="0" xfId="0" applyFont="1" applyAlignment="1">
      <alignment horizontal="center"/>
    </xf>
    <xf numFmtId="10" fontId="111" fillId="0" borderId="0" xfId="3" applyNumberFormat="1" applyFont="1"/>
    <xf numFmtId="0" fontId="111" fillId="0" borderId="48" xfId="0" applyFont="1" applyBorder="1"/>
    <xf numFmtId="0" fontId="111" fillId="0" borderId="48" xfId="0" applyFont="1" applyBorder="1" applyAlignment="1">
      <alignment horizontal="center"/>
    </xf>
    <xf numFmtId="0" fontId="111" fillId="0" borderId="48" xfId="0" applyFont="1" applyBorder="1" applyAlignment="1">
      <alignment horizontal="left"/>
    </xf>
    <xf numFmtId="10" fontId="111" fillId="0" borderId="48" xfId="3" applyNumberFormat="1" applyFont="1" applyBorder="1"/>
    <xf numFmtId="10" fontId="111" fillId="0" borderId="48" xfId="3" applyNumberFormat="1" applyFont="1" applyFill="1" applyBorder="1" applyAlignment="1">
      <alignment horizontal="center"/>
    </xf>
    <xf numFmtId="0" fontId="0" fillId="0" borderId="48" xfId="0" applyBorder="1" applyAlignment="1">
      <alignment horizontal="center"/>
    </xf>
    <xf numFmtId="10" fontId="111" fillId="0" borderId="48" xfId="3" applyNumberFormat="1" applyFont="1" applyBorder="1" applyAlignment="1">
      <alignment horizontal="center"/>
    </xf>
    <xf numFmtId="177" fontId="111" fillId="0" borderId="48" xfId="3" applyNumberFormat="1" applyFont="1" applyBorder="1" applyAlignment="1">
      <alignment horizontal="center"/>
    </xf>
    <xf numFmtId="0" fontId="12" fillId="0" borderId="48" xfId="0" quotePrefix="1" applyFont="1" applyBorder="1" applyAlignment="1">
      <alignment horizontal="center"/>
    </xf>
    <xf numFmtId="0" fontId="111" fillId="0" borderId="48" xfId="0" quotePrefix="1" applyFont="1" applyBorder="1"/>
    <xf numFmtId="177" fontId="111" fillId="0" borderId="48" xfId="3" applyNumberFormat="1" applyFont="1" applyFill="1" applyBorder="1" applyAlignment="1">
      <alignment horizontal="center"/>
    </xf>
    <xf numFmtId="10" fontId="111" fillId="52" borderId="48" xfId="3" applyNumberFormat="1" applyFont="1" applyFill="1" applyBorder="1" applyAlignment="1">
      <alignment horizontal="center"/>
    </xf>
    <xf numFmtId="10" fontId="111" fillId="0" borderId="48" xfId="3" quotePrefix="1" applyNumberFormat="1" applyFont="1" applyFill="1" applyBorder="1" applyAlignment="1">
      <alignment horizontal="center"/>
    </xf>
    <xf numFmtId="10" fontId="111" fillId="2" borderId="48" xfId="3" quotePrefix="1" applyNumberFormat="1" applyFont="1" applyFill="1" applyBorder="1" applyAlignment="1">
      <alignment horizontal="center"/>
    </xf>
    <xf numFmtId="177" fontId="111" fillId="2" borderId="48" xfId="3" quotePrefix="1" applyNumberFormat="1" applyFont="1" applyFill="1" applyBorder="1" applyAlignment="1">
      <alignment horizontal="center"/>
    </xf>
    <xf numFmtId="10" fontId="112" fillId="0" borderId="48" xfId="3" applyNumberFormat="1" applyFont="1" applyBorder="1" applyAlignment="1">
      <alignment horizontal="center"/>
    </xf>
    <xf numFmtId="10" fontId="111" fillId="2" borderId="48" xfId="3" applyNumberFormat="1" applyFont="1" applyFill="1" applyBorder="1" applyAlignment="1">
      <alignment horizontal="center"/>
    </xf>
    <xf numFmtId="0" fontId="111" fillId="0" borderId="48" xfId="0" applyFont="1" applyBorder="1" applyAlignment="1">
      <alignment wrapText="1"/>
    </xf>
    <xf numFmtId="0" fontId="23" fillId="0" borderId="0" xfId="0" applyFont="1" applyAlignment="1">
      <alignment horizontal="center"/>
    </xf>
    <xf numFmtId="167" fontId="3" fillId="0" borderId="3" xfId="2" applyNumberFormat="1" applyFont="1" applyFill="1" applyBorder="1" applyAlignment="1"/>
    <xf numFmtId="167" fontId="3" fillId="0" borderId="0" xfId="0" applyNumberFormat="1" applyFont="1"/>
    <xf numFmtId="167" fontId="3" fillId="0" borderId="7" xfId="2" applyNumberFormat="1" applyFont="1" applyFill="1" applyBorder="1" applyAlignment="1"/>
    <xf numFmtId="165" fontId="3" fillId="51" borderId="0" xfId="1" applyNumberFormat="1" applyFont="1" applyFill="1" applyAlignment="1"/>
    <xf numFmtId="0" fontId="0" fillId="0" borderId="0" xfId="0" applyAlignment="1">
      <alignment horizontal="left" wrapText="1"/>
    </xf>
    <xf numFmtId="0" fontId="2" fillId="0" borderId="0" xfId="0" quotePrefix="1" applyFont="1" applyFill="1" applyAlignment="1">
      <alignment horizontal="left" wrapText="1"/>
    </xf>
    <xf numFmtId="0" fontId="2" fillId="0" borderId="0" xfId="0" applyFont="1" applyFill="1" applyAlignment="1">
      <alignment horizontal="justify" wrapText="1"/>
    </xf>
    <xf numFmtId="0" fontId="2" fillId="0" borderId="0" xfId="0" quotePrefix="1" applyFont="1" applyAlignment="1">
      <alignment horizontal="justify" wrapText="1"/>
    </xf>
    <xf numFmtId="0" fontId="3" fillId="0" borderId="0" xfId="0" applyFont="1" applyAlignment="1">
      <alignment horizontal="justify" wrapText="1"/>
    </xf>
    <xf numFmtId="0" fontId="2" fillId="0" borderId="0" xfId="0" applyFont="1" applyAlignment="1">
      <alignment horizontal="left" wrapText="1"/>
    </xf>
    <xf numFmtId="0" fontId="23" fillId="0" borderId="0" xfId="0" applyFont="1" applyAlignment="1">
      <alignment horizontal="center"/>
    </xf>
    <xf numFmtId="0" fontId="23" fillId="0" borderId="0" xfId="0" quotePrefix="1" applyFont="1" applyAlignment="1">
      <alignment horizontal="left" wrapText="1"/>
    </xf>
    <xf numFmtId="0" fontId="0" fillId="0" borderId="0" xfId="0" applyAlignment="1">
      <alignment wrapText="1"/>
    </xf>
    <xf numFmtId="0" fontId="23" fillId="0" borderId="0" xfId="0" applyFont="1" applyAlignment="1">
      <alignment horizontal="left" wrapText="1"/>
    </xf>
    <xf numFmtId="0" fontId="2" fillId="0" borderId="0" xfId="0" quotePrefix="1" applyFont="1" applyAlignment="1">
      <alignment horizontal="left" wrapText="1"/>
    </xf>
    <xf numFmtId="0" fontId="2" fillId="0" borderId="0" xfId="0" applyFont="1" applyAlignment="1">
      <alignment horizontal="justify" wrapText="1"/>
    </xf>
    <xf numFmtId="0" fontId="2" fillId="0" borderId="0" xfId="0" applyFont="1" applyAlignment="1">
      <alignment wrapText="1"/>
    </xf>
    <xf numFmtId="0" fontId="3" fillId="0" borderId="0" xfId="0" applyFont="1" applyAlignment="1">
      <alignment wrapText="1"/>
    </xf>
    <xf numFmtId="0" fontId="14" fillId="0" borderId="0" xfId="0" applyFont="1" applyAlignment="1">
      <alignment horizontal="justify" wrapText="1"/>
    </xf>
    <xf numFmtId="0" fontId="14" fillId="0" borderId="11" xfId="0" applyFont="1" applyBorder="1" applyAlignment="1">
      <alignment horizontal="justify" wrapText="1"/>
    </xf>
    <xf numFmtId="9" fontId="6" fillId="0" borderId="0" xfId="50" applyFont="1" applyFill="1" applyAlignment="1" applyProtection="1">
      <alignment horizontal="center"/>
    </xf>
    <xf numFmtId="0" fontId="6" fillId="0" borderId="0" xfId="0" applyFont="1" applyAlignment="1">
      <alignment horizontal="center"/>
    </xf>
    <xf numFmtId="0" fontId="0" fillId="0" borderId="5" xfId="0" applyBorder="1" applyAlignment="1">
      <alignment wrapText="1"/>
    </xf>
    <xf numFmtId="0" fontId="113" fillId="0" borderId="0" xfId="0" applyFont="1"/>
    <xf numFmtId="0" fontId="114" fillId="0" borderId="0" xfId="0" applyFont="1" applyBorder="1" applyAlignment="1">
      <alignment horizontal="center"/>
    </xf>
    <xf numFmtId="0" fontId="114" fillId="0" borderId="0" xfId="0" applyFont="1" applyBorder="1"/>
    <xf numFmtId="43" fontId="114" fillId="0" borderId="0" xfId="1" applyFont="1" applyBorder="1"/>
    <xf numFmtId="0" fontId="100" fillId="0" borderId="0" xfId="0" applyFont="1"/>
    <xf numFmtId="0" fontId="100" fillId="47" borderId="0" xfId="0" applyFont="1" applyFill="1" applyBorder="1" applyAlignment="1">
      <alignment horizontal="center"/>
    </xf>
    <xf numFmtId="0" fontId="100" fillId="0" borderId="0" xfId="0" applyFont="1" applyBorder="1"/>
    <xf numFmtId="43" fontId="100" fillId="0" borderId="0" xfId="1" applyFont="1" applyBorder="1"/>
    <xf numFmtId="43" fontId="100" fillId="0" borderId="0" xfId="0" applyNumberFormat="1" applyFont="1" applyBorder="1"/>
    <xf numFmtId="1" fontId="17" fillId="0" borderId="0" xfId="51" applyNumberFormat="1" applyFont="1" applyAlignment="1">
      <alignment horizontal="centerContinuous"/>
    </xf>
    <xf numFmtId="41" fontId="17" fillId="0" borderId="0" xfId="51" applyNumberFormat="1" applyFont="1" applyAlignment="1">
      <alignment horizontal="right"/>
    </xf>
    <xf numFmtId="41" fontId="17" fillId="53" borderId="0" xfId="51" applyNumberFormat="1" applyFont="1" applyFill="1"/>
    <xf numFmtId="41" fontId="17" fillId="0" borderId="0" xfId="52" applyNumberFormat="1" applyFont="1" applyFill="1" applyAlignment="1">
      <alignment horizontal="right"/>
    </xf>
    <xf numFmtId="41" fontId="17" fillId="0" borderId="0" xfId="51" applyNumberFormat="1" applyFont="1"/>
    <xf numFmtId="10" fontId="17" fillId="53" borderId="0" xfId="53" applyNumberFormat="1" applyFont="1" applyFill="1" applyAlignment="1">
      <alignment horizontal="right"/>
    </xf>
    <xf numFmtId="41" fontId="17" fillId="42" borderId="0" xfId="51" applyNumberFormat="1" applyFont="1" applyFill="1"/>
    <xf numFmtId="43" fontId="113" fillId="0" borderId="0" xfId="1" applyFont="1"/>
    <xf numFmtId="43" fontId="113" fillId="0" borderId="0" xfId="0" applyNumberFormat="1" applyFont="1"/>
    <xf numFmtId="43" fontId="100" fillId="0" borderId="0" xfId="1" applyFont="1"/>
    <xf numFmtId="43" fontId="100" fillId="0" borderId="0" xfId="0" applyNumberFormat="1" applyFont="1"/>
    <xf numFmtId="41" fontId="23" fillId="0" borderId="0" xfId="1" applyNumberFormat="1" applyFont="1" applyFill="1" applyAlignment="1"/>
    <xf numFmtId="17" fontId="113" fillId="0" borderId="0" xfId="0" applyNumberFormat="1" applyFont="1"/>
    <xf numFmtId="0" fontId="113" fillId="0" borderId="0" xfId="0" applyFont="1" applyAlignment="1">
      <alignment horizontal="center"/>
    </xf>
    <xf numFmtId="165" fontId="17" fillId="0" borderId="0" xfId="1" applyNumberFormat="1" applyFont="1" applyFill="1" applyAlignment="1"/>
    <xf numFmtId="167" fontId="3" fillId="0" borderId="2" xfId="1" applyNumberFormat="1" applyFont="1" applyFill="1" applyBorder="1" applyAlignment="1"/>
  </cellXfs>
  <cellStyles count="54">
    <cellStyle name="20% - Accent1" xfId="27" builtinId="30" customBuiltin="1"/>
    <cellStyle name="20% - Accent2" xfId="31" builtinId="34" customBuiltin="1"/>
    <cellStyle name="20% - Accent3" xfId="35" builtinId="38" customBuiltin="1"/>
    <cellStyle name="20% - Accent4" xfId="39" builtinId="42" customBuiltin="1"/>
    <cellStyle name="20% - Accent5" xfId="43" builtinId="46" customBuiltin="1"/>
    <cellStyle name="20% - Accent6" xfId="47" builtinId="50" customBuiltin="1"/>
    <cellStyle name="40% - Accent1" xfId="28" builtinId="31" customBuiltin="1"/>
    <cellStyle name="40% - Accent2" xfId="32" builtinId="35" customBuiltin="1"/>
    <cellStyle name="40% - Accent3" xfId="36" builtinId="39" customBuiltin="1"/>
    <cellStyle name="40% - Accent4" xfId="40" builtinId="43" customBuiltin="1"/>
    <cellStyle name="40% - Accent5" xfId="44" builtinId="47" customBuiltin="1"/>
    <cellStyle name="40% - Accent6" xfId="48" builtinId="51" customBuiltin="1"/>
    <cellStyle name="60% - Accent1" xfId="29" builtinId="32" customBuiltin="1"/>
    <cellStyle name="60% - Accent2" xfId="33" builtinId="36" customBuiltin="1"/>
    <cellStyle name="60% - Accent3" xfId="37" builtinId="40" customBuiltin="1"/>
    <cellStyle name="60% - Accent4" xfId="41" builtinId="44" customBuiltin="1"/>
    <cellStyle name="60% - Accent5" xfId="45" builtinId="48" customBuiltin="1"/>
    <cellStyle name="60% - Accent6" xfId="49" builtinId="52" customBuiltin="1"/>
    <cellStyle name="Accent1" xfId="26" builtinId="29" customBuiltin="1"/>
    <cellStyle name="Accent2" xfId="30" builtinId="33" customBuiltin="1"/>
    <cellStyle name="Accent3" xfId="34" builtinId="37" customBuiltin="1"/>
    <cellStyle name="Accent4" xfId="38" builtinId="41" customBuiltin="1"/>
    <cellStyle name="Accent5" xfId="42" builtinId="45" customBuiltin="1"/>
    <cellStyle name="Accent6" xfId="46" builtinId="49" customBuiltin="1"/>
    <cellStyle name="Bad" xfId="15" builtinId="27" customBuiltin="1"/>
    <cellStyle name="Calculation" xfId="19" builtinId="22" customBuiltin="1"/>
    <cellStyle name="Check Cell" xfId="21" builtinId="23" customBuiltin="1"/>
    <cellStyle name="Comma" xfId="1" builtinId="3"/>
    <cellStyle name="Comma 38" xfId="52" xr:uid="{0F805423-0912-4F1D-8C70-E280118E5E41}"/>
    <cellStyle name="Currency" xfId="2" builtinId="4"/>
    <cellStyle name="Explanatory Text" xfId="24" builtinId="53" customBuiltin="1"/>
    <cellStyle name="Good" xfId="14" builtinId="26" customBuiltin="1"/>
    <cellStyle name="Heading 1" xfId="10" builtinId="16" customBuiltin="1"/>
    <cellStyle name="Heading 2" xfId="11" builtinId="17" customBuiltin="1"/>
    <cellStyle name="Heading 3" xfId="12" builtinId="18" customBuiltin="1"/>
    <cellStyle name="Heading 4" xfId="13" builtinId="19" customBuiltin="1"/>
    <cellStyle name="Input" xfId="17" builtinId="20" customBuiltin="1"/>
    <cellStyle name="Linked Cell" xfId="20" builtinId="24" customBuiltin="1"/>
    <cellStyle name="Neutral" xfId="16" builtinId="28" customBuiltin="1"/>
    <cellStyle name="Normal" xfId="0" builtinId="0"/>
    <cellStyle name="Normal 11" xfId="7" xr:uid="{1BB2CB53-28B8-4788-9E6A-6CECE0544268}"/>
    <cellStyle name="Normal 2 16" xfId="6" xr:uid="{0DF15765-EC25-4A39-ADC8-03419F87BF07}"/>
    <cellStyle name="Normal 70" xfId="51" xr:uid="{060E7052-C88B-4EDA-BC13-9A90F265E13A}"/>
    <cellStyle name="Normal_Miles Grant Acct Reconciliation to NARUC" xfId="4" xr:uid="{AAC2955B-B6A8-43A6-B551-C4BC9E1999E4}"/>
    <cellStyle name="Normal_SHEET" xfId="8" xr:uid="{D7064246-6E83-4970-B471-DA00142C365F}"/>
    <cellStyle name="Normal_TEMPLATES - ACCT RECONCILIATION TO NARUC - 13 MONTHS PSC" xfId="5" xr:uid="{93D50926-FCF8-4AAD-9D62-82E214657B02}"/>
    <cellStyle name="Note" xfId="23" builtinId="10" customBuiltin="1"/>
    <cellStyle name="Output" xfId="18" builtinId="21" customBuiltin="1"/>
    <cellStyle name="Percent" xfId="3" builtinId="5"/>
    <cellStyle name="Percent 18" xfId="53" xr:uid="{70138C9A-5436-4400-BD3C-4E4556350B8C}"/>
    <cellStyle name="Percent 2 2" xfId="50" xr:uid="{753A8E29-6B81-41DE-9D9D-545708D1E230}"/>
    <cellStyle name="Title" xfId="9" builtinId="15" customBuiltin="1"/>
    <cellStyle name="Total" xfId="25" builtinId="25" customBuiltin="1"/>
    <cellStyle name="Warning Text" xfId="22" builtinId="11" customBuiltin="1"/>
  </cellStyles>
  <dxfs count="0"/>
  <tableStyles count="0" defaultTableStyle="TableStyleMedium2" defaultPivotStyle="PivotStyleLight16"/>
  <colors>
    <mruColors>
      <color rgb="FF2DC8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2.xml"/><Relationship Id="rId50" Type="http://schemas.openxmlformats.org/officeDocument/2006/relationships/theme" Target="theme/theme1.xml"/><Relationship Id="rId55"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3.xml"/><Relationship Id="rId56" Type="http://schemas.openxmlformats.org/officeDocument/2006/relationships/customXml" Target="../customXml/item3.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swain.MSA/Desktop/UIF%20U02-41%20TEMPORARY/UIF-%20MFRs%2012-31-19_DS_4-6-20.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swain.MSA/Desktop/UIF%20U02-41%20TEMPORARY/HISTORICAL%20INFO/Staff%20Workpapers/UIF-Marion%20PAO%20Fin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dswain.MSA/Desktop/UIF%20U02-41%20TEMPORARY/HISTORICAL%20INFO/2015%20MFRs/LAKE%20PLACID%20MFR%20TY%2012-31-15_FINAL%208-25-16_UPDAT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dswain.MSA/Desktop/UIF%20U02-41%20TEMPORARY/HISTORICAL%20INFO/2015%20MFRs/SANDALHAVEN%20MFR%20TY%2012-31-2015_FINAL%208-18-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COVER"/>
      <sheetName val="CONTENTS vol 2"/>
      <sheetName val="CONTENTS vol 1"/>
      <sheetName val="A 1"/>
      <sheetName val="A 1 (I)"/>
      <sheetName val="A 2"/>
      <sheetName val="A 2 (I)"/>
      <sheetName val="A 3"/>
      <sheetName val="A 3 (I)"/>
      <sheetName val="A 4"/>
      <sheetName val="A 5"/>
      <sheetName val="A 5 (a)"/>
      <sheetName val="A 6"/>
      <sheetName val="A 6 (a)"/>
      <sheetName val="A 7"/>
      <sheetName val="A 8"/>
      <sheetName val="A 9"/>
      <sheetName val="A 9 (a)"/>
      <sheetName val="A 10"/>
      <sheetName val="A 10 (a)"/>
      <sheetName val="A 11"/>
      <sheetName val="A 12"/>
      <sheetName val="A 12 (a)"/>
      <sheetName val="A 13"/>
      <sheetName val="A 14"/>
      <sheetName val="A 14 (a)"/>
      <sheetName val="A 15"/>
      <sheetName val="A 16"/>
      <sheetName val="A 17"/>
      <sheetName val="Working Capital_PerAR"/>
      <sheetName val="A 18"/>
      <sheetName val="A 18 (a)"/>
      <sheetName val="A 19"/>
      <sheetName val="A 19 (a)"/>
      <sheetName val="AR to MFR"/>
      <sheetName val="B 1"/>
      <sheetName val="B 1 (I)"/>
      <sheetName val="B 2"/>
      <sheetName val="B 2 (I)"/>
      <sheetName val="B 3"/>
      <sheetName val="ABANDONMENTS"/>
      <sheetName val="B 3 (i)"/>
      <sheetName val="B 4"/>
      <sheetName val="RAF Returns"/>
      <sheetName val="B 5"/>
      <sheetName val="B 5 (a)"/>
      <sheetName val="B 6"/>
      <sheetName val="B 6 (a)"/>
      <sheetName val="B 7"/>
      <sheetName val="B7 Prior Details"/>
      <sheetName val="B 8"/>
      <sheetName val="B8 Prior Details"/>
      <sheetName val="B 9"/>
      <sheetName val="B 10"/>
      <sheetName val="B 11"/>
      <sheetName val="B12 - 1.31.2015"/>
      <sheetName val="B12 - 2.28.2015"/>
      <sheetName val="B12 - 3.31.2015"/>
      <sheetName val="B12 - 4.30.2015"/>
      <sheetName val="B12 - 5.31.2015"/>
      <sheetName val="B12 - 6.30.2015"/>
      <sheetName val="B12 - 7.31.2015"/>
      <sheetName val="B12 - 8.31.2015"/>
      <sheetName val="B12 - 9.30.2015"/>
      <sheetName val="B12 - 10.31.2015"/>
      <sheetName val="B12 - 11.30.2015"/>
      <sheetName val="B12 - 12.31.2015"/>
      <sheetName val="B12 - Test Year"/>
      <sheetName val="B 13"/>
      <sheetName val="B 14"/>
      <sheetName val="B 15"/>
      <sheetName val="C INSTRUCT"/>
      <sheetName val="C 1"/>
      <sheetName val="C 2 (w)"/>
      <sheetName val="C 2 (s)"/>
      <sheetName val="C 3"/>
      <sheetName val="C 4"/>
      <sheetName val="C 5 (w)"/>
      <sheetName val="C 5 (s)"/>
      <sheetName val="C 6"/>
      <sheetName val="C 7"/>
      <sheetName val="C 8"/>
      <sheetName val="C 9"/>
      <sheetName val="C 10"/>
      <sheetName val="D 1"/>
      <sheetName val="D 1 (I)"/>
      <sheetName val="D 2"/>
      <sheetName val="D 2 (I)"/>
      <sheetName val="D 2 (a)"/>
      <sheetName val="D 3"/>
      <sheetName val="D 4"/>
      <sheetName val="D 5"/>
      <sheetName val="D 6"/>
      <sheetName val="D 7"/>
      <sheetName val="E 1 (w) "/>
      <sheetName val="E 1 (s)"/>
      <sheetName val="E 2 (w)"/>
      <sheetName val="E 2 (s)"/>
      <sheetName val="E 3"/>
      <sheetName val="E 4 (w)"/>
      <sheetName val="E 4 (s)"/>
      <sheetName val="E 5 (w)"/>
      <sheetName val="E 5 (s)"/>
      <sheetName val="E 6 (w)"/>
      <sheetName val="E 7"/>
      <sheetName val="E 8"/>
      <sheetName val="E 9"/>
      <sheetName val="E 10"/>
      <sheetName val="E 11"/>
      <sheetName val="E 12"/>
      <sheetName val="E 13"/>
      <sheetName val="E 14"/>
      <sheetName val="A 1 INT"/>
      <sheetName val="A 2 INT"/>
      <sheetName val="A 3 INT"/>
      <sheetName val="B 1 INT"/>
      <sheetName val="B 2 INT"/>
      <sheetName val="B 3 INT"/>
      <sheetName val="B 15 INT"/>
      <sheetName val="C 1 INT"/>
      <sheetName val="C 2 (W) (S) INT"/>
      <sheetName val="C 3 INT"/>
      <sheetName val="C 5 (W) (S) INT"/>
      <sheetName val="D-1 INT"/>
      <sheetName val="D-2 INT"/>
      <sheetName val="E 1 (w) INT"/>
      <sheetName val=" E 1 (s) INT"/>
      <sheetName val="E 2 (w)INT"/>
      <sheetName val="E 2 (s) INT"/>
      <sheetName val="Monthly BS -UC Ledger FORMATTED"/>
      <sheetName val="13-Mth TY UIF Consol Trial Bal"/>
      <sheetName val="BALANCE SHEET"/>
      <sheetName val="APPENDIX A PLANT ACCT "/>
      <sheetName val="REVENUES TESTING"/>
      <sheetName val="Monthly IS -UC Ledger FORMATTED"/>
      <sheetName val="FULL Mo Trial Balance"/>
      <sheetName val="FULL Mo Trial Balance 2-4-20 "/>
      <sheetName val="IS Mo Trial Balance"/>
      <sheetName val="UIF only"/>
      <sheetName val="O&amp;M EXP TO BE ALLOCATED"/>
      <sheetName val="O&amp;M EXP ALLOCATED WATER"/>
      <sheetName val="O&amp;M EXP ALLOCATED SEWER"/>
      <sheetName val="Chemicals Allocation"/>
      <sheetName val="TAX EXPENSE"/>
      <sheetName val="C 5 Calculation"/>
      <sheetName val="AR F-23"/>
      <sheetName val="REVENUE REQUIREMENTS"/>
      <sheetName val="PROFORMA YEAR"/>
      <sheetName val="INTERIM COST OF CAPITAL"/>
      <sheetName val="EQUITY RETURN CALCULATION"/>
      <sheetName val="Leverage Formula"/>
      <sheetName val="2011 Corporate ERC"/>
      <sheetName val="2011 UIF ERC"/>
      <sheetName val="2019 ERC"/>
      <sheetName val="2007 - 2009 &amp; Test Year BS"/>
      <sheetName val="Sewer Balance Sheet"/>
      <sheetName val="Water Balance Sheet"/>
      <sheetName val="Common Plant"/>
    </sheetNames>
    <sheetDataSet>
      <sheetData sheetId="0">
        <row r="4">
          <cell r="E4" t="str">
            <v xml:space="preserve">Company:  Utilities, Inc. of Florida </v>
          </cell>
        </row>
        <row r="10">
          <cell r="E10" t="str">
            <v>Preparer: Deborah D. Swain</v>
          </cell>
        </row>
        <row r="23">
          <cell r="B23" t="str">
            <v>Page 1 of 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36">
          <cell r="I36"/>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row r="247">
          <cell r="P247">
            <v>4456469.6300000008</v>
          </cell>
        </row>
      </sheetData>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Rbase"/>
      <sheetName val="Noi"/>
      <sheetName val="Cap"/>
      <sheetName val="Adjs"/>
      <sheetName val="RB Audit"/>
      <sheetName val="PF Plant"/>
      <sheetName val="Plnt "/>
      <sheetName val="Ciac "/>
      <sheetName val="WCA "/>
      <sheetName val="UUsum"/>
      <sheetName val="O&amp;M"/>
      <sheetName val="Toti"/>
      <sheetName val="RevRq"/>
      <sheetName val="Security"/>
      <sheetName val="Macros"/>
      <sheetName val="Phoenix"/>
      <sheetName val="TY DE"/>
      <sheetName val="Phoenix 2"/>
    </sheetNames>
    <sheetDataSet>
      <sheetData sheetId="0">
        <row r="14">
          <cell r="D14" t="str">
            <v>UIF-Marion</v>
          </cell>
        </row>
      </sheetData>
      <sheetData sheetId="1"/>
      <sheetData sheetId="2"/>
      <sheetData sheetId="3"/>
      <sheetData sheetId="4"/>
      <sheetData sheetId="5"/>
      <sheetData sheetId="6"/>
      <sheetData sheetId="7">
        <row r="145">
          <cell r="AN145">
            <v>38603.399340000004</v>
          </cell>
        </row>
      </sheetData>
      <sheetData sheetId="8">
        <row r="32">
          <cell r="F32">
            <v>2257.1999999999998</v>
          </cell>
        </row>
      </sheetData>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TB2015"/>
      <sheetName val="COVER"/>
      <sheetName val="CONTENTS vol 1"/>
      <sheetName val="CONTENTS vol 2"/>
      <sheetName val="APPENDIX A PLANT ACCT REC"/>
      <sheetName val="A 1"/>
      <sheetName val="A 2"/>
      <sheetName val="A 3 "/>
      <sheetName val="A 4"/>
      <sheetName val="A 5 "/>
      <sheetName val="ProformaAdd"/>
      <sheetName val="ProformaExp"/>
      <sheetName val="A 5  (a)"/>
      <sheetName val="A 6"/>
      <sheetName val="A 6 (a)"/>
      <sheetName val="A 7"/>
      <sheetName val="A 8"/>
      <sheetName val="A 9"/>
      <sheetName val="A 9 (a)"/>
      <sheetName val="A 10"/>
      <sheetName val="A 10 (a)"/>
      <sheetName val="A 11"/>
      <sheetName val="A 12"/>
      <sheetName val="A 12 (a)"/>
      <sheetName val="A 13"/>
      <sheetName val="A 14"/>
      <sheetName val="A 14 (a)"/>
      <sheetName val="A 15"/>
      <sheetName val="A 16"/>
      <sheetName val="A 17 "/>
      <sheetName val="A 18"/>
      <sheetName val="A 18 (a)"/>
      <sheetName val="A 19 "/>
      <sheetName val="A 19 (a) "/>
      <sheetName val="B 1"/>
      <sheetName val="B 2"/>
      <sheetName val="B 3"/>
      <sheetName val="B 4"/>
      <sheetName val="B 5"/>
      <sheetName val="B 6"/>
      <sheetName val="B 7"/>
      <sheetName val="B 8"/>
      <sheetName val="B 9 "/>
      <sheetName val="B 10"/>
      <sheetName val="B 11"/>
      <sheetName val="B 12"/>
      <sheetName val="B 12 (2)"/>
      <sheetName val="B 12 (3)"/>
      <sheetName val="B 12 (4)"/>
      <sheetName val="B 12 (5)"/>
      <sheetName val="B 12 (6)"/>
      <sheetName val="B 12 (7)"/>
      <sheetName val="B 12 (8)"/>
      <sheetName val="B 12 (9)"/>
      <sheetName val="B 12 (10)"/>
      <sheetName val="B 12 (11)"/>
      <sheetName val="B 12 (12)"/>
      <sheetName val="B 12 (13)"/>
      <sheetName val="B 13"/>
      <sheetName val="B 14"/>
      <sheetName val="B 15"/>
      <sheetName val="C INSTRUCT"/>
      <sheetName val="C 1"/>
      <sheetName val="C 2 (W)"/>
      <sheetName val="C 2 (S)"/>
      <sheetName val="C 3 "/>
      <sheetName val="C 4"/>
      <sheetName val="C 5  (W)"/>
      <sheetName val="C 5 (S)"/>
      <sheetName val="C 6"/>
      <sheetName val="C 7"/>
      <sheetName val="C 8"/>
      <sheetName val="C 9"/>
      <sheetName val="C 10"/>
      <sheetName val="D 1"/>
      <sheetName val="D 2 "/>
      <sheetName val="D 3"/>
      <sheetName val="D 4"/>
      <sheetName val="D 5"/>
      <sheetName val="D 6"/>
      <sheetName val="D 7"/>
      <sheetName val="E 1 W"/>
      <sheetName val="E 1 S"/>
      <sheetName val="E 2 W"/>
      <sheetName val="E 2 S"/>
      <sheetName val="E 3"/>
      <sheetName val="E 4 Water"/>
      <sheetName val="E 4 Sewer"/>
      <sheetName val="E 5 (W)"/>
      <sheetName val="E 5 (S) "/>
      <sheetName val="E 6"/>
      <sheetName val="E 7"/>
      <sheetName val="E 8"/>
      <sheetName val="E 9 "/>
      <sheetName val="E 10"/>
      <sheetName val="E 11"/>
      <sheetName val="E 12"/>
      <sheetName val="E 13"/>
      <sheetName val="E 14"/>
      <sheetName val="F 1"/>
      <sheetName val="F 2"/>
      <sheetName val="F 3"/>
      <sheetName val="F 4"/>
      <sheetName val="F 5"/>
      <sheetName val="F 6"/>
      <sheetName val="F 6(2)"/>
      <sheetName val="F 7"/>
      <sheetName val="F 8"/>
      <sheetName val="F 9"/>
      <sheetName val="F 10"/>
      <sheetName val="A 1 (I)"/>
      <sheetName val="A 2 (I) "/>
      <sheetName val="A 3 (I) "/>
      <sheetName val="B 1 (I)"/>
      <sheetName val="B 2 (I)"/>
      <sheetName val="B 3 (I)"/>
      <sheetName val="B 15 (I)"/>
      <sheetName val="C 1 (I)"/>
      <sheetName val="C 2 (W) (I)"/>
      <sheetName val="C 2 (S) (I)"/>
      <sheetName val="C 5  (W) (I)"/>
      <sheetName val="C 5 (S) (I)"/>
      <sheetName val="D 1 (I) "/>
      <sheetName val="D 2 (I) "/>
      <sheetName val="E 1 W (I)"/>
      <sheetName val="E 1 S (I)"/>
      <sheetName val="E 2 W (I)"/>
      <sheetName val="E 2 S (I)"/>
      <sheetName val="12-31-15Plant Acc Bal_PerAR"/>
      <sheetName val="12-31-15 CIAC Bal &amp; Proj_PerAR"/>
      <sheetName val="IncAllocPerAR "/>
      <sheetName val="IncomeAccounts_Water BU"/>
      <sheetName val="IncomeAccounts_Sewer BU"/>
      <sheetName val="12-31-15 Depreciation Exp_PerAR"/>
      <sheetName val="12-31-15 CIAC Amort Exp_PerAR"/>
      <sheetName val="Working Capital_PerAR"/>
      <sheetName val="ADJUSTED MONTHLY FINAL"/>
      <sheetName val="APPENDIX B INC. STAT.ACCT RECON"/>
      <sheetName val="CommonPlant_PerAR"/>
      <sheetName val="Interest Expense Adj_PerAR"/>
      <sheetName val="Other BalSheet Acct_PerAR"/>
      <sheetName val="RateCase&amp;Other Deferred_PerAR"/>
      <sheetName val="Property Taxes"/>
      <sheetName val="C 5 Calculation"/>
      <sheetName val="Rev Requirements Final"/>
      <sheetName val="Rev Requirements Interim"/>
      <sheetName val="Reuse RateBase"/>
      <sheetName val="REVENUE REQUIREMENTS"/>
      <sheetName val="PROFORMA YEAR"/>
      <sheetName val="INTERIM COST OF CAPITAL"/>
      <sheetName val="Chemicals"/>
      <sheetName val="MFR to AR"/>
    </sheetNames>
    <sheetDataSet>
      <sheetData sheetId="0"/>
      <sheetData sheetId="1"/>
      <sheetData sheetId="2"/>
      <sheetData sheetId="3"/>
      <sheetData sheetId="4"/>
      <sheetData sheetId="5"/>
      <sheetData sheetId="6"/>
      <sheetData sheetId="7"/>
      <sheetData sheetId="8">
        <row r="57">
          <cell r="D57">
            <v>0</v>
          </cell>
        </row>
      </sheetData>
      <sheetData sheetId="9"/>
      <sheetData sheetId="10"/>
      <sheetData sheetId="11"/>
      <sheetData sheetId="12"/>
      <sheetData sheetId="13"/>
      <sheetData sheetId="14"/>
      <sheetData sheetId="15"/>
      <sheetData sheetId="16">
        <row r="4">
          <cell r="C4" t="str">
            <v>Page 1 of 1</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row r="118">
          <cell r="O118">
            <v>7455.24</v>
          </cell>
        </row>
      </sheetData>
      <sheetData sheetId="135">
        <row r="50">
          <cell r="O50">
            <v>-9959.64</v>
          </cell>
        </row>
      </sheetData>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COVER"/>
      <sheetName val="CONTENTS vol 1"/>
      <sheetName val="CONTENTS vol 2"/>
      <sheetName val="APPENDIX A PLANT ACCT REC"/>
      <sheetName val="A 2"/>
      <sheetName val="A 3"/>
      <sheetName val="A 4"/>
      <sheetName val="A 6"/>
      <sheetName val="A 6 (a)"/>
      <sheetName val="A 7"/>
      <sheetName val="A 8"/>
      <sheetName val="A 10"/>
      <sheetName val="A 10 (a)"/>
      <sheetName val="A 11"/>
      <sheetName val="A 12"/>
      <sheetName val="A 12 (a)"/>
      <sheetName val="A 13"/>
      <sheetName val="A 14"/>
      <sheetName val="A 14 (a)"/>
      <sheetName val="A 15"/>
      <sheetName val="A 16"/>
      <sheetName val="A 17"/>
      <sheetName val="A 18"/>
      <sheetName val="A 18 (a)"/>
      <sheetName val="A 19"/>
      <sheetName val="A 19 (a)"/>
      <sheetName val="B 2"/>
      <sheetName val="B 3"/>
      <sheetName val="B 4"/>
      <sheetName val="B 5"/>
      <sheetName val="B 6"/>
      <sheetName val="B 8"/>
      <sheetName val="B 9"/>
      <sheetName val="B 10"/>
      <sheetName val="B 11"/>
      <sheetName val="B12 - 1.31.2015"/>
      <sheetName val="B12 - 2.28.2015"/>
      <sheetName val="B12 - 3.31.2015"/>
      <sheetName val="B12 - 4.30.2015"/>
      <sheetName val="B12 - 5.31.2015"/>
      <sheetName val="B12 - 6.30.2015"/>
      <sheetName val="B12 - 7.31.2015"/>
      <sheetName val="B12 - 8.31.2015"/>
      <sheetName val="B12 - 9.30.2015"/>
      <sheetName val="B12 - 10.31.2015"/>
      <sheetName val="B12 - 11.30.2015"/>
      <sheetName val="B12 - 12.31.2015"/>
      <sheetName val="B12 - Test Year"/>
      <sheetName val="C INSTRUCT"/>
      <sheetName val="B 14"/>
      <sheetName val="B 15"/>
      <sheetName val="C 1"/>
      <sheetName val="C 2 (s)"/>
      <sheetName val="C 3"/>
      <sheetName val="C 4"/>
      <sheetName val="C 5 (s)"/>
      <sheetName val="C 6"/>
      <sheetName val="C 6a"/>
      <sheetName val="C 7"/>
      <sheetName val="C 8"/>
      <sheetName val="C 9"/>
      <sheetName val="C 10"/>
      <sheetName val="D 1"/>
      <sheetName val="D 2"/>
      <sheetName val="D 3"/>
      <sheetName val="D 4"/>
      <sheetName val="D 5"/>
      <sheetName val="D 6"/>
      <sheetName val="D 7"/>
      <sheetName val="E 1 (s)"/>
      <sheetName val="E 2 (s)"/>
      <sheetName val="E 3"/>
      <sheetName val="E 4 (s)"/>
      <sheetName val="E 5 (s)"/>
      <sheetName val="E 6"/>
      <sheetName val="E 7"/>
      <sheetName val="E 8"/>
      <sheetName val="E 9"/>
      <sheetName val="E 10"/>
      <sheetName val="E 11"/>
      <sheetName val="E 12"/>
      <sheetName val="E 13"/>
      <sheetName val="E 14"/>
      <sheetName val="F 2"/>
      <sheetName val="F 4"/>
      <sheetName val="F 6"/>
      <sheetName val="F 6 (2)"/>
      <sheetName val="F 6 (3)"/>
      <sheetName val="F 6 (4)"/>
      <sheetName val="F 7"/>
      <sheetName val="F 8"/>
      <sheetName val="F 10"/>
      <sheetName val="A 2 (I)"/>
      <sheetName val="A 3 (I)"/>
      <sheetName val="B 2 (I)"/>
      <sheetName val="B 3 (I)"/>
      <sheetName val="C 2 S (I)"/>
      <sheetName val="D 1 (I)"/>
      <sheetName val="D 2 (I)"/>
      <sheetName val="E 1 S (I)"/>
      <sheetName val="E 2 S (I)"/>
      <sheetName val="F 6 (I)"/>
      <sheetName val="A 2 (I) ALT"/>
      <sheetName val="A 3 (I) ALT"/>
      <sheetName val="B 2 (I) ALT"/>
      <sheetName val="B 3 (I) ALT"/>
      <sheetName val="C 2 S (I) ALT"/>
      <sheetName val="D 1 (I) ALT"/>
      <sheetName val="D 2 (I) ALT"/>
      <sheetName val="E 1 S (I) ALT"/>
      <sheetName val="E 2 S (I) ALT"/>
      <sheetName val="B 15 (I)"/>
      <sheetName val="C 1 (I)"/>
      <sheetName val="C 5 S (I)"/>
      <sheetName val="AR to MFR"/>
      <sheetName val="Trial Blc"/>
      <sheetName val="O&amp;M per TB"/>
      <sheetName val="12-31-15 Plant Acc Bal_PerAR"/>
      <sheetName val="12-31-15 Depreciation Exp_PerAR"/>
      <sheetName val="Rev  &amp; other exp"/>
      <sheetName val="Other BalSheet Acct_PerAR"/>
      <sheetName val="12-31-15 CIAC Bal &amp; Proj_PerAR"/>
      <sheetName val="O&amp;M"/>
      <sheetName val="12-31-15 CIAC Amort Exp_PerAR"/>
      <sheetName val="Working Capital_PerAR"/>
      <sheetName val="PROFORMA ADJUSTMENTS"/>
      <sheetName val="12 Mo IS"/>
      <sheetName val="IncomeAccountsAllocationPerAR "/>
      <sheetName val="IncomeAccounts_Water BU"/>
      <sheetName val="IncomeAccounts_Sewer BU"/>
      <sheetName val="ADJUSTED MONTHLY FINAL"/>
      <sheetName val="APPENDIX B INC. STAT.ACCT RECON"/>
      <sheetName val="CommonPlant_PerAR"/>
      <sheetName val="Interest Expense Adj_PerAR"/>
      <sheetName val="RateCase&amp;Other Deferred_PerAR"/>
      <sheetName val="Property Taxes"/>
      <sheetName val="AR_F-23"/>
      <sheetName val="C 5 Calculation"/>
      <sheetName val="Rev Requirements Final"/>
      <sheetName val="Rev Requirements Interim ALT"/>
      <sheetName val="Rev Requirements Interim"/>
      <sheetName val="Reuse RateBase"/>
      <sheetName val="REVENUE REQUIREMENTS"/>
      <sheetName val="PROFORMA YEAR"/>
      <sheetName val="INTERIM COST OF CAPITAL"/>
    </sheetNames>
    <sheetDataSet>
      <sheetData sheetId="0"/>
      <sheetData sheetId="1"/>
      <sheetData sheetId="2"/>
      <sheetData sheetId="3"/>
      <sheetData sheetId="4"/>
      <sheetData sheetId="5"/>
      <sheetData sheetId="6"/>
      <sheetData sheetId="7"/>
      <sheetData sheetId="8"/>
      <sheetData sheetId="9"/>
      <sheetData sheetId="10">
        <row r="4">
          <cell r="C4" t="str">
            <v>Page 1 of 1</v>
          </cell>
        </row>
      </sheetData>
      <sheetData sheetId="11"/>
      <sheetData sheetId="12"/>
      <sheetData sheetId="13"/>
      <sheetData sheetId="14"/>
      <sheetData sheetId="15"/>
      <sheetData sheetId="16">
        <row r="18">
          <cell r="P18">
            <v>0</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F6CFFB-8919-4C47-9A5A-7F9BF54FBEFD}">
  <dimension ref="A1:J45"/>
  <sheetViews>
    <sheetView topLeftCell="A9" workbookViewId="0">
      <selection activeCell="G18" sqref="G18"/>
    </sheetView>
  </sheetViews>
  <sheetFormatPr defaultRowHeight="15"/>
  <cols>
    <col min="1" max="1" width="4.85546875" style="925" customWidth="1"/>
    <col min="2" max="2" width="46" style="925" customWidth="1"/>
    <col min="3" max="3" width="9.140625" style="925"/>
    <col min="4" max="4" width="10.5703125" style="926" customWidth="1"/>
    <col min="5" max="5" width="32.140625" style="925" customWidth="1"/>
    <col min="6" max="6" width="14.7109375" style="925" customWidth="1"/>
    <col min="7" max="7" width="33" style="925" customWidth="1"/>
    <col min="8" max="8" width="14.7109375" style="925" customWidth="1"/>
    <col min="9" max="9" width="9.140625" style="926"/>
    <col min="10" max="10" width="9.140625" style="917"/>
    <col min="11" max="256" width="9.140625" style="925"/>
    <col min="257" max="257" width="4.85546875" style="925" customWidth="1"/>
    <col min="258" max="258" width="50.5703125" style="925" customWidth="1"/>
    <col min="259" max="259" width="9.140625" style="925"/>
    <col min="260" max="260" width="10.5703125" style="925" customWidth="1"/>
    <col min="261" max="261" width="32.140625" style="925" customWidth="1"/>
    <col min="262" max="262" width="14.7109375" style="925" customWidth="1"/>
    <col min="263" max="263" width="33" style="925" customWidth="1"/>
    <col min="264" max="264" width="14.7109375" style="925" customWidth="1"/>
    <col min="265" max="512" width="9.140625" style="925"/>
    <col min="513" max="513" width="4.85546875" style="925" customWidth="1"/>
    <col min="514" max="514" width="50.5703125" style="925" customWidth="1"/>
    <col min="515" max="515" width="9.140625" style="925"/>
    <col min="516" max="516" width="10.5703125" style="925" customWidth="1"/>
    <col min="517" max="517" width="32.140625" style="925" customWidth="1"/>
    <col min="518" max="518" width="14.7109375" style="925" customWidth="1"/>
    <col min="519" max="519" width="33" style="925" customWidth="1"/>
    <col min="520" max="520" width="14.7109375" style="925" customWidth="1"/>
    <col min="521" max="768" width="9.140625" style="925"/>
    <col min="769" max="769" width="4.85546875" style="925" customWidth="1"/>
    <col min="770" max="770" width="50.5703125" style="925" customWidth="1"/>
    <col min="771" max="771" width="9.140625" style="925"/>
    <col min="772" max="772" width="10.5703125" style="925" customWidth="1"/>
    <col min="773" max="773" width="32.140625" style="925" customWidth="1"/>
    <col min="774" max="774" width="14.7109375" style="925" customWidth="1"/>
    <col min="775" max="775" width="33" style="925" customWidth="1"/>
    <col min="776" max="776" width="14.7109375" style="925" customWidth="1"/>
    <col min="777" max="1024" width="9.140625" style="925"/>
    <col min="1025" max="1025" width="4.85546875" style="925" customWidth="1"/>
    <col min="1026" max="1026" width="50.5703125" style="925" customWidth="1"/>
    <col min="1027" max="1027" width="9.140625" style="925"/>
    <col min="1028" max="1028" width="10.5703125" style="925" customWidth="1"/>
    <col min="1029" max="1029" width="32.140625" style="925" customWidth="1"/>
    <col min="1030" max="1030" width="14.7109375" style="925" customWidth="1"/>
    <col min="1031" max="1031" width="33" style="925" customWidth="1"/>
    <col min="1032" max="1032" width="14.7109375" style="925" customWidth="1"/>
    <col min="1033" max="1280" width="9.140625" style="925"/>
    <col min="1281" max="1281" width="4.85546875" style="925" customWidth="1"/>
    <col min="1282" max="1282" width="50.5703125" style="925" customWidth="1"/>
    <col min="1283" max="1283" width="9.140625" style="925"/>
    <col min="1284" max="1284" width="10.5703125" style="925" customWidth="1"/>
    <col min="1285" max="1285" width="32.140625" style="925" customWidth="1"/>
    <col min="1286" max="1286" width="14.7109375" style="925" customWidth="1"/>
    <col min="1287" max="1287" width="33" style="925" customWidth="1"/>
    <col min="1288" max="1288" width="14.7109375" style="925" customWidth="1"/>
    <col min="1289" max="1536" width="9.140625" style="925"/>
    <col min="1537" max="1537" width="4.85546875" style="925" customWidth="1"/>
    <col min="1538" max="1538" width="50.5703125" style="925" customWidth="1"/>
    <col min="1539" max="1539" width="9.140625" style="925"/>
    <col min="1540" max="1540" width="10.5703125" style="925" customWidth="1"/>
    <col min="1541" max="1541" width="32.140625" style="925" customWidth="1"/>
    <col min="1542" max="1542" width="14.7109375" style="925" customWidth="1"/>
    <col min="1543" max="1543" width="33" style="925" customWidth="1"/>
    <col min="1544" max="1544" width="14.7109375" style="925" customWidth="1"/>
    <col min="1545" max="1792" width="9.140625" style="925"/>
    <col min="1793" max="1793" width="4.85546875" style="925" customWidth="1"/>
    <col min="1794" max="1794" width="50.5703125" style="925" customWidth="1"/>
    <col min="1795" max="1795" width="9.140625" style="925"/>
    <col min="1796" max="1796" width="10.5703125" style="925" customWidth="1"/>
    <col min="1797" max="1797" width="32.140625" style="925" customWidth="1"/>
    <col min="1798" max="1798" width="14.7109375" style="925" customWidth="1"/>
    <col min="1799" max="1799" width="33" style="925" customWidth="1"/>
    <col min="1800" max="1800" width="14.7109375" style="925" customWidth="1"/>
    <col min="1801" max="2048" width="9.140625" style="925"/>
    <col min="2049" max="2049" width="4.85546875" style="925" customWidth="1"/>
    <col min="2050" max="2050" width="50.5703125" style="925" customWidth="1"/>
    <col min="2051" max="2051" width="9.140625" style="925"/>
    <col min="2052" max="2052" width="10.5703125" style="925" customWidth="1"/>
    <col min="2053" max="2053" width="32.140625" style="925" customWidth="1"/>
    <col min="2054" max="2054" width="14.7109375" style="925" customWidth="1"/>
    <col min="2055" max="2055" width="33" style="925" customWidth="1"/>
    <col min="2056" max="2056" width="14.7109375" style="925" customWidth="1"/>
    <col min="2057" max="2304" width="9.140625" style="925"/>
    <col min="2305" max="2305" width="4.85546875" style="925" customWidth="1"/>
    <col min="2306" max="2306" width="50.5703125" style="925" customWidth="1"/>
    <col min="2307" max="2307" width="9.140625" style="925"/>
    <col min="2308" max="2308" width="10.5703125" style="925" customWidth="1"/>
    <col min="2309" max="2309" width="32.140625" style="925" customWidth="1"/>
    <col min="2310" max="2310" width="14.7109375" style="925" customWidth="1"/>
    <col min="2311" max="2311" width="33" style="925" customWidth="1"/>
    <col min="2312" max="2312" width="14.7109375" style="925" customWidth="1"/>
    <col min="2313" max="2560" width="9.140625" style="925"/>
    <col min="2561" max="2561" width="4.85546875" style="925" customWidth="1"/>
    <col min="2562" max="2562" width="50.5703125" style="925" customWidth="1"/>
    <col min="2563" max="2563" width="9.140625" style="925"/>
    <col min="2564" max="2564" width="10.5703125" style="925" customWidth="1"/>
    <col min="2565" max="2565" width="32.140625" style="925" customWidth="1"/>
    <col min="2566" max="2566" width="14.7109375" style="925" customWidth="1"/>
    <col min="2567" max="2567" width="33" style="925" customWidth="1"/>
    <col min="2568" max="2568" width="14.7109375" style="925" customWidth="1"/>
    <col min="2569" max="2816" width="9.140625" style="925"/>
    <col min="2817" max="2817" width="4.85546875" style="925" customWidth="1"/>
    <col min="2818" max="2818" width="50.5703125" style="925" customWidth="1"/>
    <col min="2819" max="2819" width="9.140625" style="925"/>
    <col min="2820" max="2820" width="10.5703125" style="925" customWidth="1"/>
    <col min="2821" max="2821" width="32.140625" style="925" customWidth="1"/>
    <col min="2822" max="2822" width="14.7109375" style="925" customWidth="1"/>
    <col min="2823" max="2823" width="33" style="925" customWidth="1"/>
    <col min="2824" max="2824" width="14.7109375" style="925" customWidth="1"/>
    <col min="2825" max="3072" width="9.140625" style="925"/>
    <col min="3073" max="3073" width="4.85546875" style="925" customWidth="1"/>
    <col min="3074" max="3074" width="50.5703125" style="925" customWidth="1"/>
    <col min="3075" max="3075" width="9.140625" style="925"/>
    <col min="3076" max="3076" width="10.5703125" style="925" customWidth="1"/>
    <col min="3077" max="3077" width="32.140625" style="925" customWidth="1"/>
    <col min="3078" max="3078" width="14.7109375" style="925" customWidth="1"/>
    <col min="3079" max="3079" width="33" style="925" customWidth="1"/>
    <col min="3080" max="3080" width="14.7109375" style="925" customWidth="1"/>
    <col min="3081" max="3328" width="9.140625" style="925"/>
    <col min="3329" max="3329" width="4.85546875" style="925" customWidth="1"/>
    <col min="3330" max="3330" width="50.5703125" style="925" customWidth="1"/>
    <col min="3331" max="3331" width="9.140625" style="925"/>
    <col min="3332" max="3332" width="10.5703125" style="925" customWidth="1"/>
    <col min="3333" max="3333" width="32.140625" style="925" customWidth="1"/>
    <col min="3334" max="3334" width="14.7109375" style="925" customWidth="1"/>
    <col min="3335" max="3335" width="33" style="925" customWidth="1"/>
    <col min="3336" max="3336" width="14.7109375" style="925" customWidth="1"/>
    <col min="3337" max="3584" width="9.140625" style="925"/>
    <col min="3585" max="3585" width="4.85546875" style="925" customWidth="1"/>
    <col min="3586" max="3586" width="50.5703125" style="925" customWidth="1"/>
    <col min="3587" max="3587" width="9.140625" style="925"/>
    <col min="3588" max="3588" width="10.5703125" style="925" customWidth="1"/>
    <col min="3589" max="3589" width="32.140625" style="925" customWidth="1"/>
    <col min="3590" max="3590" width="14.7109375" style="925" customWidth="1"/>
    <col min="3591" max="3591" width="33" style="925" customWidth="1"/>
    <col min="3592" max="3592" width="14.7109375" style="925" customWidth="1"/>
    <col min="3593" max="3840" width="9.140625" style="925"/>
    <col min="3841" max="3841" width="4.85546875" style="925" customWidth="1"/>
    <col min="3842" max="3842" width="50.5703125" style="925" customWidth="1"/>
    <col min="3843" max="3843" width="9.140625" style="925"/>
    <col min="3844" max="3844" width="10.5703125" style="925" customWidth="1"/>
    <col min="3845" max="3845" width="32.140625" style="925" customWidth="1"/>
    <col min="3846" max="3846" width="14.7109375" style="925" customWidth="1"/>
    <col min="3847" max="3847" width="33" style="925" customWidth="1"/>
    <col min="3848" max="3848" width="14.7109375" style="925" customWidth="1"/>
    <col min="3849" max="4096" width="9.140625" style="925"/>
    <col min="4097" max="4097" width="4.85546875" style="925" customWidth="1"/>
    <col min="4098" max="4098" width="50.5703125" style="925" customWidth="1"/>
    <col min="4099" max="4099" width="9.140625" style="925"/>
    <col min="4100" max="4100" width="10.5703125" style="925" customWidth="1"/>
    <col min="4101" max="4101" width="32.140625" style="925" customWidth="1"/>
    <col min="4102" max="4102" width="14.7109375" style="925" customWidth="1"/>
    <col min="4103" max="4103" width="33" style="925" customWidth="1"/>
    <col min="4104" max="4104" width="14.7109375" style="925" customWidth="1"/>
    <col min="4105" max="4352" width="9.140625" style="925"/>
    <col min="4353" max="4353" width="4.85546875" style="925" customWidth="1"/>
    <col min="4354" max="4354" width="50.5703125" style="925" customWidth="1"/>
    <col min="4355" max="4355" width="9.140625" style="925"/>
    <col min="4356" max="4356" width="10.5703125" style="925" customWidth="1"/>
    <col min="4357" max="4357" width="32.140625" style="925" customWidth="1"/>
    <col min="4358" max="4358" width="14.7109375" style="925" customWidth="1"/>
    <col min="4359" max="4359" width="33" style="925" customWidth="1"/>
    <col min="4360" max="4360" width="14.7109375" style="925" customWidth="1"/>
    <col min="4361" max="4608" width="9.140625" style="925"/>
    <col min="4609" max="4609" width="4.85546875" style="925" customWidth="1"/>
    <col min="4610" max="4610" width="50.5703125" style="925" customWidth="1"/>
    <col min="4611" max="4611" width="9.140625" style="925"/>
    <col min="4612" max="4612" width="10.5703125" style="925" customWidth="1"/>
    <col min="4613" max="4613" width="32.140625" style="925" customWidth="1"/>
    <col min="4614" max="4614" width="14.7109375" style="925" customWidth="1"/>
    <col min="4615" max="4615" width="33" style="925" customWidth="1"/>
    <col min="4616" max="4616" width="14.7109375" style="925" customWidth="1"/>
    <col min="4617" max="4864" width="9.140625" style="925"/>
    <col min="4865" max="4865" width="4.85546875" style="925" customWidth="1"/>
    <col min="4866" max="4866" width="50.5703125" style="925" customWidth="1"/>
    <col min="4867" max="4867" width="9.140625" style="925"/>
    <col min="4868" max="4868" width="10.5703125" style="925" customWidth="1"/>
    <col min="4869" max="4869" width="32.140625" style="925" customWidth="1"/>
    <col min="4870" max="4870" width="14.7109375" style="925" customWidth="1"/>
    <col min="4871" max="4871" width="33" style="925" customWidth="1"/>
    <col min="4872" max="4872" width="14.7109375" style="925" customWidth="1"/>
    <col min="4873" max="5120" width="9.140625" style="925"/>
    <col min="5121" max="5121" width="4.85546875" style="925" customWidth="1"/>
    <col min="5122" max="5122" width="50.5703125" style="925" customWidth="1"/>
    <col min="5123" max="5123" width="9.140625" style="925"/>
    <col min="5124" max="5124" width="10.5703125" style="925" customWidth="1"/>
    <col min="5125" max="5125" width="32.140625" style="925" customWidth="1"/>
    <col min="5126" max="5126" width="14.7109375" style="925" customWidth="1"/>
    <col min="5127" max="5127" width="33" style="925" customWidth="1"/>
    <col min="5128" max="5128" width="14.7109375" style="925" customWidth="1"/>
    <col min="5129" max="5376" width="9.140625" style="925"/>
    <col min="5377" max="5377" width="4.85546875" style="925" customWidth="1"/>
    <col min="5378" max="5378" width="50.5703125" style="925" customWidth="1"/>
    <col min="5379" max="5379" width="9.140625" style="925"/>
    <col min="5380" max="5380" width="10.5703125" style="925" customWidth="1"/>
    <col min="5381" max="5381" width="32.140625" style="925" customWidth="1"/>
    <col min="5382" max="5382" width="14.7109375" style="925" customWidth="1"/>
    <col min="5383" max="5383" width="33" style="925" customWidth="1"/>
    <col min="5384" max="5384" width="14.7109375" style="925" customWidth="1"/>
    <col min="5385" max="5632" width="9.140625" style="925"/>
    <col min="5633" max="5633" width="4.85546875" style="925" customWidth="1"/>
    <col min="5634" max="5634" width="50.5703125" style="925" customWidth="1"/>
    <col min="5635" max="5635" width="9.140625" style="925"/>
    <col min="5636" max="5636" width="10.5703125" style="925" customWidth="1"/>
    <col min="5637" max="5637" width="32.140625" style="925" customWidth="1"/>
    <col min="5638" max="5638" width="14.7109375" style="925" customWidth="1"/>
    <col min="5639" max="5639" width="33" style="925" customWidth="1"/>
    <col min="5640" max="5640" width="14.7109375" style="925" customWidth="1"/>
    <col min="5641" max="5888" width="9.140625" style="925"/>
    <col min="5889" max="5889" width="4.85546875" style="925" customWidth="1"/>
    <col min="5890" max="5890" width="50.5703125" style="925" customWidth="1"/>
    <col min="5891" max="5891" width="9.140625" style="925"/>
    <col min="5892" max="5892" width="10.5703125" style="925" customWidth="1"/>
    <col min="5893" max="5893" width="32.140625" style="925" customWidth="1"/>
    <col min="5894" max="5894" width="14.7109375" style="925" customWidth="1"/>
    <col min="5895" max="5895" width="33" style="925" customWidth="1"/>
    <col min="5896" max="5896" width="14.7109375" style="925" customWidth="1"/>
    <col min="5897" max="6144" width="9.140625" style="925"/>
    <col min="6145" max="6145" width="4.85546875" style="925" customWidth="1"/>
    <col min="6146" max="6146" width="50.5703125" style="925" customWidth="1"/>
    <col min="6147" max="6147" width="9.140625" style="925"/>
    <col min="6148" max="6148" width="10.5703125" style="925" customWidth="1"/>
    <col min="6149" max="6149" width="32.140625" style="925" customWidth="1"/>
    <col min="6150" max="6150" width="14.7109375" style="925" customWidth="1"/>
    <col min="6151" max="6151" width="33" style="925" customWidth="1"/>
    <col min="6152" max="6152" width="14.7109375" style="925" customWidth="1"/>
    <col min="6153" max="6400" width="9.140625" style="925"/>
    <col min="6401" max="6401" width="4.85546875" style="925" customWidth="1"/>
    <col min="6402" max="6402" width="50.5703125" style="925" customWidth="1"/>
    <col min="6403" max="6403" width="9.140625" style="925"/>
    <col min="6404" max="6404" width="10.5703125" style="925" customWidth="1"/>
    <col min="6405" max="6405" width="32.140625" style="925" customWidth="1"/>
    <col min="6406" max="6406" width="14.7109375" style="925" customWidth="1"/>
    <col min="6407" max="6407" width="33" style="925" customWidth="1"/>
    <col min="6408" max="6408" width="14.7109375" style="925" customWidth="1"/>
    <col min="6409" max="6656" width="9.140625" style="925"/>
    <col min="6657" max="6657" width="4.85546875" style="925" customWidth="1"/>
    <col min="6658" max="6658" width="50.5703125" style="925" customWidth="1"/>
    <col min="6659" max="6659" width="9.140625" style="925"/>
    <col min="6660" max="6660" width="10.5703125" style="925" customWidth="1"/>
    <col min="6661" max="6661" width="32.140625" style="925" customWidth="1"/>
    <col min="6662" max="6662" width="14.7109375" style="925" customWidth="1"/>
    <col min="6663" max="6663" width="33" style="925" customWidth="1"/>
    <col min="6664" max="6664" width="14.7109375" style="925" customWidth="1"/>
    <col min="6665" max="6912" width="9.140625" style="925"/>
    <col min="6913" max="6913" width="4.85546875" style="925" customWidth="1"/>
    <col min="6914" max="6914" width="50.5703125" style="925" customWidth="1"/>
    <col min="6915" max="6915" width="9.140625" style="925"/>
    <col min="6916" max="6916" width="10.5703125" style="925" customWidth="1"/>
    <col min="6917" max="6917" width="32.140625" style="925" customWidth="1"/>
    <col min="6918" max="6918" width="14.7109375" style="925" customWidth="1"/>
    <col min="6919" max="6919" width="33" style="925" customWidth="1"/>
    <col min="6920" max="6920" width="14.7109375" style="925" customWidth="1"/>
    <col min="6921" max="7168" width="9.140625" style="925"/>
    <col min="7169" max="7169" width="4.85546875" style="925" customWidth="1"/>
    <col min="7170" max="7170" width="50.5703125" style="925" customWidth="1"/>
    <col min="7171" max="7171" width="9.140625" style="925"/>
    <col min="7172" max="7172" width="10.5703125" style="925" customWidth="1"/>
    <col min="7173" max="7173" width="32.140625" style="925" customWidth="1"/>
    <col min="7174" max="7174" width="14.7109375" style="925" customWidth="1"/>
    <col min="7175" max="7175" width="33" style="925" customWidth="1"/>
    <col min="7176" max="7176" width="14.7109375" style="925" customWidth="1"/>
    <col min="7177" max="7424" width="9.140625" style="925"/>
    <col min="7425" max="7425" width="4.85546875" style="925" customWidth="1"/>
    <col min="7426" max="7426" width="50.5703125" style="925" customWidth="1"/>
    <col min="7427" max="7427" width="9.140625" style="925"/>
    <col min="7428" max="7428" width="10.5703125" style="925" customWidth="1"/>
    <col min="7429" max="7429" width="32.140625" style="925" customWidth="1"/>
    <col min="7430" max="7430" width="14.7109375" style="925" customWidth="1"/>
    <col min="7431" max="7431" width="33" style="925" customWidth="1"/>
    <col min="7432" max="7432" width="14.7109375" style="925" customWidth="1"/>
    <col min="7433" max="7680" width="9.140625" style="925"/>
    <col min="7681" max="7681" width="4.85546875" style="925" customWidth="1"/>
    <col min="7682" max="7682" width="50.5703125" style="925" customWidth="1"/>
    <col min="7683" max="7683" width="9.140625" style="925"/>
    <col min="7684" max="7684" width="10.5703125" style="925" customWidth="1"/>
    <col min="7685" max="7685" width="32.140625" style="925" customWidth="1"/>
    <col min="7686" max="7686" width="14.7109375" style="925" customWidth="1"/>
    <col min="7687" max="7687" width="33" style="925" customWidth="1"/>
    <col min="7688" max="7688" width="14.7109375" style="925" customWidth="1"/>
    <col min="7689" max="7936" width="9.140625" style="925"/>
    <col min="7937" max="7937" width="4.85546875" style="925" customWidth="1"/>
    <col min="7938" max="7938" width="50.5703125" style="925" customWidth="1"/>
    <col min="7939" max="7939" width="9.140625" style="925"/>
    <col min="7940" max="7940" width="10.5703125" style="925" customWidth="1"/>
    <col min="7941" max="7941" width="32.140625" style="925" customWidth="1"/>
    <col min="7942" max="7942" width="14.7109375" style="925" customWidth="1"/>
    <col min="7943" max="7943" width="33" style="925" customWidth="1"/>
    <col min="7944" max="7944" width="14.7109375" style="925" customWidth="1"/>
    <col min="7945" max="8192" width="9.140625" style="925"/>
    <col min="8193" max="8193" width="4.85546875" style="925" customWidth="1"/>
    <col min="8194" max="8194" width="50.5703125" style="925" customWidth="1"/>
    <col min="8195" max="8195" width="9.140625" style="925"/>
    <col min="8196" max="8196" width="10.5703125" style="925" customWidth="1"/>
    <col min="8197" max="8197" width="32.140625" style="925" customWidth="1"/>
    <col min="8198" max="8198" width="14.7109375" style="925" customWidth="1"/>
    <col min="8199" max="8199" width="33" style="925" customWidth="1"/>
    <col min="8200" max="8200" width="14.7109375" style="925" customWidth="1"/>
    <col min="8201" max="8448" width="9.140625" style="925"/>
    <col min="8449" max="8449" width="4.85546875" style="925" customWidth="1"/>
    <col min="8450" max="8450" width="50.5703125" style="925" customWidth="1"/>
    <col min="8451" max="8451" width="9.140625" style="925"/>
    <col min="8452" max="8452" width="10.5703125" style="925" customWidth="1"/>
    <col min="8453" max="8453" width="32.140625" style="925" customWidth="1"/>
    <col min="8454" max="8454" width="14.7109375" style="925" customWidth="1"/>
    <col min="8455" max="8455" width="33" style="925" customWidth="1"/>
    <col min="8456" max="8456" width="14.7109375" style="925" customWidth="1"/>
    <col min="8457" max="8704" width="9.140625" style="925"/>
    <col min="8705" max="8705" width="4.85546875" style="925" customWidth="1"/>
    <col min="8706" max="8706" width="50.5703125" style="925" customWidth="1"/>
    <col min="8707" max="8707" width="9.140625" style="925"/>
    <col min="8708" max="8708" width="10.5703125" style="925" customWidth="1"/>
    <col min="8709" max="8709" width="32.140625" style="925" customWidth="1"/>
    <col min="8710" max="8710" width="14.7109375" style="925" customWidth="1"/>
    <col min="8711" max="8711" width="33" style="925" customWidth="1"/>
    <col min="8712" max="8712" width="14.7109375" style="925" customWidth="1"/>
    <col min="8713" max="8960" width="9.140625" style="925"/>
    <col min="8961" max="8961" width="4.85546875" style="925" customWidth="1"/>
    <col min="8962" max="8962" width="50.5703125" style="925" customWidth="1"/>
    <col min="8963" max="8963" width="9.140625" style="925"/>
    <col min="8964" max="8964" width="10.5703125" style="925" customWidth="1"/>
    <col min="8965" max="8965" width="32.140625" style="925" customWidth="1"/>
    <col min="8966" max="8966" width="14.7109375" style="925" customWidth="1"/>
    <col min="8967" max="8967" width="33" style="925" customWidth="1"/>
    <col min="8968" max="8968" width="14.7109375" style="925" customWidth="1"/>
    <col min="8969" max="9216" width="9.140625" style="925"/>
    <col min="9217" max="9217" width="4.85546875" style="925" customWidth="1"/>
    <col min="9218" max="9218" width="50.5703125" style="925" customWidth="1"/>
    <col min="9219" max="9219" width="9.140625" style="925"/>
    <col min="9220" max="9220" width="10.5703125" style="925" customWidth="1"/>
    <col min="9221" max="9221" width="32.140625" style="925" customWidth="1"/>
    <col min="9222" max="9222" width="14.7109375" style="925" customWidth="1"/>
    <col min="9223" max="9223" width="33" style="925" customWidth="1"/>
    <col min="9224" max="9224" width="14.7109375" style="925" customWidth="1"/>
    <col min="9225" max="9472" width="9.140625" style="925"/>
    <col min="9473" max="9473" width="4.85546875" style="925" customWidth="1"/>
    <col min="9474" max="9474" width="50.5703125" style="925" customWidth="1"/>
    <col min="9475" max="9475" width="9.140625" style="925"/>
    <col min="9476" max="9476" width="10.5703125" style="925" customWidth="1"/>
    <col min="9477" max="9477" width="32.140625" style="925" customWidth="1"/>
    <col min="9478" max="9478" width="14.7109375" style="925" customWidth="1"/>
    <col min="9479" max="9479" width="33" style="925" customWidth="1"/>
    <col min="9480" max="9480" width="14.7109375" style="925" customWidth="1"/>
    <col min="9481" max="9728" width="9.140625" style="925"/>
    <col min="9729" max="9729" width="4.85546875" style="925" customWidth="1"/>
    <col min="9730" max="9730" width="50.5703125" style="925" customWidth="1"/>
    <col min="9731" max="9731" width="9.140625" style="925"/>
    <col min="9732" max="9732" width="10.5703125" style="925" customWidth="1"/>
    <col min="9733" max="9733" width="32.140625" style="925" customWidth="1"/>
    <col min="9734" max="9734" width="14.7109375" style="925" customWidth="1"/>
    <col min="9735" max="9735" width="33" style="925" customWidth="1"/>
    <col min="9736" max="9736" width="14.7109375" style="925" customWidth="1"/>
    <col min="9737" max="9984" width="9.140625" style="925"/>
    <col min="9985" max="9985" width="4.85546875" style="925" customWidth="1"/>
    <col min="9986" max="9986" width="50.5703125" style="925" customWidth="1"/>
    <col min="9987" max="9987" width="9.140625" style="925"/>
    <col min="9988" max="9988" width="10.5703125" style="925" customWidth="1"/>
    <col min="9989" max="9989" width="32.140625" style="925" customWidth="1"/>
    <col min="9990" max="9990" width="14.7109375" style="925" customWidth="1"/>
    <col min="9991" max="9991" width="33" style="925" customWidth="1"/>
    <col min="9992" max="9992" width="14.7109375" style="925" customWidth="1"/>
    <col min="9993" max="10240" width="9.140625" style="925"/>
    <col min="10241" max="10241" width="4.85546875" style="925" customWidth="1"/>
    <col min="10242" max="10242" width="50.5703125" style="925" customWidth="1"/>
    <col min="10243" max="10243" width="9.140625" style="925"/>
    <col min="10244" max="10244" width="10.5703125" style="925" customWidth="1"/>
    <col min="10245" max="10245" width="32.140625" style="925" customWidth="1"/>
    <col min="10246" max="10246" width="14.7109375" style="925" customWidth="1"/>
    <col min="10247" max="10247" width="33" style="925" customWidth="1"/>
    <col min="10248" max="10248" width="14.7109375" style="925" customWidth="1"/>
    <col min="10249" max="10496" width="9.140625" style="925"/>
    <col min="10497" max="10497" width="4.85546875" style="925" customWidth="1"/>
    <col min="10498" max="10498" width="50.5703125" style="925" customWidth="1"/>
    <col min="10499" max="10499" width="9.140625" style="925"/>
    <col min="10500" max="10500" width="10.5703125" style="925" customWidth="1"/>
    <col min="10501" max="10501" width="32.140625" style="925" customWidth="1"/>
    <col min="10502" max="10502" width="14.7109375" style="925" customWidth="1"/>
    <col min="10503" max="10503" width="33" style="925" customWidth="1"/>
    <col min="10504" max="10504" width="14.7109375" style="925" customWidth="1"/>
    <col min="10505" max="10752" width="9.140625" style="925"/>
    <col min="10753" max="10753" width="4.85546875" style="925" customWidth="1"/>
    <col min="10754" max="10754" width="50.5703125" style="925" customWidth="1"/>
    <col min="10755" max="10755" width="9.140625" style="925"/>
    <col min="10756" max="10756" width="10.5703125" style="925" customWidth="1"/>
    <col min="10757" max="10757" width="32.140625" style="925" customWidth="1"/>
    <col min="10758" max="10758" width="14.7109375" style="925" customWidth="1"/>
    <col min="10759" max="10759" width="33" style="925" customWidth="1"/>
    <col min="10760" max="10760" width="14.7109375" style="925" customWidth="1"/>
    <col min="10761" max="11008" width="9.140625" style="925"/>
    <col min="11009" max="11009" width="4.85546875" style="925" customWidth="1"/>
    <col min="11010" max="11010" width="50.5703125" style="925" customWidth="1"/>
    <col min="11011" max="11011" width="9.140625" style="925"/>
    <col min="11012" max="11012" width="10.5703125" style="925" customWidth="1"/>
    <col min="11013" max="11013" width="32.140625" style="925" customWidth="1"/>
    <col min="11014" max="11014" width="14.7109375" style="925" customWidth="1"/>
    <col min="11015" max="11015" width="33" style="925" customWidth="1"/>
    <col min="11016" max="11016" width="14.7109375" style="925" customWidth="1"/>
    <col min="11017" max="11264" width="9.140625" style="925"/>
    <col min="11265" max="11265" width="4.85546875" style="925" customWidth="1"/>
    <col min="11266" max="11266" width="50.5703125" style="925" customWidth="1"/>
    <col min="11267" max="11267" width="9.140625" style="925"/>
    <col min="11268" max="11268" width="10.5703125" style="925" customWidth="1"/>
    <col min="11269" max="11269" width="32.140625" style="925" customWidth="1"/>
    <col min="11270" max="11270" width="14.7109375" style="925" customWidth="1"/>
    <col min="11271" max="11271" width="33" style="925" customWidth="1"/>
    <col min="11272" max="11272" width="14.7109375" style="925" customWidth="1"/>
    <col min="11273" max="11520" width="9.140625" style="925"/>
    <col min="11521" max="11521" width="4.85546875" style="925" customWidth="1"/>
    <col min="11522" max="11522" width="50.5703125" style="925" customWidth="1"/>
    <col min="11523" max="11523" width="9.140625" style="925"/>
    <col min="11524" max="11524" width="10.5703125" style="925" customWidth="1"/>
    <col min="11525" max="11525" width="32.140625" style="925" customWidth="1"/>
    <col min="11526" max="11526" width="14.7109375" style="925" customWidth="1"/>
    <col min="11527" max="11527" width="33" style="925" customWidth="1"/>
    <col min="11528" max="11528" width="14.7109375" style="925" customWidth="1"/>
    <col min="11529" max="11776" width="9.140625" style="925"/>
    <col min="11777" max="11777" width="4.85546875" style="925" customWidth="1"/>
    <col min="11778" max="11778" width="50.5703125" style="925" customWidth="1"/>
    <col min="11779" max="11779" width="9.140625" style="925"/>
    <col min="11780" max="11780" width="10.5703125" style="925" customWidth="1"/>
    <col min="11781" max="11781" width="32.140625" style="925" customWidth="1"/>
    <col min="11782" max="11782" width="14.7109375" style="925" customWidth="1"/>
    <col min="11783" max="11783" width="33" style="925" customWidth="1"/>
    <col min="11784" max="11784" width="14.7109375" style="925" customWidth="1"/>
    <col min="11785" max="12032" width="9.140625" style="925"/>
    <col min="12033" max="12033" width="4.85546875" style="925" customWidth="1"/>
    <col min="12034" max="12034" width="50.5703125" style="925" customWidth="1"/>
    <col min="12035" max="12035" width="9.140625" style="925"/>
    <col min="12036" max="12036" width="10.5703125" style="925" customWidth="1"/>
    <col min="12037" max="12037" width="32.140625" style="925" customWidth="1"/>
    <col min="12038" max="12038" width="14.7109375" style="925" customWidth="1"/>
    <col min="12039" max="12039" width="33" style="925" customWidth="1"/>
    <col min="12040" max="12040" width="14.7109375" style="925" customWidth="1"/>
    <col min="12041" max="12288" width="9.140625" style="925"/>
    <col min="12289" max="12289" width="4.85546875" style="925" customWidth="1"/>
    <col min="12290" max="12290" width="50.5703125" style="925" customWidth="1"/>
    <col min="12291" max="12291" width="9.140625" style="925"/>
    <col min="12292" max="12292" width="10.5703125" style="925" customWidth="1"/>
    <col min="12293" max="12293" width="32.140625" style="925" customWidth="1"/>
    <col min="12294" max="12294" width="14.7109375" style="925" customWidth="1"/>
    <col min="12295" max="12295" width="33" style="925" customWidth="1"/>
    <col min="12296" max="12296" width="14.7109375" style="925" customWidth="1"/>
    <col min="12297" max="12544" width="9.140625" style="925"/>
    <col min="12545" max="12545" width="4.85546875" style="925" customWidth="1"/>
    <col min="12546" max="12546" width="50.5703125" style="925" customWidth="1"/>
    <col min="12547" max="12547" width="9.140625" style="925"/>
    <col min="12548" max="12548" width="10.5703125" style="925" customWidth="1"/>
    <col min="12549" max="12549" width="32.140625" style="925" customWidth="1"/>
    <col min="12550" max="12550" width="14.7109375" style="925" customWidth="1"/>
    <col min="12551" max="12551" width="33" style="925" customWidth="1"/>
    <col min="12552" max="12552" width="14.7109375" style="925" customWidth="1"/>
    <col min="12553" max="12800" width="9.140625" style="925"/>
    <col min="12801" max="12801" width="4.85546875" style="925" customWidth="1"/>
    <col min="12802" max="12802" width="50.5703125" style="925" customWidth="1"/>
    <col min="12803" max="12803" width="9.140625" style="925"/>
    <col min="12804" max="12804" width="10.5703125" style="925" customWidth="1"/>
    <col min="12805" max="12805" width="32.140625" style="925" customWidth="1"/>
    <col min="12806" max="12806" width="14.7109375" style="925" customWidth="1"/>
    <col min="12807" max="12807" width="33" style="925" customWidth="1"/>
    <col min="12808" max="12808" width="14.7109375" style="925" customWidth="1"/>
    <col min="12809" max="13056" width="9.140625" style="925"/>
    <col min="13057" max="13057" width="4.85546875" style="925" customWidth="1"/>
    <col min="13058" max="13058" width="50.5703125" style="925" customWidth="1"/>
    <col min="13059" max="13059" width="9.140625" style="925"/>
    <col min="13060" max="13060" width="10.5703125" style="925" customWidth="1"/>
    <col min="13061" max="13061" width="32.140625" style="925" customWidth="1"/>
    <col min="13062" max="13062" width="14.7109375" style="925" customWidth="1"/>
    <col min="13063" max="13063" width="33" style="925" customWidth="1"/>
    <col min="13064" max="13064" width="14.7109375" style="925" customWidth="1"/>
    <col min="13065" max="13312" width="9.140625" style="925"/>
    <col min="13313" max="13313" width="4.85546875" style="925" customWidth="1"/>
    <col min="13314" max="13314" width="50.5703125" style="925" customWidth="1"/>
    <col min="13315" max="13315" width="9.140625" style="925"/>
    <col min="13316" max="13316" width="10.5703125" style="925" customWidth="1"/>
    <col min="13317" max="13317" width="32.140625" style="925" customWidth="1"/>
    <col min="13318" max="13318" width="14.7109375" style="925" customWidth="1"/>
    <col min="13319" max="13319" width="33" style="925" customWidth="1"/>
    <col min="13320" max="13320" width="14.7109375" style="925" customWidth="1"/>
    <col min="13321" max="13568" width="9.140625" style="925"/>
    <col min="13569" max="13569" width="4.85546875" style="925" customWidth="1"/>
    <col min="13570" max="13570" width="50.5703125" style="925" customWidth="1"/>
    <col min="13571" max="13571" width="9.140625" style="925"/>
    <col min="13572" max="13572" width="10.5703125" style="925" customWidth="1"/>
    <col min="13573" max="13573" width="32.140625" style="925" customWidth="1"/>
    <col min="13574" max="13574" width="14.7109375" style="925" customWidth="1"/>
    <col min="13575" max="13575" width="33" style="925" customWidth="1"/>
    <col min="13576" max="13576" width="14.7109375" style="925" customWidth="1"/>
    <col min="13577" max="13824" width="9.140625" style="925"/>
    <col min="13825" max="13825" width="4.85546875" style="925" customWidth="1"/>
    <col min="13826" max="13826" width="50.5703125" style="925" customWidth="1"/>
    <col min="13827" max="13827" width="9.140625" style="925"/>
    <col min="13828" max="13828" width="10.5703125" style="925" customWidth="1"/>
    <col min="13829" max="13829" width="32.140625" style="925" customWidth="1"/>
    <col min="13830" max="13830" width="14.7109375" style="925" customWidth="1"/>
    <col min="13831" max="13831" width="33" style="925" customWidth="1"/>
    <col min="13832" max="13832" width="14.7109375" style="925" customWidth="1"/>
    <col min="13833" max="14080" width="9.140625" style="925"/>
    <col min="14081" max="14081" width="4.85546875" style="925" customWidth="1"/>
    <col min="14082" max="14082" width="50.5703125" style="925" customWidth="1"/>
    <col min="14083" max="14083" width="9.140625" style="925"/>
    <col min="14084" max="14084" width="10.5703125" style="925" customWidth="1"/>
    <col min="14085" max="14085" width="32.140625" style="925" customWidth="1"/>
    <col min="14086" max="14086" width="14.7109375" style="925" customWidth="1"/>
    <col min="14087" max="14087" width="33" style="925" customWidth="1"/>
    <col min="14088" max="14088" width="14.7109375" style="925" customWidth="1"/>
    <col min="14089" max="14336" width="9.140625" style="925"/>
    <col min="14337" max="14337" width="4.85546875" style="925" customWidth="1"/>
    <col min="14338" max="14338" width="50.5703125" style="925" customWidth="1"/>
    <col min="14339" max="14339" width="9.140625" style="925"/>
    <col min="14340" max="14340" width="10.5703125" style="925" customWidth="1"/>
    <col min="14341" max="14341" width="32.140625" style="925" customWidth="1"/>
    <col min="14342" max="14342" width="14.7109375" style="925" customWidth="1"/>
    <col min="14343" max="14343" width="33" style="925" customWidth="1"/>
    <col min="14344" max="14344" width="14.7109375" style="925" customWidth="1"/>
    <col min="14345" max="14592" width="9.140625" style="925"/>
    <col min="14593" max="14593" width="4.85546875" style="925" customWidth="1"/>
    <col min="14594" max="14594" width="50.5703125" style="925" customWidth="1"/>
    <col min="14595" max="14595" width="9.140625" style="925"/>
    <col min="14596" max="14596" width="10.5703125" style="925" customWidth="1"/>
    <col min="14597" max="14597" width="32.140625" style="925" customWidth="1"/>
    <col min="14598" max="14598" width="14.7109375" style="925" customWidth="1"/>
    <col min="14599" max="14599" width="33" style="925" customWidth="1"/>
    <col min="14600" max="14600" width="14.7109375" style="925" customWidth="1"/>
    <col min="14601" max="14848" width="9.140625" style="925"/>
    <col min="14849" max="14849" width="4.85546875" style="925" customWidth="1"/>
    <col min="14850" max="14850" width="50.5703125" style="925" customWidth="1"/>
    <col min="14851" max="14851" width="9.140625" style="925"/>
    <col min="14852" max="14852" width="10.5703125" style="925" customWidth="1"/>
    <col min="14853" max="14853" width="32.140625" style="925" customWidth="1"/>
    <col min="14854" max="14854" width="14.7109375" style="925" customWidth="1"/>
    <col min="14855" max="14855" width="33" style="925" customWidth="1"/>
    <col min="14856" max="14856" width="14.7109375" style="925" customWidth="1"/>
    <col min="14857" max="15104" width="9.140625" style="925"/>
    <col min="15105" max="15105" width="4.85546875" style="925" customWidth="1"/>
    <col min="15106" max="15106" width="50.5703125" style="925" customWidth="1"/>
    <col min="15107" max="15107" width="9.140625" style="925"/>
    <col min="15108" max="15108" width="10.5703125" style="925" customWidth="1"/>
    <col min="15109" max="15109" width="32.140625" style="925" customWidth="1"/>
    <col min="15110" max="15110" width="14.7109375" style="925" customWidth="1"/>
    <col min="15111" max="15111" width="33" style="925" customWidth="1"/>
    <col min="15112" max="15112" width="14.7109375" style="925" customWidth="1"/>
    <col min="15113" max="15360" width="9.140625" style="925"/>
    <col min="15361" max="15361" width="4.85546875" style="925" customWidth="1"/>
    <col min="15362" max="15362" width="50.5703125" style="925" customWidth="1"/>
    <col min="15363" max="15363" width="9.140625" style="925"/>
    <col min="15364" max="15364" width="10.5703125" style="925" customWidth="1"/>
    <col min="15365" max="15365" width="32.140625" style="925" customWidth="1"/>
    <col min="15366" max="15366" width="14.7109375" style="925" customWidth="1"/>
    <col min="15367" max="15367" width="33" style="925" customWidth="1"/>
    <col min="15368" max="15368" width="14.7109375" style="925" customWidth="1"/>
    <col min="15369" max="15616" width="9.140625" style="925"/>
    <col min="15617" max="15617" width="4.85546875" style="925" customWidth="1"/>
    <col min="15618" max="15618" width="50.5703125" style="925" customWidth="1"/>
    <col min="15619" max="15619" width="9.140625" style="925"/>
    <col min="15620" max="15620" width="10.5703125" style="925" customWidth="1"/>
    <col min="15621" max="15621" width="32.140625" style="925" customWidth="1"/>
    <col min="15622" max="15622" width="14.7109375" style="925" customWidth="1"/>
    <col min="15623" max="15623" width="33" style="925" customWidth="1"/>
    <col min="15624" max="15624" width="14.7109375" style="925" customWidth="1"/>
    <col min="15625" max="15872" width="9.140625" style="925"/>
    <col min="15873" max="15873" width="4.85546875" style="925" customWidth="1"/>
    <col min="15874" max="15874" width="50.5703125" style="925" customWidth="1"/>
    <col min="15875" max="15875" width="9.140625" style="925"/>
    <col min="15876" max="15876" width="10.5703125" style="925" customWidth="1"/>
    <col min="15877" max="15877" width="32.140625" style="925" customWidth="1"/>
    <col min="15878" max="15878" width="14.7109375" style="925" customWidth="1"/>
    <col min="15879" max="15879" width="33" style="925" customWidth="1"/>
    <col min="15880" max="15880" width="14.7109375" style="925" customWidth="1"/>
    <col min="15881" max="16128" width="9.140625" style="925"/>
    <col min="16129" max="16129" width="4.85546875" style="925" customWidth="1"/>
    <col min="16130" max="16130" width="50.5703125" style="925" customWidth="1"/>
    <col min="16131" max="16131" width="9.140625" style="925"/>
    <col min="16132" max="16132" width="10.5703125" style="925" customWidth="1"/>
    <col min="16133" max="16133" width="32.140625" style="925" customWidth="1"/>
    <col min="16134" max="16134" width="14.7109375" style="925" customWidth="1"/>
    <col min="16135" max="16135" width="33" style="925" customWidth="1"/>
    <col min="16136" max="16136" width="14.7109375" style="925" customWidth="1"/>
    <col min="16137" max="16384" width="9.140625" style="925"/>
  </cols>
  <sheetData>
    <row r="1" spans="1:10">
      <c r="B1" s="944" t="s">
        <v>702</v>
      </c>
      <c r="C1" s="944"/>
      <c r="D1" s="945"/>
      <c r="E1" s="944"/>
      <c r="F1" s="944"/>
      <c r="H1" s="944" t="s">
        <v>703</v>
      </c>
      <c r="I1" s="945"/>
      <c r="J1" s="946"/>
    </row>
    <row r="2" spans="1:10">
      <c r="B2" s="944" t="s">
        <v>704</v>
      </c>
      <c r="C2" s="944"/>
      <c r="D2" s="945"/>
      <c r="E2" s="944"/>
      <c r="F2" s="944"/>
      <c r="G2" s="944"/>
      <c r="H2" s="944"/>
      <c r="I2" s="945"/>
      <c r="J2" s="946"/>
    </row>
    <row r="3" spans="1:10">
      <c r="B3" s="944" t="s">
        <v>705</v>
      </c>
      <c r="C3" s="944"/>
      <c r="D3" s="945"/>
      <c r="E3" s="944"/>
      <c r="F3" s="944"/>
      <c r="H3" s="944" t="s">
        <v>706</v>
      </c>
      <c r="I3" s="945"/>
      <c r="J3" s="946"/>
    </row>
    <row r="4" spans="1:10">
      <c r="B4" s="944"/>
      <c r="C4" s="944"/>
      <c r="D4" s="945"/>
      <c r="E4" s="944"/>
      <c r="F4" s="944"/>
      <c r="G4" s="944"/>
      <c r="H4" s="944"/>
      <c r="I4" s="945"/>
      <c r="J4" s="946"/>
    </row>
    <row r="5" spans="1:10">
      <c r="B5" s="947"/>
      <c r="C5" s="947"/>
      <c r="D5" s="948"/>
      <c r="E5" s="948" t="s">
        <v>707</v>
      </c>
      <c r="F5" s="948" t="s">
        <v>707</v>
      </c>
      <c r="G5" s="948" t="s">
        <v>707</v>
      </c>
      <c r="H5" s="948" t="s">
        <v>707</v>
      </c>
      <c r="I5" s="949"/>
      <c r="J5" s="950"/>
    </row>
    <row r="6" spans="1:10">
      <c r="B6" s="944"/>
      <c r="C6" s="948" t="s">
        <v>708</v>
      </c>
      <c r="D6" s="948" t="s">
        <v>709</v>
      </c>
      <c r="E6" s="948" t="s">
        <v>710</v>
      </c>
      <c r="F6" s="948" t="s">
        <v>711</v>
      </c>
      <c r="G6" s="948" t="s">
        <v>712</v>
      </c>
      <c r="H6" s="948" t="s">
        <v>713</v>
      </c>
      <c r="I6" s="948" t="s">
        <v>714</v>
      </c>
      <c r="J6" s="951" t="s">
        <v>715</v>
      </c>
    </row>
    <row r="7" spans="1:10">
      <c r="B7" s="944"/>
      <c r="C7" s="948"/>
      <c r="D7" s="948"/>
      <c r="E7" s="948" t="s">
        <v>716</v>
      </c>
      <c r="F7" s="948" t="s">
        <v>716</v>
      </c>
      <c r="G7" s="948" t="s">
        <v>716</v>
      </c>
      <c r="H7" s="948" t="s">
        <v>716</v>
      </c>
      <c r="I7" s="948" t="s">
        <v>717</v>
      </c>
      <c r="J7" s="951" t="s">
        <v>718</v>
      </c>
    </row>
    <row r="8" spans="1:10">
      <c r="B8" s="948" t="s">
        <v>719</v>
      </c>
      <c r="C8" s="948"/>
      <c r="D8" s="948"/>
      <c r="E8" s="948"/>
      <c r="F8" s="948"/>
      <c r="G8" s="948"/>
      <c r="H8" s="947"/>
      <c r="I8" s="948"/>
      <c r="J8" s="950"/>
    </row>
    <row r="9" spans="1:10" ht="20.100000000000001" customHeight="1">
      <c r="A9" s="952">
        <v>1</v>
      </c>
      <c r="B9" s="947" t="s">
        <v>720</v>
      </c>
      <c r="C9" s="947" t="s">
        <v>721</v>
      </c>
      <c r="D9" s="948" t="s">
        <v>722</v>
      </c>
      <c r="E9" s="953">
        <v>1</v>
      </c>
      <c r="F9" s="953">
        <v>1</v>
      </c>
      <c r="G9" s="953">
        <v>1</v>
      </c>
      <c r="H9" s="953">
        <v>1</v>
      </c>
      <c r="I9" s="954" t="s">
        <v>723</v>
      </c>
      <c r="J9" s="954" t="s">
        <v>723</v>
      </c>
    </row>
    <row r="10" spans="1:10" ht="20.100000000000001" customHeight="1">
      <c r="A10" s="952">
        <v>2</v>
      </c>
      <c r="B10" s="947" t="s">
        <v>724</v>
      </c>
      <c r="C10" s="947" t="s">
        <v>725</v>
      </c>
      <c r="D10" s="948" t="s">
        <v>692</v>
      </c>
      <c r="E10" s="954" t="s">
        <v>723</v>
      </c>
      <c r="F10" s="954" t="s">
        <v>723</v>
      </c>
      <c r="G10" s="953">
        <v>1</v>
      </c>
      <c r="H10" s="953">
        <v>1</v>
      </c>
      <c r="I10" s="954" t="s">
        <v>723</v>
      </c>
      <c r="J10" s="954" t="s">
        <v>723</v>
      </c>
    </row>
    <row r="11" spans="1:10" ht="20.100000000000001" customHeight="1">
      <c r="A11" s="955" t="s">
        <v>726</v>
      </c>
      <c r="B11" s="956" t="s">
        <v>727</v>
      </c>
      <c r="C11" s="947" t="s">
        <v>725</v>
      </c>
      <c r="D11" s="948" t="s">
        <v>692</v>
      </c>
      <c r="E11" s="957" t="s">
        <v>723</v>
      </c>
      <c r="F11" s="957" t="s">
        <v>723</v>
      </c>
      <c r="G11" s="953">
        <v>1</v>
      </c>
      <c r="H11" s="953">
        <v>1</v>
      </c>
      <c r="I11" s="954" t="s">
        <v>723</v>
      </c>
      <c r="J11" s="954" t="s">
        <v>723</v>
      </c>
    </row>
    <row r="12" spans="1:10" ht="20.100000000000001" customHeight="1">
      <c r="A12" s="952">
        <v>3</v>
      </c>
      <c r="B12" s="947" t="s">
        <v>574</v>
      </c>
      <c r="C12" s="947" t="s">
        <v>728</v>
      </c>
      <c r="D12" s="948" t="s">
        <v>722</v>
      </c>
      <c r="E12" s="953">
        <v>1</v>
      </c>
      <c r="F12" s="953">
        <v>1</v>
      </c>
      <c r="G12" s="958">
        <v>1</v>
      </c>
      <c r="H12" s="953">
        <v>1</v>
      </c>
      <c r="I12" s="959" t="s">
        <v>723</v>
      </c>
      <c r="J12" s="959" t="s">
        <v>723</v>
      </c>
    </row>
    <row r="13" spans="1:10" ht="20.100000000000001" customHeight="1">
      <c r="A13" s="952">
        <v>4</v>
      </c>
      <c r="B13" s="947" t="s">
        <v>627</v>
      </c>
      <c r="C13" s="947" t="s">
        <v>729</v>
      </c>
      <c r="D13" s="948" t="s">
        <v>722</v>
      </c>
      <c r="E13" s="953">
        <v>1</v>
      </c>
      <c r="F13" s="953">
        <v>1</v>
      </c>
      <c r="G13" s="958">
        <v>1</v>
      </c>
      <c r="H13" s="953">
        <v>1</v>
      </c>
      <c r="I13" s="951">
        <v>0.1</v>
      </c>
      <c r="J13" s="954" t="s">
        <v>723</v>
      </c>
    </row>
    <row r="14" spans="1:10" ht="20.100000000000001" customHeight="1">
      <c r="A14" s="952">
        <v>5</v>
      </c>
      <c r="B14" s="947" t="s">
        <v>730</v>
      </c>
      <c r="C14" s="947" t="s">
        <v>731</v>
      </c>
      <c r="D14" s="948" t="s">
        <v>722</v>
      </c>
      <c r="E14" s="953">
        <v>1</v>
      </c>
      <c r="F14" s="953">
        <v>1</v>
      </c>
      <c r="G14" s="960">
        <v>0.72</v>
      </c>
      <c r="H14" s="953">
        <v>1</v>
      </c>
      <c r="I14" s="954" t="s">
        <v>723</v>
      </c>
      <c r="J14" s="954" t="s">
        <v>723</v>
      </c>
    </row>
    <row r="15" spans="1:10" ht="20.100000000000001" customHeight="1">
      <c r="A15" s="955" t="s">
        <v>732</v>
      </c>
      <c r="B15" s="947" t="s">
        <v>733</v>
      </c>
      <c r="C15" s="947" t="s">
        <v>731</v>
      </c>
      <c r="D15" s="948" t="s">
        <v>396</v>
      </c>
      <c r="E15" s="953">
        <v>1</v>
      </c>
      <c r="F15" s="953">
        <v>1</v>
      </c>
      <c r="G15" s="957" t="s">
        <v>723</v>
      </c>
      <c r="H15" s="953">
        <v>1</v>
      </c>
      <c r="I15" s="953">
        <v>1.9E-2</v>
      </c>
      <c r="J15" s="954" t="s">
        <v>723</v>
      </c>
    </row>
    <row r="16" spans="1:10" ht="20.100000000000001" customHeight="1">
      <c r="A16" s="955" t="s">
        <v>734</v>
      </c>
      <c r="B16" s="947" t="s">
        <v>735</v>
      </c>
      <c r="C16" s="947" t="s">
        <v>731</v>
      </c>
      <c r="D16" s="948" t="s">
        <v>396</v>
      </c>
      <c r="E16" s="953">
        <v>1</v>
      </c>
      <c r="F16" s="953">
        <v>1</v>
      </c>
      <c r="G16" s="954" t="s">
        <v>723</v>
      </c>
      <c r="H16" s="953">
        <v>1</v>
      </c>
      <c r="I16" s="954" t="s">
        <v>723</v>
      </c>
      <c r="J16" s="954" t="s">
        <v>723</v>
      </c>
    </row>
    <row r="17" spans="1:10" ht="20.25" customHeight="1">
      <c r="A17" s="955" t="s">
        <v>736</v>
      </c>
      <c r="B17" s="947" t="s">
        <v>737</v>
      </c>
      <c r="C17" s="947" t="s">
        <v>731</v>
      </c>
      <c r="D17" s="948" t="s">
        <v>692</v>
      </c>
      <c r="E17" s="957" t="s">
        <v>723</v>
      </c>
      <c r="F17" s="957" t="s">
        <v>723</v>
      </c>
      <c r="G17" s="953">
        <v>1</v>
      </c>
      <c r="H17" s="953">
        <v>1</v>
      </c>
      <c r="I17" s="954" t="s">
        <v>723</v>
      </c>
      <c r="J17" s="954" t="s">
        <v>723</v>
      </c>
    </row>
    <row r="18" spans="1:10" ht="20.100000000000001" customHeight="1">
      <c r="A18" s="952">
        <v>6</v>
      </c>
      <c r="B18" s="947" t="s">
        <v>738</v>
      </c>
      <c r="C18" s="947" t="s">
        <v>739</v>
      </c>
      <c r="D18" s="948" t="s">
        <v>722</v>
      </c>
      <c r="E18" s="953">
        <v>1</v>
      </c>
      <c r="F18" s="953">
        <v>1</v>
      </c>
      <c r="G18" s="961" t="s">
        <v>740</v>
      </c>
      <c r="H18" s="953">
        <v>1</v>
      </c>
      <c r="I18" s="953">
        <v>8.7999999999999995E-2</v>
      </c>
      <c r="J18" s="954" t="s">
        <v>723</v>
      </c>
    </row>
    <row r="19" spans="1:10" ht="20.100000000000001" customHeight="1">
      <c r="A19" s="952">
        <v>7</v>
      </c>
      <c r="B19" s="947" t="s">
        <v>557</v>
      </c>
      <c r="C19" s="947" t="s">
        <v>741</v>
      </c>
      <c r="D19" s="948" t="s">
        <v>692</v>
      </c>
      <c r="E19" s="962" t="s">
        <v>723</v>
      </c>
      <c r="F19" s="962" t="s">
        <v>723</v>
      </c>
      <c r="G19" s="958">
        <v>1</v>
      </c>
      <c r="H19" s="953">
        <v>1</v>
      </c>
      <c r="I19" s="954" t="s">
        <v>723</v>
      </c>
      <c r="J19" s="954" t="s">
        <v>723</v>
      </c>
    </row>
    <row r="20" spans="1:10" ht="20.100000000000001" customHeight="1">
      <c r="A20" s="952">
        <v>8</v>
      </c>
      <c r="B20" s="947" t="s">
        <v>742</v>
      </c>
      <c r="C20" s="947" t="s">
        <v>743</v>
      </c>
      <c r="D20" s="948" t="s">
        <v>396</v>
      </c>
      <c r="E20" s="953" t="s">
        <v>744</v>
      </c>
      <c r="F20" s="953">
        <v>1</v>
      </c>
      <c r="G20" s="954" t="s">
        <v>723</v>
      </c>
      <c r="H20" s="953">
        <v>1</v>
      </c>
      <c r="I20" s="954" t="s">
        <v>723</v>
      </c>
      <c r="J20" s="954" t="s">
        <v>723</v>
      </c>
    </row>
    <row r="21" spans="1:10" ht="20.100000000000001" customHeight="1">
      <c r="A21" s="952">
        <v>9</v>
      </c>
      <c r="B21" s="947" t="s">
        <v>745</v>
      </c>
      <c r="C21" s="947" t="s">
        <v>743</v>
      </c>
      <c r="D21" s="948" t="s">
        <v>396</v>
      </c>
      <c r="E21" s="953" t="s">
        <v>744</v>
      </c>
      <c r="F21" s="953">
        <v>1</v>
      </c>
      <c r="G21" s="954" t="s">
        <v>723</v>
      </c>
      <c r="H21" s="953">
        <v>1</v>
      </c>
      <c r="I21" s="954" t="s">
        <v>723</v>
      </c>
      <c r="J21" s="954" t="s">
        <v>723</v>
      </c>
    </row>
    <row r="22" spans="1:10" ht="20.100000000000001" customHeight="1">
      <c r="A22" s="952">
        <v>10</v>
      </c>
      <c r="B22" s="947" t="s">
        <v>746</v>
      </c>
      <c r="C22" s="947" t="s">
        <v>728</v>
      </c>
      <c r="D22" s="948" t="s">
        <v>722</v>
      </c>
      <c r="E22" s="953" t="s">
        <v>744</v>
      </c>
      <c r="F22" s="953">
        <v>1</v>
      </c>
      <c r="G22" s="953" t="s">
        <v>744</v>
      </c>
      <c r="H22" s="953">
        <v>1</v>
      </c>
      <c r="I22" s="954" t="s">
        <v>723</v>
      </c>
      <c r="J22" s="954" t="s">
        <v>723</v>
      </c>
    </row>
    <row r="23" spans="1:10" ht="20.100000000000001" customHeight="1">
      <c r="A23" s="952">
        <v>11</v>
      </c>
      <c r="B23" s="947" t="s">
        <v>747</v>
      </c>
      <c r="C23" s="947" t="s">
        <v>728</v>
      </c>
      <c r="D23" s="948" t="s">
        <v>722</v>
      </c>
      <c r="E23" s="953">
        <v>1</v>
      </c>
      <c r="F23" s="953">
        <v>1</v>
      </c>
      <c r="G23" s="953" t="s">
        <v>744</v>
      </c>
      <c r="H23" s="953">
        <v>1</v>
      </c>
      <c r="I23" s="954" t="s">
        <v>723</v>
      </c>
      <c r="J23" s="951">
        <v>5.7200000000000001E-2</v>
      </c>
    </row>
    <row r="24" spans="1:10" ht="20.100000000000001" customHeight="1">
      <c r="A24" s="952">
        <v>12</v>
      </c>
      <c r="B24" s="947" t="s">
        <v>748</v>
      </c>
      <c r="C24" s="947" t="s">
        <v>731</v>
      </c>
      <c r="D24" s="948" t="s">
        <v>722</v>
      </c>
      <c r="E24" s="953">
        <v>1</v>
      </c>
      <c r="F24" s="953">
        <v>1</v>
      </c>
      <c r="G24" s="953">
        <v>1</v>
      </c>
      <c r="H24" s="953">
        <v>1</v>
      </c>
      <c r="I24" s="954" t="s">
        <v>723</v>
      </c>
      <c r="J24" s="954" t="s">
        <v>723</v>
      </c>
    </row>
    <row r="25" spans="1:10" ht="20.100000000000001" customHeight="1">
      <c r="A25" s="952">
        <v>13</v>
      </c>
      <c r="B25" s="947" t="s">
        <v>749</v>
      </c>
      <c r="C25" s="947" t="s">
        <v>741</v>
      </c>
      <c r="D25" s="948" t="s">
        <v>396</v>
      </c>
      <c r="E25" s="953">
        <v>1</v>
      </c>
      <c r="F25" s="953">
        <v>1</v>
      </c>
      <c r="G25" s="957" t="s">
        <v>723</v>
      </c>
      <c r="H25" s="953">
        <v>1</v>
      </c>
      <c r="I25" s="954" t="s">
        <v>723</v>
      </c>
      <c r="J25" s="954" t="s">
        <v>723</v>
      </c>
    </row>
    <row r="26" spans="1:10" ht="20.100000000000001" customHeight="1">
      <c r="A26" s="952">
        <v>14</v>
      </c>
      <c r="B26" s="947" t="s">
        <v>750</v>
      </c>
      <c r="C26" s="947" t="s">
        <v>741</v>
      </c>
      <c r="D26" s="948" t="s">
        <v>692</v>
      </c>
      <c r="E26" s="954" t="s">
        <v>723</v>
      </c>
      <c r="F26" s="954" t="s">
        <v>723</v>
      </c>
      <c r="G26" s="953" t="s">
        <v>744</v>
      </c>
      <c r="H26" s="953">
        <v>1</v>
      </c>
      <c r="I26" s="954" t="s">
        <v>723</v>
      </c>
      <c r="J26" s="954" t="s">
        <v>723</v>
      </c>
    </row>
    <row r="27" spans="1:10" ht="20.100000000000001" customHeight="1">
      <c r="A27" s="952">
        <v>15</v>
      </c>
      <c r="B27" s="947" t="s">
        <v>751</v>
      </c>
      <c r="C27" s="947" t="s">
        <v>752</v>
      </c>
      <c r="D27" s="948" t="s">
        <v>692</v>
      </c>
      <c r="E27" s="954" t="s">
        <v>723</v>
      </c>
      <c r="F27" s="954" t="s">
        <v>723</v>
      </c>
      <c r="G27" s="963">
        <v>0.51619999999999999</v>
      </c>
      <c r="H27" s="953">
        <v>1</v>
      </c>
      <c r="I27" s="954" t="s">
        <v>723</v>
      </c>
      <c r="J27" s="954" t="s">
        <v>723</v>
      </c>
    </row>
    <row r="28" spans="1:10" ht="20.100000000000001" customHeight="1">
      <c r="A28" s="955" t="s">
        <v>753</v>
      </c>
      <c r="B28" s="947" t="s">
        <v>754</v>
      </c>
      <c r="C28" s="947" t="s">
        <v>752</v>
      </c>
      <c r="D28" s="948" t="s">
        <v>692</v>
      </c>
      <c r="E28" s="954" t="s">
        <v>723</v>
      </c>
      <c r="F28" s="954" t="s">
        <v>723</v>
      </c>
      <c r="G28" s="953">
        <v>1</v>
      </c>
      <c r="H28" s="953">
        <v>1</v>
      </c>
      <c r="I28" s="954" t="s">
        <v>723</v>
      </c>
      <c r="J28" s="954" t="s">
        <v>723</v>
      </c>
    </row>
    <row r="29" spans="1:10" ht="27.75" customHeight="1">
      <c r="A29" s="952">
        <v>16</v>
      </c>
      <c r="B29" s="964" t="s">
        <v>755</v>
      </c>
      <c r="C29" s="947" t="s">
        <v>756</v>
      </c>
      <c r="D29" s="948" t="s">
        <v>722</v>
      </c>
      <c r="E29" s="953">
        <v>1</v>
      </c>
      <c r="F29" s="953">
        <v>1</v>
      </c>
      <c r="G29" s="953">
        <v>1</v>
      </c>
      <c r="H29" s="953">
        <v>1</v>
      </c>
      <c r="I29" s="953">
        <v>2.1000000000000001E-2</v>
      </c>
      <c r="J29" s="954" t="s">
        <v>723</v>
      </c>
    </row>
    <row r="30" spans="1:10" ht="27" customHeight="1">
      <c r="A30" s="952">
        <v>17</v>
      </c>
      <c r="B30" s="947" t="s">
        <v>757</v>
      </c>
      <c r="C30" s="947" t="s">
        <v>756</v>
      </c>
      <c r="D30" s="948" t="s">
        <v>396</v>
      </c>
      <c r="E30" s="953">
        <v>1</v>
      </c>
      <c r="F30" s="953">
        <v>1</v>
      </c>
      <c r="G30" s="954" t="s">
        <v>723</v>
      </c>
      <c r="H30" s="953">
        <v>1</v>
      </c>
      <c r="I30" s="954" t="s">
        <v>723</v>
      </c>
      <c r="J30" s="954" t="s">
        <v>723</v>
      </c>
    </row>
    <row r="31" spans="1:10" ht="28.5" customHeight="1">
      <c r="A31" s="952">
        <v>18</v>
      </c>
      <c r="B31" s="947" t="s">
        <v>758</v>
      </c>
      <c r="C31" s="947" t="s">
        <v>756</v>
      </c>
      <c r="D31" s="948" t="s">
        <v>722</v>
      </c>
      <c r="E31" s="953">
        <v>1</v>
      </c>
      <c r="F31" s="953">
        <v>1</v>
      </c>
      <c r="G31" s="953" t="s">
        <v>744</v>
      </c>
      <c r="H31" s="953">
        <v>1</v>
      </c>
      <c r="I31" s="954" t="s">
        <v>723</v>
      </c>
      <c r="J31" s="950">
        <v>0.1125</v>
      </c>
    </row>
    <row r="32" spans="1:10" ht="20.100000000000001" customHeight="1">
      <c r="A32" s="952">
        <v>19</v>
      </c>
      <c r="B32" s="947" t="s">
        <v>759</v>
      </c>
      <c r="C32" s="947" t="s">
        <v>756</v>
      </c>
      <c r="D32" s="948" t="s">
        <v>396</v>
      </c>
      <c r="E32" s="953">
        <v>1</v>
      </c>
      <c r="F32" s="953">
        <v>1</v>
      </c>
      <c r="G32" s="954" t="s">
        <v>723</v>
      </c>
      <c r="H32" s="953">
        <v>1</v>
      </c>
      <c r="I32" s="954" t="s">
        <v>723</v>
      </c>
      <c r="J32" s="954" t="s">
        <v>723</v>
      </c>
    </row>
    <row r="33" spans="1:10" ht="20.100000000000001" customHeight="1">
      <c r="A33" s="952">
        <v>20</v>
      </c>
      <c r="B33" s="947" t="s">
        <v>760</v>
      </c>
      <c r="C33" s="947" t="s">
        <v>756</v>
      </c>
      <c r="D33" s="948" t="s">
        <v>396</v>
      </c>
      <c r="E33" s="953">
        <v>1</v>
      </c>
      <c r="F33" s="953">
        <v>1</v>
      </c>
      <c r="G33" s="954" t="s">
        <v>723</v>
      </c>
      <c r="H33" s="953">
        <v>1</v>
      </c>
      <c r="I33" s="953">
        <v>5.5E-2</v>
      </c>
      <c r="J33" s="954" t="s">
        <v>723</v>
      </c>
    </row>
    <row r="34" spans="1:10" ht="20.100000000000001" customHeight="1">
      <c r="A34" s="952">
        <v>21</v>
      </c>
      <c r="B34" s="947" t="s">
        <v>761</v>
      </c>
      <c r="C34" s="947" t="s">
        <v>756</v>
      </c>
      <c r="D34" s="948" t="s">
        <v>396</v>
      </c>
      <c r="E34" s="953">
        <v>1</v>
      </c>
      <c r="F34" s="953">
        <v>1</v>
      </c>
      <c r="G34" s="954" t="s">
        <v>723</v>
      </c>
      <c r="H34" s="953">
        <v>1</v>
      </c>
      <c r="I34" s="954" t="s">
        <v>723</v>
      </c>
      <c r="J34" s="954" t="s">
        <v>723</v>
      </c>
    </row>
    <row r="35" spans="1:10" ht="20.100000000000001" customHeight="1">
      <c r="A35" s="952">
        <v>22</v>
      </c>
      <c r="B35" s="947" t="s">
        <v>762</v>
      </c>
      <c r="C35" s="947" t="s">
        <v>756</v>
      </c>
      <c r="D35" s="948" t="s">
        <v>396</v>
      </c>
      <c r="E35" s="953">
        <v>1</v>
      </c>
      <c r="F35" s="953">
        <v>1</v>
      </c>
      <c r="G35" s="954" t="s">
        <v>723</v>
      </c>
      <c r="H35" s="953">
        <v>1</v>
      </c>
      <c r="I35" s="954" t="s">
        <v>723</v>
      </c>
      <c r="J35" s="954" t="s">
        <v>723</v>
      </c>
    </row>
    <row r="36" spans="1:10" ht="20.100000000000001" customHeight="1">
      <c r="A36" s="952">
        <v>23</v>
      </c>
      <c r="B36" s="947" t="s">
        <v>763</v>
      </c>
      <c r="C36" s="947" t="s">
        <v>756</v>
      </c>
      <c r="D36" s="948" t="s">
        <v>722</v>
      </c>
      <c r="E36" s="953">
        <v>1</v>
      </c>
      <c r="F36" s="953">
        <v>1</v>
      </c>
      <c r="G36" s="953" t="s">
        <v>744</v>
      </c>
      <c r="H36" s="953">
        <v>1</v>
      </c>
      <c r="I36" s="954" t="s">
        <v>723</v>
      </c>
      <c r="J36" s="954" t="s">
        <v>723</v>
      </c>
    </row>
    <row r="38" spans="1:10">
      <c r="B38" s="944"/>
    </row>
    <row r="39" spans="1:10">
      <c r="A39" s="970" t="s">
        <v>127</v>
      </c>
      <c r="B39" s="970"/>
      <c r="C39" s="970"/>
      <c r="D39" s="970"/>
      <c r="E39" s="970"/>
      <c r="F39" s="970"/>
    </row>
    <row r="40" spans="1:10">
      <c r="A40" s="970"/>
      <c r="B40" s="970"/>
      <c r="C40" s="970"/>
      <c r="D40" s="970"/>
      <c r="E40" s="970"/>
      <c r="F40" s="970"/>
    </row>
    <row r="41" spans="1:10">
      <c r="A41" s="970"/>
      <c r="B41" s="970"/>
      <c r="C41" s="970"/>
      <c r="D41" s="970"/>
      <c r="E41" s="970"/>
      <c r="F41" s="970"/>
    </row>
    <row r="42" spans="1:10">
      <c r="A42" s="970"/>
      <c r="B42" s="970"/>
      <c r="C42" s="970"/>
      <c r="D42" s="970"/>
      <c r="E42" s="970"/>
      <c r="F42" s="970"/>
    </row>
    <row r="43" spans="1:10">
      <c r="A43" s="970"/>
      <c r="B43" s="970"/>
      <c r="C43" s="970"/>
      <c r="D43" s="970"/>
      <c r="E43" s="970"/>
      <c r="F43" s="970"/>
    </row>
    <row r="44" spans="1:10">
      <c r="A44" s="970"/>
      <c r="B44" s="970"/>
      <c r="C44" s="970"/>
      <c r="D44" s="970"/>
      <c r="E44" s="970"/>
      <c r="F44" s="970"/>
    </row>
    <row r="45" spans="1:10">
      <c r="A45" s="970"/>
      <c r="B45" s="970"/>
      <c r="C45" s="970"/>
      <c r="D45" s="970"/>
      <c r="E45" s="970"/>
      <c r="F45" s="970"/>
    </row>
  </sheetData>
  <mergeCells count="1">
    <mergeCell ref="A39:F4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11A20-8CB6-4168-8EDE-FDFEEB05A7B5}">
  <sheetPr>
    <tabColor theme="9" tint="-0.249977111117893"/>
  </sheetPr>
  <dimension ref="A1:H109"/>
  <sheetViews>
    <sheetView topLeftCell="A31" workbookViewId="0">
      <selection activeCell="C45" sqref="C45"/>
    </sheetView>
  </sheetViews>
  <sheetFormatPr defaultColWidth="12.42578125" defaultRowHeight="12.75"/>
  <cols>
    <col min="1" max="1" width="12.42578125" style="425"/>
    <col min="2" max="2" width="36.85546875" style="425" customWidth="1"/>
    <col min="3" max="3" width="20.140625" style="425" customWidth="1"/>
    <col min="4" max="6" width="15" style="425" customWidth="1"/>
    <col min="7" max="7" width="13.7109375" style="425" customWidth="1"/>
    <col min="8" max="8" width="15" style="425" customWidth="1"/>
    <col min="9" max="256" width="12.42578125" style="425"/>
    <col min="257" max="257" width="36.85546875" style="425" customWidth="1"/>
    <col min="258" max="258" width="20.140625" style="425" customWidth="1"/>
    <col min="259" max="261" width="15" style="425" customWidth="1"/>
    <col min="262" max="263" width="13.7109375" style="425" customWidth="1"/>
    <col min="264" max="264" width="15" style="425" customWidth="1"/>
    <col min="265" max="512" width="12.42578125" style="425"/>
    <col min="513" max="513" width="36.85546875" style="425" customWidth="1"/>
    <col min="514" max="514" width="20.140625" style="425" customWidth="1"/>
    <col min="515" max="517" width="15" style="425" customWidth="1"/>
    <col min="518" max="519" width="13.7109375" style="425" customWidth="1"/>
    <col min="520" max="520" width="15" style="425" customWidth="1"/>
    <col min="521" max="768" width="12.42578125" style="425"/>
    <col min="769" max="769" width="36.85546875" style="425" customWidth="1"/>
    <col min="770" max="770" width="20.140625" style="425" customWidth="1"/>
    <col min="771" max="773" width="15" style="425" customWidth="1"/>
    <col min="774" max="775" width="13.7109375" style="425" customWidth="1"/>
    <col min="776" max="776" width="15" style="425" customWidth="1"/>
    <col min="777" max="1024" width="12.42578125" style="425"/>
    <col min="1025" max="1025" width="36.85546875" style="425" customWidth="1"/>
    <col min="1026" max="1026" width="20.140625" style="425" customWidth="1"/>
    <col min="1027" max="1029" width="15" style="425" customWidth="1"/>
    <col min="1030" max="1031" width="13.7109375" style="425" customWidth="1"/>
    <col min="1032" max="1032" width="15" style="425" customWidth="1"/>
    <col min="1033" max="1280" width="12.42578125" style="425"/>
    <col min="1281" max="1281" width="36.85546875" style="425" customWidth="1"/>
    <col min="1282" max="1282" width="20.140625" style="425" customWidth="1"/>
    <col min="1283" max="1285" width="15" style="425" customWidth="1"/>
    <col min="1286" max="1287" width="13.7109375" style="425" customWidth="1"/>
    <col min="1288" max="1288" width="15" style="425" customWidth="1"/>
    <col min="1289" max="1536" width="12.42578125" style="425"/>
    <col min="1537" max="1537" width="36.85546875" style="425" customWidth="1"/>
    <col min="1538" max="1538" width="20.140625" style="425" customWidth="1"/>
    <col min="1539" max="1541" width="15" style="425" customWidth="1"/>
    <col min="1542" max="1543" width="13.7109375" style="425" customWidth="1"/>
    <col min="1544" max="1544" width="15" style="425" customWidth="1"/>
    <col min="1545" max="1792" width="12.42578125" style="425"/>
    <col min="1793" max="1793" width="36.85546875" style="425" customWidth="1"/>
    <col min="1794" max="1794" width="20.140625" style="425" customWidth="1"/>
    <col min="1795" max="1797" width="15" style="425" customWidth="1"/>
    <col min="1798" max="1799" width="13.7109375" style="425" customWidth="1"/>
    <col min="1800" max="1800" width="15" style="425" customWidth="1"/>
    <col min="1801" max="2048" width="12.42578125" style="425"/>
    <col min="2049" max="2049" width="36.85546875" style="425" customWidth="1"/>
    <col min="2050" max="2050" width="20.140625" style="425" customWidth="1"/>
    <col min="2051" max="2053" width="15" style="425" customWidth="1"/>
    <col min="2054" max="2055" width="13.7109375" style="425" customWidth="1"/>
    <col min="2056" max="2056" width="15" style="425" customWidth="1"/>
    <col min="2057" max="2304" width="12.42578125" style="425"/>
    <col min="2305" max="2305" width="36.85546875" style="425" customWidth="1"/>
    <col min="2306" max="2306" width="20.140625" style="425" customWidth="1"/>
    <col min="2307" max="2309" width="15" style="425" customWidth="1"/>
    <col min="2310" max="2311" width="13.7109375" style="425" customWidth="1"/>
    <col min="2312" max="2312" width="15" style="425" customWidth="1"/>
    <col min="2313" max="2560" width="12.42578125" style="425"/>
    <col min="2561" max="2561" width="36.85546875" style="425" customWidth="1"/>
    <col min="2562" max="2562" width="20.140625" style="425" customWidth="1"/>
    <col min="2563" max="2565" width="15" style="425" customWidth="1"/>
    <col min="2566" max="2567" width="13.7109375" style="425" customWidth="1"/>
    <col min="2568" max="2568" width="15" style="425" customWidth="1"/>
    <col min="2569" max="2816" width="12.42578125" style="425"/>
    <col min="2817" max="2817" width="36.85546875" style="425" customWidth="1"/>
    <col min="2818" max="2818" width="20.140625" style="425" customWidth="1"/>
    <col min="2819" max="2821" width="15" style="425" customWidth="1"/>
    <col min="2822" max="2823" width="13.7109375" style="425" customWidth="1"/>
    <col min="2824" max="2824" width="15" style="425" customWidth="1"/>
    <col min="2825" max="3072" width="12.42578125" style="425"/>
    <col min="3073" max="3073" width="36.85546875" style="425" customWidth="1"/>
    <col min="3074" max="3074" width="20.140625" style="425" customWidth="1"/>
    <col min="3075" max="3077" width="15" style="425" customWidth="1"/>
    <col min="3078" max="3079" width="13.7109375" style="425" customWidth="1"/>
    <col min="3080" max="3080" width="15" style="425" customWidth="1"/>
    <col min="3081" max="3328" width="12.42578125" style="425"/>
    <col min="3329" max="3329" width="36.85546875" style="425" customWidth="1"/>
    <col min="3330" max="3330" width="20.140625" style="425" customWidth="1"/>
    <col min="3331" max="3333" width="15" style="425" customWidth="1"/>
    <col min="3334" max="3335" width="13.7109375" style="425" customWidth="1"/>
    <col min="3336" max="3336" width="15" style="425" customWidth="1"/>
    <col min="3337" max="3584" width="12.42578125" style="425"/>
    <col min="3585" max="3585" width="36.85546875" style="425" customWidth="1"/>
    <col min="3586" max="3586" width="20.140625" style="425" customWidth="1"/>
    <col min="3587" max="3589" width="15" style="425" customWidth="1"/>
    <col min="3590" max="3591" width="13.7109375" style="425" customWidth="1"/>
    <col min="3592" max="3592" width="15" style="425" customWidth="1"/>
    <col min="3593" max="3840" width="12.42578125" style="425"/>
    <col min="3841" max="3841" width="36.85546875" style="425" customWidth="1"/>
    <col min="3842" max="3842" width="20.140625" style="425" customWidth="1"/>
    <col min="3843" max="3845" width="15" style="425" customWidth="1"/>
    <col min="3846" max="3847" width="13.7109375" style="425" customWidth="1"/>
    <col min="3848" max="3848" width="15" style="425" customWidth="1"/>
    <col min="3849" max="4096" width="12.42578125" style="425"/>
    <col min="4097" max="4097" width="36.85546875" style="425" customWidth="1"/>
    <col min="4098" max="4098" width="20.140625" style="425" customWidth="1"/>
    <col min="4099" max="4101" width="15" style="425" customWidth="1"/>
    <col min="4102" max="4103" width="13.7109375" style="425" customWidth="1"/>
    <col min="4104" max="4104" width="15" style="425" customWidth="1"/>
    <col min="4105" max="4352" width="12.42578125" style="425"/>
    <col min="4353" max="4353" width="36.85546875" style="425" customWidth="1"/>
    <col min="4354" max="4354" width="20.140625" style="425" customWidth="1"/>
    <col min="4355" max="4357" width="15" style="425" customWidth="1"/>
    <col min="4358" max="4359" width="13.7109375" style="425" customWidth="1"/>
    <col min="4360" max="4360" width="15" style="425" customWidth="1"/>
    <col min="4361" max="4608" width="12.42578125" style="425"/>
    <col min="4609" max="4609" width="36.85546875" style="425" customWidth="1"/>
    <col min="4610" max="4610" width="20.140625" style="425" customWidth="1"/>
    <col min="4611" max="4613" width="15" style="425" customWidth="1"/>
    <col min="4614" max="4615" width="13.7109375" style="425" customWidth="1"/>
    <col min="4616" max="4616" width="15" style="425" customWidth="1"/>
    <col min="4617" max="4864" width="12.42578125" style="425"/>
    <col min="4865" max="4865" width="36.85546875" style="425" customWidth="1"/>
    <col min="4866" max="4866" width="20.140625" style="425" customWidth="1"/>
    <col min="4867" max="4869" width="15" style="425" customWidth="1"/>
    <col min="4870" max="4871" width="13.7109375" style="425" customWidth="1"/>
    <col min="4872" max="4872" width="15" style="425" customWidth="1"/>
    <col min="4873" max="5120" width="12.42578125" style="425"/>
    <col min="5121" max="5121" width="36.85546875" style="425" customWidth="1"/>
    <col min="5122" max="5122" width="20.140625" style="425" customWidth="1"/>
    <col min="5123" max="5125" width="15" style="425" customWidth="1"/>
    <col min="5126" max="5127" width="13.7109375" style="425" customWidth="1"/>
    <col min="5128" max="5128" width="15" style="425" customWidth="1"/>
    <col min="5129" max="5376" width="12.42578125" style="425"/>
    <col min="5377" max="5377" width="36.85546875" style="425" customWidth="1"/>
    <col min="5378" max="5378" width="20.140625" style="425" customWidth="1"/>
    <col min="5379" max="5381" width="15" style="425" customWidth="1"/>
    <col min="5382" max="5383" width="13.7109375" style="425" customWidth="1"/>
    <col min="5384" max="5384" width="15" style="425" customWidth="1"/>
    <col min="5385" max="5632" width="12.42578125" style="425"/>
    <col min="5633" max="5633" width="36.85546875" style="425" customWidth="1"/>
    <col min="5634" max="5634" width="20.140625" style="425" customWidth="1"/>
    <col min="5635" max="5637" width="15" style="425" customWidth="1"/>
    <col min="5638" max="5639" width="13.7109375" style="425" customWidth="1"/>
    <col min="5640" max="5640" width="15" style="425" customWidth="1"/>
    <col min="5641" max="5888" width="12.42578125" style="425"/>
    <col min="5889" max="5889" width="36.85546875" style="425" customWidth="1"/>
    <col min="5890" max="5890" width="20.140625" style="425" customWidth="1"/>
    <col min="5891" max="5893" width="15" style="425" customWidth="1"/>
    <col min="5894" max="5895" width="13.7109375" style="425" customWidth="1"/>
    <col min="5896" max="5896" width="15" style="425" customWidth="1"/>
    <col min="5897" max="6144" width="12.42578125" style="425"/>
    <col min="6145" max="6145" width="36.85546875" style="425" customWidth="1"/>
    <col min="6146" max="6146" width="20.140625" style="425" customWidth="1"/>
    <col min="6147" max="6149" width="15" style="425" customWidth="1"/>
    <col min="6150" max="6151" width="13.7109375" style="425" customWidth="1"/>
    <col min="6152" max="6152" width="15" style="425" customWidth="1"/>
    <col min="6153" max="6400" width="12.42578125" style="425"/>
    <col min="6401" max="6401" width="36.85546875" style="425" customWidth="1"/>
    <col min="6402" max="6402" width="20.140625" style="425" customWidth="1"/>
    <col min="6403" max="6405" width="15" style="425" customWidth="1"/>
    <col min="6406" max="6407" width="13.7109375" style="425" customWidth="1"/>
    <col min="6408" max="6408" width="15" style="425" customWidth="1"/>
    <col min="6409" max="6656" width="12.42578125" style="425"/>
    <col min="6657" max="6657" width="36.85546875" style="425" customWidth="1"/>
    <col min="6658" max="6658" width="20.140625" style="425" customWidth="1"/>
    <col min="6659" max="6661" width="15" style="425" customWidth="1"/>
    <col min="6662" max="6663" width="13.7109375" style="425" customWidth="1"/>
    <col min="6664" max="6664" width="15" style="425" customWidth="1"/>
    <col min="6665" max="6912" width="12.42578125" style="425"/>
    <col min="6913" max="6913" width="36.85546875" style="425" customWidth="1"/>
    <col min="6914" max="6914" width="20.140625" style="425" customWidth="1"/>
    <col min="6915" max="6917" width="15" style="425" customWidth="1"/>
    <col min="6918" max="6919" width="13.7109375" style="425" customWidth="1"/>
    <col min="6920" max="6920" width="15" style="425" customWidth="1"/>
    <col min="6921" max="7168" width="12.42578125" style="425"/>
    <col min="7169" max="7169" width="36.85546875" style="425" customWidth="1"/>
    <col min="7170" max="7170" width="20.140625" style="425" customWidth="1"/>
    <col min="7171" max="7173" width="15" style="425" customWidth="1"/>
    <col min="7174" max="7175" width="13.7109375" style="425" customWidth="1"/>
    <col min="7176" max="7176" width="15" style="425" customWidth="1"/>
    <col min="7177" max="7424" width="12.42578125" style="425"/>
    <col min="7425" max="7425" width="36.85546875" style="425" customWidth="1"/>
    <col min="7426" max="7426" width="20.140625" style="425" customWidth="1"/>
    <col min="7427" max="7429" width="15" style="425" customWidth="1"/>
    <col min="7430" max="7431" width="13.7109375" style="425" customWidth="1"/>
    <col min="7432" max="7432" width="15" style="425" customWidth="1"/>
    <col min="7433" max="7680" width="12.42578125" style="425"/>
    <col min="7681" max="7681" width="36.85546875" style="425" customWidth="1"/>
    <col min="7682" max="7682" width="20.140625" style="425" customWidth="1"/>
    <col min="7683" max="7685" width="15" style="425" customWidth="1"/>
    <col min="7686" max="7687" width="13.7109375" style="425" customWidth="1"/>
    <col min="7688" max="7688" width="15" style="425" customWidth="1"/>
    <col min="7689" max="7936" width="12.42578125" style="425"/>
    <col min="7937" max="7937" width="36.85546875" style="425" customWidth="1"/>
    <col min="7938" max="7938" width="20.140625" style="425" customWidth="1"/>
    <col min="7939" max="7941" width="15" style="425" customWidth="1"/>
    <col min="7942" max="7943" width="13.7109375" style="425" customWidth="1"/>
    <col min="7944" max="7944" width="15" style="425" customWidth="1"/>
    <col min="7945" max="8192" width="12.42578125" style="425"/>
    <col min="8193" max="8193" width="36.85546875" style="425" customWidth="1"/>
    <col min="8194" max="8194" width="20.140625" style="425" customWidth="1"/>
    <col min="8195" max="8197" width="15" style="425" customWidth="1"/>
    <col min="8198" max="8199" width="13.7109375" style="425" customWidth="1"/>
    <col min="8200" max="8200" width="15" style="425" customWidth="1"/>
    <col min="8201" max="8448" width="12.42578125" style="425"/>
    <col min="8449" max="8449" width="36.85546875" style="425" customWidth="1"/>
    <col min="8450" max="8450" width="20.140625" style="425" customWidth="1"/>
    <col min="8451" max="8453" width="15" style="425" customWidth="1"/>
    <col min="8454" max="8455" width="13.7109375" style="425" customWidth="1"/>
    <col min="8456" max="8456" width="15" style="425" customWidth="1"/>
    <col min="8457" max="8704" width="12.42578125" style="425"/>
    <col min="8705" max="8705" width="36.85546875" style="425" customWidth="1"/>
    <col min="8706" max="8706" width="20.140625" style="425" customWidth="1"/>
    <col min="8707" max="8709" width="15" style="425" customWidth="1"/>
    <col min="8710" max="8711" width="13.7109375" style="425" customWidth="1"/>
    <col min="8712" max="8712" width="15" style="425" customWidth="1"/>
    <col min="8713" max="8960" width="12.42578125" style="425"/>
    <col min="8961" max="8961" width="36.85546875" style="425" customWidth="1"/>
    <col min="8962" max="8962" width="20.140625" style="425" customWidth="1"/>
    <col min="8963" max="8965" width="15" style="425" customWidth="1"/>
    <col min="8966" max="8967" width="13.7109375" style="425" customWidth="1"/>
    <col min="8968" max="8968" width="15" style="425" customWidth="1"/>
    <col min="8969" max="9216" width="12.42578125" style="425"/>
    <col min="9217" max="9217" width="36.85546875" style="425" customWidth="1"/>
    <col min="9218" max="9218" width="20.140625" style="425" customWidth="1"/>
    <col min="9219" max="9221" width="15" style="425" customWidth="1"/>
    <col min="9222" max="9223" width="13.7109375" style="425" customWidth="1"/>
    <col min="9224" max="9224" width="15" style="425" customWidth="1"/>
    <col min="9225" max="9472" width="12.42578125" style="425"/>
    <col min="9473" max="9473" width="36.85546875" style="425" customWidth="1"/>
    <col min="9474" max="9474" width="20.140625" style="425" customWidth="1"/>
    <col min="9475" max="9477" width="15" style="425" customWidth="1"/>
    <col min="9478" max="9479" width="13.7109375" style="425" customWidth="1"/>
    <col min="9480" max="9480" width="15" style="425" customWidth="1"/>
    <col min="9481" max="9728" width="12.42578125" style="425"/>
    <col min="9729" max="9729" width="36.85546875" style="425" customWidth="1"/>
    <col min="9730" max="9730" width="20.140625" style="425" customWidth="1"/>
    <col min="9731" max="9733" width="15" style="425" customWidth="1"/>
    <col min="9734" max="9735" width="13.7109375" style="425" customWidth="1"/>
    <col min="9736" max="9736" width="15" style="425" customWidth="1"/>
    <col min="9737" max="9984" width="12.42578125" style="425"/>
    <col min="9985" max="9985" width="36.85546875" style="425" customWidth="1"/>
    <col min="9986" max="9986" width="20.140625" style="425" customWidth="1"/>
    <col min="9987" max="9989" width="15" style="425" customWidth="1"/>
    <col min="9990" max="9991" width="13.7109375" style="425" customWidth="1"/>
    <col min="9992" max="9992" width="15" style="425" customWidth="1"/>
    <col min="9993" max="10240" width="12.42578125" style="425"/>
    <col min="10241" max="10241" width="36.85546875" style="425" customWidth="1"/>
    <col min="10242" max="10242" width="20.140625" style="425" customWidth="1"/>
    <col min="10243" max="10245" width="15" style="425" customWidth="1"/>
    <col min="10246" max="10247" width="13.7109375" style="425" customWidth="1"/>
    <col min="10248" max="10248" width="15" style="425" customWidth="1"/>
    <col min="10249" max="10496" width="12.42578125" style="425"/>
    <col min="10497" max="10497" width="36.85546875" style="425" customWidth="1"/>
    <col min="10498" max="10498" width="20.140625" style="425" customWidth="1"/>
    <col min="10499" max="10501" width="15" style="425" customWidth="1"/>
    <col min="10502" max="10503" width="13.7109375" style="425" customWidth="1"/>
    <col min="10504" max="10504" width="15" style="425" customWidth="1"/>
    <col min="10505" max="10752" width="12.42578125" style="425"/>
    <col min="10753" max="10753" width="36.85546875" style="425" customWidth="1"/>
    <col min="10754" max="10754" width="20.140625" style="425" customWidth="1"/>
    <col min="10755" max="10757" width="15" style="425" customWidth="1"/>
    <col min="10758" max="10759" width="13.7109375" style="425" customWidth="1"/>
    <col min="10760" max="10760" width="15" style="425" customWidth="1"/>
    <col min="10761" max="11008" width="12.42578125" style="425"/>
    <col min="11009" max="11009" width="36.85546875" style="425" customWidth="1"/>
    <col min="11010" max="11010" width="20.140625" style="425" customWidth="1"/>
    <col min="11011" max="11013" width="15" style="425" customWidth="1"/>
    <col min="11014" max="11015" width="13.7109375" style="425" customWidth="1"/>
    <col min="11016" max="11016" width="15" style="425" customWidth="1"/>
    <col min="11017" max="11264" width="12.42578125" style="425"/>
    <col min="11265" max="11265" width="36.85546875" style="425" customWidth="1"/>
    <col min="11266" max="11266" width="20.140625" style="425" customWidth="1"/>
    <col min="11267" max="11269" width="15" style="425" customWidth="1"/>
    <col min="11270" max="11271" width="13.7109375" style="425" customWidth="1"/>
    <col min="11272" max="11272" width="15" style="425" customWidth="1"/>
    <col min="11273" max="11520" width="12.42578125" style="425"/>
    <col min="11521" max="11521" width="36.85546875" style="425" customWidth="1"/>
    <col min="11522" max="11522" width="20.140625" style="425" customWidth="1"/>
    <col min="11523" max="11525" width="15" style="425" customWidth="1"/>
    <col min="11526" max="11527" width="13.7109375" style="425" customWidth="1"/>
    <col min="11528" max="11528" width="15" style="425" customWidth="1"/>
    <col min="11529" max="11776" width="12.42578125" style="425"/>
    <col min="11777" max="11777" width="36.85546875" style="425" customWidth="1"/>
    <col min="11778" max="11778" width="20.140625" style="425" customWidth="1"/>
    <col min="11779" max="11781" width="15" style="425" customWidth="1"/>
    <col min="11782" max="11783" width="13.7109375" style="425" customWidth="1"/>
    <col min="11784" max="11784" width="15" style="425" customWidth="1"/>
    <col min="11785" max="12032" width="12.42578125" style="425"/>
    <col min="12033" max="12033" width="36.85546875" style="425" customWidth="1"/>
    <col min="12034" max="12034" width="20.140625" style="425" customWidth="1"/>
    <col min="12035" max="12037" width="15" style="425" customWidth="1"/>
    <col min="12038" max="12039" width="13.7109375" style="425" customWidth="1"/>
    <col min="12040" max="12040" width="15" style="425" customWidth="1"/>
    <col min="12041" max="12288" width="12.42578125" style="425"/>
    <col min="12289" max="12289" width="36.85546875" style="425" customWidth="1"/>
    <col min="12290" max="12290" width="20.140625" style="425" customWidth="1"/>
    <col min="12291" max="12293" width="15" style="425" customWidth="1"/>
    <col min="12294" max="12295" width="13.7109375" style="425" customWidth="1"/>
    <col min="12296" max="12296" width="15" style="425" customWidth="1"/>
    <col min="12297" max="12544" width="12.42578125" style="425"/>
    <col min="12545" max="12545" width="36.85546875" style="425" customWidth="1"/>
    <col min="12546" max="12546" width="20.140625" style="425" customWidth="1"/>
    <col min="12547" max="12549" width="15" style="425" customWidth="1"/>
    <col min="12550" max="12551" width="13.7109375" style="425" customWidth="1"/>
    <col min="12552" max="12552" width="15" style="425" customWidth="1"/>
    <col min="12553" max="12800" width="12.42578125" style="425"/>
    <col min="12801" max="12801" width="36.85546875" style="425" customWidth="1"/>
    <col min="12802" max="12802" width="20.140625" style="425" customWidth="1"/>
    <col min="12803" max="12805" width="15" style="425" customWidth="1"/>
    <col min="12806" max="12807" width="13.7109375" style="425" customWidth="1"/>
    <col min="12808" max="12808" width="15" style="425" customWidth="1"/>
    <col min="12809" max="13056" width="12.42578125" style="425"/>
    <col min="13057" max="13057" width="36.85546875" style="425" customWidth="1"/>
    <col min="13058" max="13058" width="20.140625" style="425" customWidth="1"/>
    <col min="13059" max="13061" width="15" style="425" customWidth="1"/>
    <col min="13062" max="13063" width="13.7109375" style="425" customWidth="1"/>
    <col min="13064" max="13064" width="15" style="425" customWidth="1"/>
    <col min="13065" max="13312" width="12.42578125" style="425"/>
    <col min="13313" max="13313" width="36.85546875" style="425" customWidth="1"/>
    <col min="13314" max="13314" width="20.140625" style="425" customWidth="1"/>
    <col min="13315" max="13317" width="15" style="425" customWidth="1"/>
    <col min="13318" max="13319" width="13.7109375" style="425" customWidth="1"/>
    <col min="13320" max="13320" width="15" style="425" customWidth="1"/>
    <col min="13321" max="13568" width="12.42578125" style="425"/>
    <col min="13569" max="13569" width="36.85546875" style="425" customWidth="1"/>
    <col min="13570" max="13570" width="20.140625" style="425" customWidth="1"/>
    <col min="13571" max="13573" width="15" style="425" customWidth="1"/>
    <col min="13574" max="13575" width="13.7109375" style="425" customWidth="1"/>
    <col min="13576" max="13576" width="15" style="425" customWidth="1"/>
    <col min="13577" max="13824" width="12.42578125" style="425"/>
    <col min="13825" max="13825" width="36.85546875" style="425" customWidth="1"/>
    <col min="13826" max="13826" width="20.140625" style="425" customWidth="1"/>
    <col min="13827" max="13829" width="15" style="425" customWidth="1"/>
    <col min="13830" max="13831" width="13.7109375" style="425" customWidth="1"/>
    <col min="13832" max="13832" width="15" style="425" customWidth="1"/>
    <col min="13833" max="14080" width="12.42578125" style="425"/>
    <col min="14081" max="14081" width="36.85546875" style="425" customWidth="1"/>
    <col min="14082" max="14082" width="20.140625" style="425" customWidth="1"/>
    <col min="14083" max="14085" width="15" style="425" customWidth="1"/>
    <col min="14086" max="14087" width="13.7109375" style="425" customWidth="1"/>
    <col min="14088" max="14088" width="15" style="425" customWidth="1"/>
    <col min="14089" max="14336" width="12.42578125" style="425"/>
    <col min="14337" max="14337" width="36.85546875" style="425" customWidth="1"/>
    <col min="14338" max="14338" width="20.140625" style="425" customWidth="1"/>
    <col min="14339" max="14341" width="15" style="425" customWidth="1"/>
    <col min="14342" max="14343" width="13.7109375" style="425" customWidth="1"/>
    <col min="14344" max="14344" width="15" style="425" customWidth="1"/>
    <col min="14345" max="14592" width="12.42578125" style="425"/>
    <col min="14593" max="14593" width="36.85546875" style="425" customWidth="1"/>
    <col min="14594" max="14594" width="20.140625" style="425" customWidth="1"/>
    <col min="14595" max="14597" width="15" style="425" customWidth="1"/>
    <col min="14598" max="14599" width="13.7109375" style="425" customWidth="1"/>
    <col min="14600" max="14600" width="15" style="425" customWidth="1"/>
    <col min="14601" max="14848" width="12.42578125" style="425"/>
    <col min="14849" max="14849" width="36.85546875" style="425" customWidth="1"/>
    <col min="14850" max="14850" width="20.140625" style="425" customWidth="1"/>
    <col min="14851" max="14853" width="15" style="425" customWidth="1"/>
    <col min="14854" max="14855" width="13.7109375" style="425" customWidth="1"/>
    <col min="14856" max="14856" width="15" style="425" customWidth="1"/>
    <col min="14857" max="15104" width="12.42578125" style="425"/>
    <col min="15105" max="15105" width="36.85546875" style="425" customWidth="1"/>
    <col min="15106" max="15106" width="20.140625" style="425" customWidth="1"/>
    <col min="15107" max="15109" width="15" style="425" customWidth="1"/>
    <col min="15110" max="15111" width="13.7109375" style="425" customWidth="1"/>
    <col min="15112" max="15112" width="15" style="425" customWidth="1"/>
    <col min="15113" max="15360" width="12.42578125" style="425"/>
    <col min="15361" max="15361" width="36.85546875" style="425" customWidth="1"/>
    <col min="15362" max="15362" width="20.140625" style="425" customWidth="1"/>
    <col min="15363" max="15365" width="15" style="425" customWidth="1"/>
    <col min="15366" max="15367" width="13.7109375" style="425" customWidth="1"/>
    <col min="15368" max="15368" width="15" style="425" customWidth="1"/>
    <col min="15369" max="15616" width="12.42578125" style="425"/>
    <col min="15617" max="15617" width="36.85546875" style="425" customWidth="1"/>
    <col min="15618" max="15618" width="20.140625" style="425" customWidth="1"/>
    <col min="15619" max="15621" width="15" style="425" customWidth="1"/>
    <col min="15622" max="15623" width="13.7109375" style="425" customWidth="1"/>
    <col min="15624" max="15624" width="15" style="425" customWidth="1"/>
    <col min="15625" max="15872" width="12.42578125" style="425"/>
    <col min="15873" max="15873" width="36.85546875" style="425" customWidth="1"/>
    <col min="15874" max="15874" width="20.140625" style="425" customWidth="1"/>
    <col min="15875" max="15877" width="15" style="425" customWidth="1"/>
    <col min="15878" max="15879" width="13.7109375" style="425" customWidth="1"/>
    <col min="15880" max="15880" width="15" style="425" customWidth="1"/>
    <col min="15881" max="16128" width="12.42578125" style="425"/>
    <col min="16129" max="16129" width="36.85546875" style="425" customWidth="1"/>
    <col min="16130" max="16130" width="20.140625" style="425" customWidth="1"/>
    <col min="16131" max="16133" width="15" style="425" customWidth="1"/>
    <col min="16134" max="16135" width="13.7109375" style="425" customWidth="1"/>
    <col min="16136" max="16136" width="15" style="425" customWidth="1"/>
    <col min="16137" max="16384" width="12.42578125" style="425"/>
  </cols>
  <sheetData>
    <row r="1" spans="1:5">
      <c r="A1" s="454" t="s">
        <v>697</v>
      </c>
      <c r="B1" s="454"/>
      <c r="C1" s="455"/>
      <c r="D1" s="456"/>
      <c r="E1" s="457" t="s">
        <v>1</v>
      </c>
    </row>
    <row r="2" spans="1:5">
      <c r="A2" s="454"/>
      <c r="B2" s="454"/>
      <c r="C2" s="960">
        <v>0.72</v>
      </c>
      <c r="D2" s="456"/>
      <c r="E2" s="457"/>
    </row>
    <row r="3" spans="1:5">
      <c r="A3" s="164" t="s">
        <v>85</v>
      </c>
      <c r="B3" s="454"/>
      <c r="C3" s="455"/>
      <c r="D3" s="456"/>
      <c r="E3" s="458" t="s">
        <v>686</v>
      </c>
    </row>
    <row r="4" spans="1:5">
      <c r="A4" s="454" t="s">
        <v>695</v>
      </c>
      <c r="B4" s="454"/>
      <c r="C4" s="455"/>
      <c r="D4" s="456"/>
      <c r="E4" s="457" t="s">
        <v>363</v>
      </c>
    </row>
    <row r="5" spans="1:5">
      <c r="A5" s="454" t="s">
        <v>529</v>
      </c>
      <c r="B5" s="454"/>
      <c r="C5" s="454"/>
      <c r="D5" s="456"/>
      <c r="E5" s="457" t="s">
        <v>177</v>
      </c>
    </row>
    <row r="6" spans="1:5">
      <c r="A6" s="454"/>
      <c r="B6" s="454"/>
      <c r="C6" s="454"/>
      <c r="D6" s="454"/>
      <c r="E6" s="454"/>
    </row>
    <row r="7" spans="1:5">
      <c r="A7" s="971" t="s">
        <v>364</v>
      </c>
      <c r="B7" s="972"/>
      <c r="C7" s="972"/>
      <c r="D7" s="972"/>
      <c r="E7" s="972"/>
    </row>
    <row r="8" spans="1:5">
      <c r="A8" s="972"/>
      <c r="B8" s="972"/>
      <c r="C8" s="972"/>
      <c r="D8" s="972"/>
      <c r="E8" s="972"/>
    </row>
    <row r="9" spans="1:5" ht="13.5" thickBot="1">
      <c r="A9" s="459"/>
      <c r="B9" s="459"/>
      <c r="C9" s="459"/>
      <c r="D9" s="459"/>
      <c r="E9" s="459"/>
    </row>
    <row r="10" spans="1:5">
      <c r="A10" s="454"/>
      <c r="B10" s="460" t="s">
        <v>7</v>
      </c>
      <c r="C10" s="460" t="s">
        <v>315</v>
      </c>
      <c r="D10" s="460" t="s">
        <v>144</v>
      </c>
      <c r="E10" s="460" t="s">
        <v>365</v>
      </c>
    </row>
    <row r="11" spans="1:5">
      <c r="A11" s="460" t="s">
        <v>92</v>
      </c>
      <c r="B11" s="454"/>
      <c r="C11" s="460" t="s">
        <v>366</v>
      </c>
      <c r="D11" s="460" t="s">
        <v>367</v>
      </c>
      <c r="E11" s="460" t="s">
        <v>197</v>
      </c>
    </row>
    <row r="12" spans="1:5" ht="15">
      <c r="A12" s="461" t="s">
        <v>95</v>
      </c>
      <c r="B12" s="462" t="s">
        <v>241</v>
      </c>
      <c r="C12" s="462" t="s">
        <v>368</v>
      </c>
      <c r="D12" s="462" t="s">
        <v>106</v>
      </c>
      <c r="E12" s="462" t="s">
        <v>369</v>
      </c>
    </row>
    <row r="13" spans="1:5">
      <c r="A13" s="463"/>
      <c r="B13" s="456"/>
      <c r="C13" s="464"/>
      <c r="D13" s="465"/>
      <c r="E13" s="464"/>
    </row>
    <row r="14" spans="1:5">
      <c r="A14" s="463">
        <v>1</v>
      </c>
      <c r="B14" s="454" t="s">
        <v>318</v>
      </c>
      <c r="C14" s="466" t="s">
        <v>172</v>
      </c>
      <c r="D14" s="466" t="s">
        <v>172</v>
      </c>
      <c r="E14" s="466" t="s">
        <v>172</v>
      </c>
    </row>
    <row r="15" spans="1:5">
      <c r="A15" s="463">
        <f>A14+1</f>
        <v>2</v>
      </c>
      <c r="B15" s="454"/>
      <c r="C15" s="466"/>
      <c r="D15" s="466"/>
      <c r="E15" s="466"/>
    </row>
    <row r="16" spans="1:5">
      <c r="A16" s="463">
        <f t="shared" ref="A16:A51" si="0">A15+1</f>
        <v>3</v>
      </c>
      <c r="B16" s="454" t="s">
        <v>370</v>
      </c>
      <c r="C16" s="65"/>
      <c r="D16" s="65"/>
      <c r="E16" s="69"/>
    </row>
    <row r="17" spans="1:5">
      <c r="A17" s="463">
        <f t="shared" si="0"/>
        <v>4</v>
      </c>
      <c r="B17" s="454"/>
      <c r="C17" s="69"/>
      <c r="D17" s="69"/>
      <c r="E17" s="69"/>
    </row>
    <row r="18" spans="1:5">
      <c r="A18" s="463">
        <f t="shared" si="0"/>
        <v>5</v>
      </c>
      <c r="B18" s="454" t="s">
        <v>371</v>
      </c>
      <c r="C18" s="69"/>
      <c r="D18" s="69"/>
      <c r="E18" s="69"/>
    </row>
    <row r="19" spans="1:5">
      <c r="A19" s="463">
        <f t="shared" si="0"/>
        <v>6</v>
      </c>
      <c r="B19" s="454"/>
      <c r="C19" s="69"/>
      <c r="D19" s="69"/>
      <c r="E19" s="69"/>
    </row>
    <row r="20" spans="1:5">
      <c r="A20" s="463">
        <f t="shared" si="0"/>
        <v>7</v>
      </c>
      <c r="B20" s="454" t="s">
        <v>372</v>
      </c>
      <c r="C20" s="69"/>
      <c r="D20" s="69"/>
      <c r="E20" s="69"/>
    </row>
    <row r="21" spans="1:5">
      <c r="A21" s="463">
        <f t="shared" si="0"/>
        <v>8</v>
      </c>
      <c r="B21" s="454"/>
      <c r="C21" s="69"/>
      <c r="D21" s="69"/>
      <c r="E21" s="69"/>
    </row>
    <row r="22" spans="1:5">
      <c r="A22" s="463">
        <f t="shared" si="0"/>
        <v>9</v>
      </c>
      <c r="B22" s="454" t="s">
        <v>199</v>
      </c>
      <c r="C22" s="69"/>
      <c r="D22" s="69"/>
      <c r="E22" s="69"/>
    </row>
    <row r="23" spans="1:5">
      <c r="A23" s="463">
        <f t="shared" si="0"/>
        <v>10</v>
      </c>
      <c r="B23" s="454"/>
      <c r="C23" s="466"/>
      <c r="D23" s="466"/>
      <c r="E23" s="466"/>
    </row>
    <row r="24" spans="1:5">
      <c r="A24" s="463">
        <f t="shared" si="0"/>
        <v>11</v>
      </c>
      <c r="B24" s="454" t="s">
        <v>373</v>
      </c>
      <c r="C24" s="467"/>
      <c r="D24" s="467"/>
      <c r="E24" s="69"/>
    </row>
    <row r="25" spans="1:5">
      <c r="A25" s="463">
        <f t="shared" si="0"/>
        <v>12</v>
      </c>
      <c r="B25" s="454"/>
      <c r="C25" s="69"/>
      <c r="D25" s="69"/>
      <c r="E25" s="69"/>
    </row>
    <row r="26" spans="1:5">
      <c r="A26" s="463">
        <f t="shared" si="0"/>
        <v>13</v>
      </c>
      <c r="B26" s="454" t="s">
        <v>374</v>
      </c>
      <c r="C26" s="467"/>
      <c r="D26" s="467"/>
      <c r="E26" s="69"/>
    </row>
    <row r="27" spans="1:5">
      <c r="A27" s="463">
        <f t="shared" si="0"/>
        <v>14</v>
      </c>
      <c r="B27" s="454"/>
      <c r="C27" s="69"/>
      <c r="D27" s="69"/>
      <c r="E27" s="69"/>
    </row>
    <row r="28" spans="1:5">
      <c r="A28" s="463">
        <f t="shared" si="0"/>
        <v>15</v>
      </c>
      <c r="B28" s="454" t="s">
        <v>375</v>
      </c>
      <c r="C28" s="467"/>
      <c r="D28" s="467"/>
      <c r="E28" s="69"/>
    </row>
    <row r="29" spans="1:5">
      <c r="A29" s="463">
        <f t="shared" si="0"/>
        <v>16</v>
      </c>
      <c r="B29" s="454"/>
      <c r="C29" s="65"/>
      <c r="D29" s="65"/>
      <c r="E29" s="65"/>
    </row>
    <row r="30" spans="1:5" ht="13.5" thickBot="1">
      <c r="A30" s="463">
        <f t="shared" si="0"/>
        <v>17</v>
      </c>
      <c r="B30" s="454" t="s">
        <v>322</v>
      </c>
      <c r="C30" s="468" t="s">
        <v>172</v>
      </c>
      <c r="D30" s="468" t="s">
        <v>172</v>
      </c>
      <c r="E30" s="468" t="s">
        <v>172</v>
      </c>
    </row>
    <row r="31" spans="1:5" ht="13.5" thickTop="1">
      <c r="A31" s="463">
        <f t="shared" si="0"/>
        <v>18</v>
      </c>
      <c r="B31" s="454"/>
      <c r="C31" s="469"/>
      <c r="D31" s="469"/>
      <c r="E31" s="469"/>
    </row>
    <row r="32" spans="1:5">
      <c r="A32" s="463">
        <f t="shared" si="0"/>
        <v>19</v>
      </c>
      <c r="B32" s="454" t="s">
        <v>376</v>
      </c>
      <c r="C32" s="469"/>
      <c r="D32" s="469"/>
      <c r="E32" s="469"/>
    </row>
    <row r="33" spans="1:7">
      <c r="A33" s="463">
        <f t="shared" si="0"/>
        <v>20</v>
      </c>
      <c r="B33" s="454"/>
      <c r="C33" s="69"/>
      <c r="D33" s="69"/>
      <c r="E33" s="69"/>
    </row>
    <row r="34" spans="1:7">
      <c r="A34" s="463">
        <f t="shared" si="0"/>
        <v>21</v>
      </c>
      <c r="B34" s="454"/>
      <c r="C34" s="69"/>
      <c r="D34" s="69"/>
      <c r="E34" s="69"/>
    </row>
    <row r="35" spans="1:7">
      <c r="A35" s="463">
        <f t="shared" si="0"/>
        <v>22</v>
      </c>
      <c r="B35" s="454" t="s">
        <v>184</v>
      </c>
      <c r="C35" s="466"/>
      <c r="D35" s="466"/>
      <c r="E35" s="466"/>
    </row>
    <row r="36" spans="1:7">
      <c r="A36" s="463">
        <f t="shared" si="0"/>
        <v>23</v>
      </c>
      <c r="B36" s="454"/>
      <c r="C36" s="69"/>
      <c r="D36" s="69"/>
      <c r="E36" s="69"/>
    </row>
    <row r="37" spans="1:7">
      <c r="A37" s="463">
        <f t="shared" si="0"/>
        <v>24</v>
      </c>
      <c r="B37" s="454" t="s">
        <v>370</v>
      </c>
      <c r="C37" s="69">
        <f>+'LUSI A 6'!G66-C39</f>
        <v>2276645</v>
      </c>
      <c r="D37" s="69"/>
      <c r="E37" s="69"/>
      <c r="G37" s="871">
        <f>-D92</f>
        <v>3497539.737714</v>
      </c>
    </row>
    <row r="38" spans="1:7">
      <c r="A38" s="463">
        <f t="shared" si="0"/>
        <v>25</v>
      </c>
      <c r="B38" s="454"/>
      <c r="C38" s="466"/>
      <c r="D38" s="466"/>
      <c r="E38" s="466"/>
    </row>
    <row r="39" spans="1:7">
      <c r="A39" s="463">
        <f t="shared" si="0"/>
        <v>26</v>
      </c>
      <c r="B39" s="454" t="s">
        <v>371</v>
      </c>
      <c r="C39" s="467">
        <f>+'LUSI A 6'!G34</f>
        <v>5448</v>
      </c>
      <c r="D39" s="467"/>
      <c r="E39" s="69"/>
    </row>
    <row r="40" spans="1:7">
      <c r="A40" s="463">
        <f t="shared" si="0"/>
        <v>27</v>
      </c>
      <c r="B40" s="454"/>
      <c r="C40" s="69"/>
      <c r="D40" s="69"/>
      <c r="E40" s="69"/>
    </row>
    <row r="41" spans="1:7">
      <c r="A41" s="463">
        <f t="shared" si="0"/>
        <v>28</v>
      </c>
      <c r="B41" s="454" t="s">
        <v>372</v>
      </c>
      <c r="C41" s="467">
        <f>-'LUSI A 10'!H63</f>
        <v>-906034</v>
      </c>
      <c r="D41" s="467"/>
      <c r="E41" s="69"/>
      <c r="G41" s="871">
        <f>-D93</f>
        <v>-904639.52467764134</v>
      </c>
    </row>
    <row r="42" spans="1:7">
      <c r="A42" s="463">
        <f t="shared" si="0"/>
        <v>29</v>
      </c>
      <c r="B42" s="454"/>
      <c r="C42" s="467"/>
      <c r="D42" s="467"/>
      <c r="E42" s="69"/>
    </row>
    <row r="43" spans="1:7">
      <c r="A43" s="463">
        <f t="shared" si="0"/>
        <v>30</v>
      </c>
      <c r="B43" s="454" t="s">
        <v>199</v>
      </c>
      <c r="C43" s="467">
        <f>-'LUSI A 12-14'!G44</f>
        <v>-958741</v>
      </c>
      <c r="D43" s="467"/>
      <c r="E43" s="69"/>
      <c r="G43" s="871">
        <f>-D94</f>
        <v>-740177.49</v>
      </c>
    </row>
    <row r="44" spans="1:7">
      <c r="A44" s="463">
        <f t="shared" si="0"/>
        <v>31</v>
      </c>
      <c r="B44" s="454"/>
      <c r="C44" s="467"/>
      <c r="D44" s="467"/>
      <c r="E44" s="69"/>
    </row>
    <row r="45" spans="1:7">
      <c r="A45" s="463">
        <f t="shared" si="0"/>
        <v>32</v>
      </c>
      <c r="B45" s="454" t="s">
        <v>373</v>
      </c>
      <c r="C45" s="467">
        <f>+'LUSI A 12-14'!G89</f>
        <v>331876</v>
      </c>
      <c r="D45" s="467"/>
      <c r="E45" s="69"/>
      <c r="G45" s="871">
        <f>-D95</f>
        <v>344277.89199999999</v>
      </c>
    </row>
    <row r="46" spans="1:7">
      <c r="A46" s="463">
        <f t="shared" si="0"/>
        <v>33</v>
      </c>
      <c r="B46" s="454"/>
      <c r="C46" s="466"/>
      <c r="D46" s="466"/>
      <c r="E46" s="466"/>
    </row>
    <row r="47" spans="1:7">
      <c r="A47" s="463">
        <f t="shared" si="0"/>
        <v>34</v>
      </c>
      <c r="B47" s="454" t="s">
        <v>374</v>
      </c>
      <c r="C47" s="467"/>
      <c r="D47" s="467"/>
      <c r="E47" s="69"/>
    </row>
    <row r="48" spans="1:7">
      <c r="A48" s="463">
        <f t="shared" si="0"/>
        <v>35</v>
      </c>
      <c r="B48" s="454"/>
      <c r="C48" s="466"/>
      <c r="D48" s="466"/>
      <c r="E48" s="466"/>
    </row>
    <row r="49" spans="1:8">
      <c r="A49" s="463">
        <f t="shared" si="0"/>
        <v>36</v>
      </c>
      <c r="B49" s="454" t="s">
        <v>375</v>
      </c>
      <c r="C49" s="467"/>
      <c r="D49" s="467"/>
      <c r="E49" s="69"/>
    </row>
    <row r="50" spans="1:8">
      <c r="A50" s="463">
        <f t="shared" si="0"/>
        <v>37</v>
      </c>
      <c r="B50" s="454"/>
      <c r="C50" s="466"/>
      <c r="D50" s="466"/>
      <c r="E50" s="466"/>
    </row>
    <row r="51" spans="1:8" ht="13.5" thickBot="1">
      <c r="A51" s="463">
        <f t="shared" si="0"/>
        <v>38</v>
      </c>
      <c r="B51" s="454" t="s">
        <v>322</v>
      </c>
      <c r="C51" s="468">
        <f>SUM(C37:C50)</f>
        <v>749194</v>
      </c>
      <c r="D51" s="468">
        <f t="shared" ref="D51:E51" si="1">SUM(D37:D50)</f>
        <v>0</v>
      </c>
      <c r="E51" s="468">
        <f t="shared" si="1"/>
        <v>0</v>
      </c>
      <c r="G51" s="468">
        <f>SUM(G37:G50)</f>
        <v>2197000.6150363591</v>
      </c>
    </row>
    <row r="52" spans="1:8" ht="13.5" thickTop="1">
      <c r="A52" s="463"/>
      <c r="B52" s="454"/>
      <c r="C52" s="467"/>
      <c r="D52" s="467"/>
      <c r="E52" s="467"/>
    </row>
    <row r="53" spans="1:8">
      <c r="A53" s="463"/>
      <c r="B53" s="454" t="s">
        <v>377</v>
      </c>
      <c r="C53" s="456"/>
      <c r="D53" s="456"/>
      <c r="E53" s="456"/>
    </row>
    <row r="54" spans="1:8">
      <c r="B54" s="463"/>
      <c r="C54" s="454" t="s">
        <v>378</v>
      </c>
      <c r="D54" s="456"/>
      <c r="E54" s="456"/>
      <c r="F54" s="456"/>
    </row>
    <row r="57" spans="1:8" ht="15">
      <c r="A57" s="470"/>
      <c r="B57" s="477" t="s">
        <v>361</v>
      </c>
      <c r="C57" s="467">
        <f>+'LUSI B 14'!I75</f>
        <v>101357</v>
      </c>
      <c r="E57" s="467">
        <f>+C57+D57</f>
        <v>101357</v>
      </c>
      <c r="F57" s="471"/>
      <c r="G57" s="922">
        <v>170221.49248602861</v>
      </c>
    </row>
    <row r="58" spans="1:8" ht="15">
      <c r="A58" s="470"/>
      <c r="B58" s="477" t="s">
        <v>362</v>
      </c>
      <c r="C58" s="467">
        <f>+'LUSI B 14'!I77</f>
        <v>-30197</v>
      </c>
      <c r="E58" s="467">
        <f>+C58+D58</f>
        <v>-30197</v>
      </c>
      <c r="F58" s="471"/>
      <c r="G58" s="922">
        <v>18564.022199999999</v>
      </c>
    </row>
    <row r="59" spans="1:8" ht="15.75" thickBot="1">
      <c r="A59" s="470"/>
      <c r="B59" s="478" t="s">
        <v>403</v>
      </c>
      <c r="C59" s="472">
        <f>SUM(C57:C58)</f>
        <v>71160</v>
      </c>
      <c r="E59" s="472">
        <f>E57+E58</f>
        <v>71160</v>
      </c>
      <c r="F59" s="471"/>
      <c r="G59" s="922">
        <v>-151657.47028602861</v>
      </c>
    </row>
    <row r="60" spans="1:8" ht="13.5" thickTop="1"/>
    <row r="61" spans="1:8" ht="14.25">
      <c r="B61" s="479" t="s">
        <v>356</v>
      </c>
      <c r="C61" s="832">
        <f>+'LUSI TAX'!C6</f>
        <v>84288</v>
      </c>
      <c r="E61" s="467">
        <f>(C61+F61)</f>
        <v>84288</v>
      </c>
      <c r="F61" s="474"/>
      <c r="G61" s="923">
        <v>14240</v>
      </c>
    </row>
    <row r="62" spans="1:8" ht="14.25">
      <c r="B62" s="479" t="s">
        <v>358</v>
      </c>
      <c r="C62" s="827">
        <v>0.13789999999999999</v>
      </c>
      <c r="D62" s="941"/>
      <c r="E62" s="827">
        <f>+C62</f>
        <v>0.13789999999999999</v>
      </c>
      <c r="F62" s="475"/>
      <c r="G62" s="847">
        <v>0.13786773968622151</v>
      </c>
      <c r="H62" s="941" t="s">
        <v>700</v>
      </c>
    </row>
    <row r="63" spans="1:8" ht="15" thickBot="1">
      <c r="B63" s="480" t="s">
        <v>359</v>
      </c>
      <c r="C63" s="472">
        <f>+C62*C61</f>
        <v>11623.315199999999</v>
      </c>
      <c r="E63" s="472">
        <f>(E62*E61)</f>
        <v>11623.315199999999</v>
      </c>
      <c r="F63" s="474"/>
      <c r="G63" s="845">
        <v>1963.2366131317945</v>
      </c>
    </row>
    <row r="64" spans="1:8" ht="13.5" thickTop="1">
      <c r="B64" s="463"/>
      <c r="C64" s="467"/>
      <c r="E64" s="467"/>
    </row>
    <row r="65" spans="1:7" ht="15">
      <c r="A65" s="823" t="s">
        <v>619</v>
      </c>
      <c r="B65" s="855"/>
      <c r="C65" s="818" t="s">
        <v>343</v>
      </c>
      <c r="D65" s="855"/>
      <c r="E65" s="834"/>
      <c r="F65" s="834"/>
      <c r="G65" s="834"/>
    </row>
    <row r="66" spans="1:7" ht="15">
      <c r="A66" s="819" t="s">
        <v>344</v>
      </c>
      <c r="B66" s="835"/>
      <c r="C66" s="859" t="s">
        <v>345</v>
      </c>
      <c r="D66" s="859" t="s">
        <v>345</v>
      </c>
      <c r="E66" s="841" t="s">
        <v>346</v>
      </c>
      <c r="F66" s="820"/>
      <c r="G66" s="843"/>
    </row>
    <row r="67" spans="1:7" ht="15">
      <c r="A67" s="819"/>
      <c r="B67" s="835"/>
      <c r="C67" s="859" t="s">
        <v>347</v>
      </c>
      <c r="D67" s="859" t="s">
        <v>347</v>
      </c>
      <c r="E67" s="841" t="s">
        <v>347</v>
      </c>
      <c r="F67" s="820"/>
      <c r="G67" s="843"/>
    </row>
    <row r="68" spans="1:7" ht="15">
      <c r="A68" s="826" t="s">
        <v>318</v>
      </c>
      <c r="B68" s="835"/>
      <c r="C68" s="829" t="s">
        <v>553</v>
      </c>
      <c r="D68" s="829" t="s">
        <v>554</v>
      </c>
      <c r="E68" s="849" t="s">
        <v>554</v>
      </c>
      <c r="F68" s="820"/>
      <c r="G68" s="843"/>
    </row>
    <row r="69" spans="1:7" ht="15">
      <c r="A69" s="819"/>
      <c r="B69" s="824"/>
      <c r="C69" s="824"/>
      <c r="D69" s="824"/>
      <c r="E69" s="824"/>
      <c r="F69" s="824"/>
      <c r="G69" s="840"/>
    </row>
    <row r="70" spans="1:7" ht="15">
      <c r="A70" s="819" t="s">
        <v>348</v>
      </c>
      <c r="B70" s="824"/>
      <c r="C70" s="833">
        <v>0</v>
      </c>
      <c r="D70" s="850">
        <v>0</v>
      </c>
      <c r="E70" s="850">
        <v>0</v>
      </c>
      <c r="F70" s="824"/>
      <c r="G70" s="840"/>
    </row>
    <row r="71" spans="1:7" ht="15">
      <c r="A71" s="819" t="s">
        <v>349</v>
      </c>
      <c r="B71" s="824"/>
      <c r="C71" s="831">
        <v>0</v>
      </c>
      <c r="D71" s="822">
        <v>0</v>
      </c>
      <c r="E71" s="822">
        <v>0</v>
      </c>
      <c r="F71" s="824"/>
      <c r="G71" s="840"/>
    </row>
    <row r="72" spans="1:7" ht="15">
      <c r="A72" s="819" t="s">
        <v>350</v>
      </c>
      <c r="B72" s="858"/>
      <c r="C72" s="825">
        <v>0</v>
      </c>
      <c r="D72" s="857">
        <v>0</v>
      </c>
      <c r="E72" s="822">
        <v>0</v>
      </c>
      <c r="F72" s="824"/>
      <c r="G72" s="840"/>
    </row>
    <row r="73" spans="1:7" ht="15">
      <c r="A73" s="819" t="s">
        <v>199</v>
      </c>
      <c r="B73" s="858"/>
      <c r="C73" s="825">
        <v>0</v>
      </c>
      <c r="D73" s="857">
        <v>0</v>
      </c>
      <c r="E73" s="822">
        <v>0</v>
      </c>
      <c r="F73" s="824"/>
      <c r="G73" s="840"/>
    </row>
    <row r="74" spans="1:7" ht="15">
      <c r="A74" s="819" t="s">
        <v>351</v>
      </c>
      <c r="B74" s="858"/>
      <c r="C74" s="825">
        <v>0</v>
      </c>
      <c r="D74" s="857">
        <v>0</v>
      </c>
      <c r="E74" s="822">
        <v>0</v>
      </c>
      <c r="F74" s="824"/>
      <c r="G74" s="840"/>
    </row>
    <row r="75" spans="1:7" ht="15">
      <c r="A75" s="819" t="s">
        <v>352</v>
      </c>
      <c r="B75" s="858"/>
      <c r="C75" s="825">
        <v>0</v>
      </c>
      <c r="D75" s="857">
        <v>0</v>
      </c>
      <c r="E75" s="822">
        <v>0</v>
      </c>
      <c r="F75" s="824"/>
      <c r="G75" s="840"/>
    </row>
    <row r="76" spans="1:7" ht="15">
      <c r="A76" s="819" t="s">
        <v>353</v>
      </c>
      <c r="B76" s="858"/>
      <c r="C76" s="839">
        <v>0</v>
      </c>
      <c r="D76" s="835">
        <v>0</v>
      </c>
      <c r="E76" s="828">
        <v>0</v>
      </c>
      <c r="F76" s="824"/>
      <c r="G76" s="840"/>
    </row>
    <row r="77" spans="1:7" ht="15">
      <c r="A77" s="819"/>
      <c r="B77" s="858"/>
      <c r="C77" s="858"/>
      <c r="D77" s="858"/>
      <c r="E77" s="824"/>
      <c r="F77" s="824"/>
      <c r="G77" s="840"/>
    </row>
    <row r="78" spans="1:7" ht="15">
      <c r="A78" s="826" t="s">
        <v>354</v>
      </c>
      <c r="B78" s="846"/>
      <c r="C78" s="845">
        <v>0</v>
      </c>
      <c r="D78" s="845">
        <v>0</v>
      </c>
      <c r="E78" s="845">
        <v>0</v>
      </c>
      <c r="F78" s="824"/>
      <c r="G78" s="840"/>
    </row>
    <row r="79" spans="1:7" ht="15">
      <c r="A79" s="819"/>
      <c r="B79" s="824"/>
      <c r="C79" s="824"/>
      <c r="D79" s="824"/>
      <c r="E79" s="824"/>
      <c r="F79" s="824"/>
      <c r="G79" s="840"/>
    </row>
    <row r="80" spans="1:7" ht="15">
      <c r="A80" s="819" t="s">
        <v>555</v>
      </c>
      <c r="B80" s="824"/>
      <c r="C80" s="833">
        <v>0</v>
      </c>
      <c r="D80" s="850">
        <v>0</v>
      </c>
      <c r="E80" s="850">
        <v>0</v>
      </c>
      <c r="F80" s="840"/>
      <c r="G80" s="840"/>
    </row>
    <row r="81" spans="1:8" ht="15">
      <c r="A81" s="819" t="s">
        <v>556</v>
      </c>
      <c r="B81" s="824"/>
      <c r="C81" s="839">
        <v>0</v>
      </c>
      <c r="D81" s="828">
        <v>0</v>
      </c>
      <c r="E81" s="828">
        <v>0</v>
      </c>
      <c r="F81" s="840"/>
      <c r="G81" s="840"/>
    </row>
    <row r="82" spans="1:8" ht="15">
      <c r="A82" s="826" t="s">
        <v>355</v>
      </c>
      <c r="B82" s="824"/>
      <c r="C82" s="845">
        <v>0</v>
      </c>
      <c r="D82" s="845">
        <v>0</v>
      </c>
      <c r="E82" s="845">
        <v>0</v>
      </c>
      <c r="F82" s="824"/>
      <c r="G82" s="840"/>
    </row>
    <row r="83" spans="1:8" ht="15">
      <c r="A83" s="819"/>
      <c r="B83" s="824"/>
      <c r="C83" s="824"/>
      <c r="D83" s="824"/>
      <c r="E83" s="824"/>
      <c r="F83" s="824"/>
      <c r="G83" s="840"/>
    </row>
    <row r="84" spans="1:8" ht="15">
      <c r="A84" s="826" t="s">
        <v>356</v>
      </c>
      <c r="B84" s="824"/>
      <c r="C84" s="833">
        <v>0</v>
      </c>
      <c r="D84" s="850">
        <v>0</v>
      </c>
      <c r="E84" s="838">
        <v>0</v>
      </c>
      <c r="F84" s="840" t="s">
        <v>357</v>
      </c>
      <c r="G84" s="840"/>
    </row>
    <row r="85" spans="1:8" ht="15">
      <c r="A85" s="819" t="s">
        <v>358</v>
      </c>
      <c r="B85" s="824"/>
      <c r="C85" s="824"/>
      <c r="D85" s="847">
        <v>0</v>
      </c>
      <c r="E85" s="822"/>
      <c r="F85" s="824"/>
      <c r="G85" s="840"/>
      <c r="H85" s="430"/>
    </row>
    <row r="86" spans="1:8" ht="15">
      <c r="A86" s="819" t="s">
        <v>359</v>
      </c>
      <c r="B86" s="824"/>
      <c r="C86" s="844">
        <v>0</v>
      </c>
      <c r="D86" s="842">
        <v>0</v>
      </c>
      <c r="E86" s="845">
        <v>0</v>
      </c>
      <c r="F86" s="824"/>
      <c r="G86" s="840"/>
      <c r="H86" s="430"/>
    </row>
    <row r="87" spans="1:8" ht="15">
      <c r="A87" s="819"/>
      <c r="B87" s="824"/>
      <c r="C87" s="824"/>
      <c r="D87" s="824"/>
      <c r="E87" s="824"/>
      <c r="F87" s="824"/>
      <c r="G87" s="840"/>
      <c r="H87" s="430"/>
    </row>
    <row r="88" spans="1:8" ht="15">
      <c r="A88" s="819"/>
      <c r="B88" s="824"/>
      <c r="C88" s="824"/>
      <c r="D88" s="824"/>
      <c r="E88" s="824"/>
      <c r="F88" s="824"/>
      <c r="G88" s="840"/>
      <c r="H88" s="430"/>
    </row>
    <row r="89" spans="1:8" ht="15">
      <c r="A89" s="819"/>
      <c r="B89" s="824"/>
      <c r="C89" s="824"/>
      <c r="D89" s="824"/>
      <c r="E89" s="824"/>
      <c r="F89" s="824"/>
      <c r="G89" s="840"/>
      <c r="H89" s="430"/>
    </row>
    <row r="90" spans="1:8" ht="15">
      <c r="A90" s="837" t="s">
        <v>184</v>
      </c>
      <c r="B90" s="824"/>
      <c r="C90" s="836" t="s">
        <v>360</v>
      </c>
      <c r="D90" s="824"/>
      <c r="E90" s="824"/>
      <c r="F90" s="824"/>
      <c r="G90" s="840"/>
      <c r="H90" s="430"/>
    </row>
    <row r="91" spans="1:8" ht="15">
      <c r="A91" s="819"/>
      <c r="B91" s="824"/>
      <c r="C91" s="824"/>
      <c r="D91" s="824"/>
      <c r="E91" s="824"/>
      <c r="F91" s="824"/>
      <c r="G91" s="840"/>
      <c r="H91" s="430"/>
    </row>
    <row r="92" spans="1:8" ht="15">
      <c r="A92" s="819" t="s">
        <v>620</v>
      </c>
      <c r="B92" s="824"/>
      <c r="C92" s="856">
        <v>-3092632</v>
      </c>
      <c r="D92" s="848">
        <v>-3497539.737714</v>
      </c>
      <c r="E92" s="848">
        <v>-404907.73771400005</v>
      </c>
      <c r="F92" s="824"/>
      <c r="G92" s="840"/>
      <c r="H92" s="430"/>
    </row>
    <row r="93" spans="1:8" ht="15">
      <c r="A93" s="819" t="s">
        <v>350</v>
      </c>
      <c r="B93" s="824"/>
      <c r="C93" s="856">
        <v>787590</v>
      </c>
      <c r="D93" s="848">
        <v>904639.52467764134</v>
      </c>
      <c r="E93" s="848">
        <v>117049.52467764134</v>
      </c>
      <c r="F93" s="824"/>
      <c r="G93" s="840"/>
      <c r="H93" s="430"/>
    </row>
    <row r="94" spans="1:8" ht="15">
      <c r="A94" s="819" t="s">
        <v>199</v>
      </c>
      <c r="B94" s="824"/>
      <c r="C94" s="856">
        <v>1656177</v>
      </c>
      <c r="D94" s="856">
        <v>740177.49</v>
      </c>
      <c r="E94" s="856">
        <v>-915999.51</v>
      </c>
      <c r="F94" s="824"/>
      <c r="G94" s="840"/>
      <c r="H94" s="430"/>
    </row>
    <row r="95" spans="1:8" ht="15">
      <c r="A95" s="819" t="s">
        <v>351</v>
      </c>
      <c r="B95" s="824"/>
      <c r="C95" s="856">
        <v>-573138</v>
      </c>
      <c r="D95" s="856">
        <v>-344277.89199999999</v>
      </c>
      <c r="E95" s="856">
        <v>228860.10800000001</v>
      </c>
      <c r="F95" s="824"/>
      <c r="G95" s="840"/>
      <c r="H95" s="430"/>
    </row>
    <row r="96" spans="1:8" ht="15">
      <c r="A96" s="819" t="s">
        <v>352</v>
      </c>
      <c r="B96" s="824"/>
      <c r="C96" s="856">
        <v>0</v>
      </c>
      <c r="D96" s="848">
        <v>0</v>
      </c>
      <c r="E96" s="848">
        <v>0</v>
      </c>
      <c r="F96" s="824"/>
      <c r="G96" s="840"/>
      <c r="H96" s="430"/>
    </row>
    <row r="97" spans="1:8" ht="15">
      <c r="A97" s="819" t="s">
        <v>353</v>
      </c>
      <c r="B97" s="824"/>
      <c r="C97" s="869">
        <v>0</v>
      </c>
      <c r="D97" s="870">
        <v>0</v>
      </c>
      <c r="E97" s="870">
        <v>0</v>
      </c>
      <c r="F97" s="824"/>
      <c r="G97" s="840"/>
      <c r="H97" s="430"/>
    </row>
    <row r="98" spans="1:8" ht="15">
      <c r="A98" s="819"/>
      <c r="B98" s="824"/>
      <c r="C98" s="858"/>
      <c r="D98" s="824"/>
      <c r="E98" s="824"/>
      <c r="F98" s="824"/>
      <c r="G98" s="840"/>
      <c r="H98" s="430"/>
    </row>
    <row r="99" spans="1:8" ht="15">
      <c r="A99" s="826" t="s">
        <v>354</v>
      </c>
      <c r="B99" s="824"/>
      <c r="C99" s="845">
        <v>-1222003</v>
      </c>
      <c r="D99" s="845">
        <v>-2197000.6150363591</v>
      </c>
      <c r="E99" s="845">
        <v>-974997.61503635859</v>
      </c>
      <c r="F99" s="824"/>
      <c r="G99" s="840"/>
      <c r="H99" s="430"/>
    </row>
    <row r="100" spans="1:8" ht="14.25">
      <c r="A100" s="819"/>
      <c r="B100" s="822"/>
      <c r="C100" s="822"/>
      <c r="D100" s="822"/>
      <c r="E100" s="822"/>
      <c r="F100" s="822"/>
      <c r="G100" s="840"/>
      <c r="H100" s="430"/>
    </row>
    <row r="101" spans="1:8" ht="15">
      <c r="A101" s="819" t="s">
        <v>361</v>
      </c>
      <c r="B101" s="824"/>
      <c r="C101" s="833">
        <v>144479</v>
      </c>
      <c r="D101" s="850">
        <v>170221.49248602861</v>
      </c>
      <c r="E101" s="850">
        <v>25742.492486028612</v>
      </c>
      <c r="F101" s="824"/>
      <c r="G101" s="840"/>
      <c r="H101" s="430"/>
    </row>
    <row r="102" spans="1:8" ht="15">
      <c r="A102" s="819" t="s">
        <v>362</v>
      </c>
      <c r="B102" s="824"/>
      <c r="C102" s="839">
        <v>49890</v>
      </c>
      <c r="D102" s="839">
        <v>18564.022199999999</v>
      </c>
      <c r="E102" s="839">
        <v>-31325.977800000001</v>
      </c>
      <c r="F102" s="824"/>
      <c r="G102" s="840"/>
      <c r="H102" s="430"/>
    </row>
    <row r="103" spans="1:8" ht="15">
      <c r="A103" s="826" t="s">
        <v>355</v>
      </c>
      <c r="B103" s="824"/>
      <c r="C103" s="845">
        <v>-94589</v>
      </c>
      <c r="D103" s="845">
        <v>-151657.47028602861</v>
      </c>
      <c r="E103" s="845">
        <v>-57068.470286028612</v>
      </c>
      <c r="F103" s="824"/>
      <c r="G103" s="840"/>
      <c r="H103" s="430"/>
    </row>
    <row r="104" spans="1:8" ht="15">
      <c r="A104" s="819"/>
      <c r="B104" s="824"/>
      <c r="C104" s="824"/>
      <c r="D104" s="824"/>
      <c r="E104" s="824"/>
      <c r="F104" s="824"/>
      <c r="G104" s="840"/>
      <c r="H104" s="430"/>
    </row>
    <row r="105" spans="1:8" ht="15">
      <c r="A105" s="819"/>
      <c r="B105" s="824"/>
      <c r="C105" s="822"/>
      <c r="D105" s="824"/>
      <c r="E105" s="824"/>
      <c r="F105" s="824"/>
      <c r="G105" s="840"/>
      <c r="H105" s="430"/>
    </row>
    <row r="106" spans="1:8" ht="15.75">
      <c r="A106" s="826" t="s">
        <v>356</v>
      </c>
      <c r="B106" s="824"/>
      <c r="C106" s="833">
        <v>14240</v>
      </c>
      <c r="D106" s="921">
        <f>(C106+E106)</f>
        <v>14240</v>
      </c>
      <c r="E106" s="845"/>
      <c r="F106" s="840" t="s">
        <v>357</v>
      </c>
      <c r="G106" s="840"/>
      <c r="H106" s="430"/>
    </row>
    <row r="107" spans="1:8" ht="15">
      <c r="A107" s="819" t="s">
        <v>358</v>
      </c>
      <c r="B107" s="824"/>
      <c r="C107" s="828"/>
      <c r="D107" s="847">
        <v>0.13786773968622151</v>
      </c>
      <c r="E107" s="824"/>
      <c r="F107" s="918" t="s">
        <v>689</v>
      </c>
      <c r="G107" s="914"/>
      <c r="H107" s="430"/>
    </row>
    <row r="108" spans="1:8" ht="15">
      <c r="A108" s="819" t="s">
        <v>359</v>
      </c>
      <c r="B108" s="824"/>
      <c r="C108" s="844">
        <v>0</v>
      </c>
      <c r="D108" s="845">
        <v>1963.2366131317945</v>
      </c>
      <c r="E108" s="845">
        <v>-1963.2366131317945</v>
      </c>
      <c r="F108" s="824"/>
      <c r="G108" s="840"/>
      <c r="H108" s="430"/>
    </row>
    <row r="109" spans="1:8" ht="14.25">
      <c r="A109" s="819"/>
      <c r="B109" s="840"/>
      <c r="C109" s="840"/>
      <c r="D109" s="840"/>
      <c r="E109" s="840"/>
      <c r="F109" s="840"/>
      <c r="G109" s="840"/>
    </row>
  </sheetData>
  <mergeCells count="1">
    <mergeCell ref="A7:E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6D685A-0115-42D8-9F0D-95AA8D3BC9CF}">
  <sheetPr>
    <tabColor theme="9" tint="-0.249977111117893"/>
  </sheetPr>
  <dimension ref="A1:IM348"/>
  <sheetViews>
    <sheetView topLeftCell="A41" workbookViewId="0">
      <selection activeCell="G35" sqref="G35"/>
    </sheetView>
  </sheetViews>
  <sheetFormatPr defaultColWidth="10.85546875" defaultRowHeight="12"/>
  <cols>
    <col min="1" max="1" width="4.140625" style="2" customWidth="1"/>
    <col min="2" max="2" width="33" style="2" customWidth="1"/>
    <col min="3" max="3" width="14.28515625" style="2" bestFit="1" customWidth="1"/>
    <col min="4" max="4" width="13.7109375" style="2" bestFit="1" customWidth="1"/>
    <col min="5" max="5" width="12.5703125" style="2" customWidth="1"/>
    <col min="6" max="6" width="10.7109375" style="32" customWidth="1"/>
    <col min="7" max="7" width="12.140625" style="2" bestFit="1" customWidth="1"/>
    <col min="8" max="8" width="11" style="2" bestFit="1" customWidth="1"/>
    <col min="9" max="9" width="11.28515625" style="2" bestFit="1" customWidth="1"/>
    <col min="10" max="10" width="12" style="2" bestFit="1" customWidth="1"/>
    <col min="11" max="11" width="11" style="2" bestFit="1" customWidth="1"/>
    <col min="12" max="12" width="10.85546875" style="2"/>
    <col min="13" max="13" width="11" style="2" bestFit="1" customWidth="1"/>
    <col min="14" max="17" width="11" style="57" bestFit="1" customWidth="1"/>
    <col min="18" max="16384" width="10.85546875" style="57"/>
  </cols>
  <sheetData>
    <row r="1" spans="1:13" s="4" customFormat="1">
      <c r="A1" s="1" t="s">
        <v>0</v>
      </c>
      <c r="B1" s="1"/>
      <c r="C1" s="2"/>
      <c r="D1" s="2"/>
      <c r="G1" s="718" t="s">
        <v>1</v>
      </c>
      <c r="H1" s="2"/>
      <c r="I1" s="2"/>
      <c r="J1" s="2"/>
      <c r="K1" s="2"/>
      <c r="L1" s="2"/>
      <c r="M1" s="2"/>
    </row>
    <row r="2" spans="1:13" s="4" customFormat="1">
      <c r="A2" s="1" t="s">
        <v>2</v>
      </c>
      <c r="B2" s="1"/>
      <c r="C2" s="3"/>
      <c r="D2" s="2"/>
      <c r="E2" s="5"/>
      <c r="G2" s="1"/>
      <c r="H2" s="2"/>
      <c r="I2" s="2"/>
      <c r="J2" s="2"/>
      <c r="K2" s="2"/>
      <c r="L2" s="2"/>
      <c r="M2" s="2"/>
    </row>
    <row r="3" spans="1:13" s="4" customFormat="1">
      <c r="A3" s="1"/>
      <c r="B3" s="1"/>
      <c r="C3" s="2"/>
      <c r="D3" s="2"/>
      <c r="G3" s="714" t="s">
        <v>3</v>
      </c>
      <c r="H3" s="2"/>
      <c r="I3" s="2"/>
      <c r="J3" s="2"/>
      <c r="K3" s="2"/>
      <c r="L3" s="2"/>
      <c r="M3" s="2"/>
    </row>
    <row r="4" spans="1:13" s="4" customFormat="1">
      <c r="A4" s="1" t="s">
        <v>85</v>
      </c>
      <c r="B4" s="1"/>
      <c r="C4" s="8"/>
      <c r="D4" s="2"/>
      <c r="G4" s="714" t="s">
        <v>4</v>
      </c>
      <c r="H4" s="2"/>
      <c r="I4" s="2"/>
      <c r="J4" s="2"/>
      <c r="K4" s="2"/>
      <c r="L4" s="2"/>
      <c r="M4" s="2"/>
    </row>
    <row r="5" spans="1:13" s="4" customFormat="1">
      <c r="A5" s="454" t="s">
        <v>695</v>
      </c>
      <c r="B5" s="1"/>
      <c r="C5" s="9"/>
      <c r="D5" s="2"/>
      <c r="G5" s="718" t="s">
        <v>87</v>
      </c>
      <c r="H5" s="2"/>
      <c r="I5" s="2"/>
      <c r="J5" s="2"/>
      <c r="K5" s="2"/>
      <c r="L5" s="2"/>
      <c r="M5" s="2"/>
    </row>
    <row r="6" spans="1:13" s="4" customFormat="1">
      <c r="A6" s="1" t="s">
        <v>88</v>
      </c>
      <c r="B6" s="1"/>
      <c r="C6" s="9"/>
      <c r="D6" s="2"/>
      <c r="G6" s="712"/>
      <c r="H6" s="2"/>
      <c r="I6" s="2"/>
      <c r="J6" s="2"/>
      <c r="K6" s="2"/>
      <c r="L6" s="2"/>
      <c r="M6" s="2"/>
    </row>
    <row r="7" spans="1:13" s="4" customFormat="1">
      <c r="A7" s="10" t="s">
        <v>5</v>
      </c>
      <c r="B7" s="11"/>
      <c r="C7" s="9"/>
      <c r="D7" s="2"/>
      <c r="G7" s="718" t="s">
        <v>6</v>
      </c>
      <c r="H7" s="2"/>
      <c r="I7" s="2"/>
      <c r="J7" s="2"/>
      <c r="K7" s="2"/>
      <c r="L7" s="2"/>
      <c r="M7" s="2"/>
    </row>
    <row r="8" spans="1:13" s="4" customFormat="1" ht="12.75" thickBot="1">
      <c r="A8" s="12"/>
      <c r="B8" s="12"/>
      <c r="C8" s="13"/>
      <c r="D8" s="13"/>
      <c r="E8" s="13"/>
      <c r="F8" s="14"/>
      <c r="G8" s="12"/>
      <c r="H8" s="2"/>
      <c r="I8" s="2"/>
      <c r="J8" s="2"/>
      <c r="K8" s="2"/>
      <c r="L8" s="2"/>
      <c r="M8" s="2"/>
    </row>
    <row r="9" spans="1:13" s="20" customFormat="1">
      <c r="A9" s="15"/>
      <c r="B9" s="16" t="s">
        <v>7</v>
      </c>
      <c r="C9" s="18">
        <f>+B9-1</f>
        <v>-2</v>
      </c>
      <c r="D9" s="18">
        <f>C9-1</f>
        <v>-3</v>
      </c>
      <c r="E9" s="18">
        <f>D9-1</f>
        <v>-4</v>
      </c>
      <c r="F9" s="18">
        <f>E9-1</f>
        <v>-5</v>
      </c>
      <c r="G9" s="18">
        <f>F9-1</f>
        <v>-6</v>
      </c>
      <c r="H9" s="19"/>
      <c r="I9" s="19"/>
      <c r="J9" s="19"/>
      <c r="K9" s="19"/>
      <c r="L9" s="19"/>
      <c r="M9" s="19"/>
    </row>
    <row r="10" spans="1:13" s="4" customFormat="1">
      <c r="A10" s="664" t="s">
        <v>92</v>
      </c>
      <c r="B10" s="21"/>
      <c r="C10" s="22" t="s">
        <v>9</v>
      </c>
      <c r="D10" s="23" t="s">
        <v>771</v>
      </c>
      <c r="E10" s="23" t="s">
        <v>10</v>
      </c>
      <c r="F10" s="24" t="s">
        <v>11</v>
      </c>
      <c r="G10" s="23" t="s">
        <v>11</v>
      </c>
      <c r="H10" s="2"/>
      <c r="I10" s="2"/>
      <c r="J10" s="2"/>
      <c r="K10" s="2"/>
      <c r="L10" s="2"/>
      <c r="M10" s="2"/>
    </row>
    <row r="11" spans="1:13" s="4" customFormat="1" ht="12.75" thickBot="1">
      <c r="A11" s="130" t="s">
        <v>95</v>
      </c>
      <c r="B11" s="26" t="s">
        <v>13</v>
      </c>
      <c r="C11" s="27" t="s">
        <v>14</v>
      </c>
      <c r="D11" s="27" t="s">
        <v>772</v>
      </c>
      <c r="E11" s="28" t="s">
        <v>15</v>
      </c>
      <c r="F11" s="29" t="s">
        <v>16</v>
      </c>
      <c r="G11" s="27" t="s">
        <v>17</v>
      </c>
      <c r="H11" s="2"/>
      <c r="I11" s="2"/>
      <c r="J11" s="2"/>
      <c r="K11" s="2"/>
      <c r="L11" s="2"/>
      <c r="M11" s="2"/>
    </row>
    <row r="12" spans="1:13" s="4" customFormat="1">
      <c r="A12" s="30">
        <v>1</v>
      </c>
      <c r="B12" s="1" t="s">
        <v>18</v>
      </c>
      <c r="C12" s="31"/>
      <c r="D12" s="31"/>
      <c r="E12" s="31"/>
      <c r="F12" s="32"/>
      <c r="G12" s="31"/>
      <c r="H12" s="2"/>
      <c r="I12" s="2"/>
      <c r="J12" s="2"/>
      <c r="K12" s="2"/>
      <c r="L12" s="2"/>
      <c r="M12" s="2"/>
    </row>
    <row r="13" spans="1:13" s="4" customFormat="1">
      <c r="A13" s="33">
        <f>A12+1</f>
        <v>2</v>
      </c>
      <c r="B13" s="2" t="s">
        <v>19</v>
      </c>
      <c r="C13" s="35"/>
      <c r="D13" s="35"/>
      <c r="E13" s="35"/>
      <c r="F13" s="32"/>
      <c r="G13" s="35"/>
      <c r="H13" s="2"/>
      <c r="I13" s="2"/>
      <c r="J13" s="2"/>
      <c r="K13" s="2"/>
      <c r="L13" s="2"/>
      <c r="M13" s="2"/>
    </row>
    <row r="14" spans="1:13" s="4" customFormat="1">
      <c r="A14" s="33">
        <f t="shared" ref="A14:A77" si="0">A13+1</f>
        <v>3</v>
      </c>
      <c r="B14" s="2" t="s">
        <v>20</v>
      </c>
      <c r="C14" s="31"/>
      <c r="D14" s="31"/>
      <c r="E14" s="31"/>
      <c r="F14" s="32"/>
      <c r="G14" s="31"/>
      <c r="H14" s="2"/>
      <c r="I14" s="2"/>
      <c r="J14" s="2"/>
      <c r="K14" s="2"/>
      <c r="L14" s="2"/>
      <c r="M14" s="2"/>
    </row>
    <row r="15" spans="1:13" s="4" customFormat="1">
      <c r="A15" s="33">
        <f t="shared" si="0"/>
        <v>4</v>
      </c>
      <c r="B15" s="2" t="s">
        <v>21</v>
      </c>
      <c r="C15" s="31"/>
      <c r="D15" s="31"/>
      <c r="E15" s="31"/>
      <c r="F15" s="32"/>
      <c r="G15" s="31"/>
      <c r="H15" s="2"/>
      <c r="I15" s="36"/>
      <c r="J15" s="2"/>
      <c r="K15" s="2"/>
      <c r="L15" s="2"/>
      <c r="M15" s="2"/>
    </row>
    <row r="16" spans="1:13" s="4" customFormat="1">
      <c r="A16" s="33">
        <f t="shared" si="0"/>
        <v>5</v>
      </c>
      <c r="B16" s="1" t="s">
        <v>22</v>
      </c>
      <c r="C16" s="31"/>
      <c r="D16" s="31"/>
      <c r="E16" s="31"/>
      <c r="F16" s="32"/>
      <c r="G16" s="31"/>
      <c r="H16" s="2"/>
      <c r="I16" s="2"/>
      <c r="J16" s="37"/>
      <c r="K16" s="2"/>
      <c r="L16" s="2"/>
      <c r="M16" s="2"/>
    </row>
    <row r="17" spans="1:13" s="4" customFormat="1">
      <c r="A17" s="33">
        <f t="shared" si="0"/>
        <v>6</v>
      </c>
      <c r="B17" s="2" t="s">
        <v>23</v>
      </c>
      <c r="C17" s="31"/>
      <c r="D17" s="31"/>
      <c r="E17" s="31"/>
      <c r="F17" s="32"/>
      <c r="G17" s="31"/>
      <c r="H17" s="31"/>
      <c r="I17" s="31"/>
      <c r="J17" s="2"/>
      <c r="K17" s="2"/>
      <c r="L17" s="2"/>
      <c r="M17" s="2"/>
    </row>
    <row r="18" spans="1:13" s="4" customFormat="1">
      <c r="A18" s="33">
        <f t="shared" si="0"/>
        <v>7</v>
      </c>
      <c r="B18" s="2" t="s">
        <v>24</v>
      </c>
      <c r="C18" s="31"/>
      <c r="D18" s="35"/>
      <c r="E18" s="31"/>
      <c r="F18" s="32"/>
      <c r="G18" s="31"/>
      <c r="H18" s="31"/>
      <c r="I18" s="31"/>
      <c r="J18" s="31"/>
      <c r="K18" s="31"/>
      <c r="L18" s="2"/>
      <c r="M18" s="2"/>
    </row>
    <row r="19" spans="1:13" s="4" customFormat="1">
      <c r="A19" s="33">
        <f t="shared" si="0"/>
        <v>8</v>
      </c>
      <c r="B19" s="38" t="s">
        <v>25</v>
      </c>
      <c r="C19" s="31"/>
      <c r="D19" s="35"/>
      <c r="E19" s="31"/>
      <c r="F19" s="32"/>
      <c r="G19" s="31"/>
      <c r="H19" s="31"/>
      <c r="I19" s="2"/>
      <c r="J19" s="2"/>
      <c r="K19" s="2"/>
      <c r="L19" s="2"/>
      <c r="M19" s="2"/>
    </row>
    <row r="20" spans="1:13" s="4" customFormat="1">
      <c r="A20" s="33">
        <f t="shared" si="0"/>
        <v>9</v>
      </c>
      <c r="B20" s="2" t="s">
        <v>26</v>
      </c>
      <c r="C20" s="31"/>
      <c r="D20" s="31"/>
      <c r="E20" s="31"/>
      <c r="F20" s="32"/>
      <c r="G20" s="31"/>
      <c r="H20" s="31"/>
      <c r="I20" s="36"/>
      <c r="J20" s="31"/>
      <c r="K20" s="31"/>
      <c r="L20" s="2"/>
      <c r="M20" s="2"/>
    </row>
    <row r="21" spans="1:13" s="4" customFormat="1">
      <c r="A21" s="33">
        <f t="shared" si="0"/>
        <v>10</v>
      </c>
      <c r="B21" s="2" t="s">
        <v>27</v>
      </c>
      <c r="C21" s="31"/>
      <c r="D21" s="31"/>
      <c r="E21" s="31"/>
      <c r="F21" s="32"/>
      <c r="G21" s="31"/>
      <c r="H21" s="31"/>
      <c r="I21" s="36"/>
      <c r="J21" s="31"/>
      <c r="K21" s="31"/>
      <c r="L21" s="2"/>
      <c r="M21" s="2"/>
    </row>
    <row r="22" spans="1:13" s="4" customFormat="1">
      <c r="A22" s="33">
        <f t="shared" si="0"/>
        <v>11</v>
      </c>
      <c r="B22" s="2" t="s">
        <v>28</v>
      </c>
      <c r="C22" s="31"/>
      <c r="D22" s="31"/>
      <c r="E22" s="31"/>
      <c r="F22" s="32"/>
      <c r="G22" s="31"/>
      <c r="H22" s="31"/>
      <c r="I22" s="2"/>
      <c r="J22" s="31"/>
      <c r="K22" s="2"/>
      <c r="L22" s="2"/>
      <c r="M22" s="2"/>
    </row>
    <row r="23" spans="1:13" s="4" customFormat="1">
      <c r="A23" s="33">
        <f t="shared" si="0"/>
        <v>12</v>
      </c>
      <c r="B23" s="2" t="s">
        <v>29</v>
      </c>
      <c r="C23" s="31"/>
      <c r="D23" s="31"/>
      <c r="E23" s="31"/>
      <c r="F23" s="32"/>
      <c r="G23" s="31"/>
      <c r="H23" s="31"/>
      <c r="I23" s="2"/>
      <c r="J23" s="31"/>
      <c r="K23" s="2"/>
      <c r="L23" s="2"/>
      <c r="M23" s="2"/>
    </row>
    <row r="24" spans="1:13" s="4" customFormat="1">
      <c r="A24" s="33">
        <f t="shared" si="0"/>
        <v>13</v>
      </c>
      <c r="B24" s="2" t="s">
        <v>30</v>
      </c>
      <c r="C24" s="31"/>
      <c r="D24" s="31"/>
      <c r="E24" s="31"/>
      <c r="F24" s="32"/>
      <c r="G24" s="31"/>
      <c r="H24" s="31"/>
      <c r="I24" s="2"/>
      <c r="J24" s="31"/>
      <c r="K24" s="2"/>
      <c r="L24" s="2"/>
      <c r="M24" s="2"/>
    </row>
    <row r="25" spans="1:13" s="4" customFormat="1">
      <c r="A25" s="33">
        <f t="shared" si="0"/>
        <v>14</v>
      </c>
      <c r="B25" s="2" t="s">
        <v>31</v>
      </c>
      <c r="C25" s="31"/>
      <c r="D25" s="31"/>
      <c r="E25" s="31"/>
      <c r="F25" s="32"/>
      <c r="G25" s="31"/>
      <c r="H25" s="31"/>
      <c r="I25" s="2"/>
      <c r="J25" s="31"/>
      <c r="K25" s="2"/>
      <c r="L25" s="2"/>
      <c r="M25" s="2"/>
    </row>
    <row r="26" spans="1:13" s="4" customFormat="1">
      <c r="A26" s="33">
        <f t="shared" si="0"/>
        <v>15</v>
      </c>
      <c r="B26" s="2" t="s">
        <v>32</v>
      </c>
      <c r="C26" s="31"/>
      <c r="D26" s="31"/>
      <c r="E26" s="31"/>
      <c r="F26" s="32"/>
      <c r="G26" s="31"/>
      <c r="H26" s="31"/>
      <c r="I26" s="2"/>
      <c r="J26" s="31"/>
      <c r="K26" s="2"/>
      <c r="L26" s="2"/>
      <c r="M26" s="2"/>
    </row>
    <row r="27" spans="1:13" s="4" customFormat="1">
      <c r="A27" s="33">
        <f t="shared" si="0"/>
        <v>16</v>
      </c>
      <c r="B27" s="1" t="s">
        <v>33</v>
      </c>
      <c r="C27" s="31"/>
      <c r="D27" s="31"/>
      <c r="E27" s="31"/>
      <c r="F27" s="32"/>
      <c r="G27" s="31"/>
      <c r="H27" s="2"/>
      <c r="I27" s="2"/>
      <c r="J27" s="31"/>
      <c r="K27" s="2"/>
      <c r="L27" s="2"/>
      <c r="M27" s="2"/>
    </row>
    <row r="28" spans="1:13" s="4" customFormat="1">
      <c r="A28" s="33">
        <f t="shared" si="0"/>
        <v>17</v>
      </c>
      <c r="B28" s="2" t="s">
        <v>34</v>
      </c>
      <c r="C28" s="31"/>
      <c r="D28" s="31"/>
      <c r="E28" s="31"/>
      <c r="F28" s="32"/>
      <c r="G28" s="31"/>
      <c r="H28" s="2"/>
      <c r="I28" s="2"/>
      <c r="J28" s="31"/>
      <c r="K28" s="2"/>
      <c r="L28" s="2"/>
      <c r="M28" s="2"/>
    </row>
    <row r="29" spans="1:13" s="4" customFormat="1">
      <c r="A29" s="33">
        <f t="shared" si="0"/>
        <v>18</v>
      </c>
      <c r="B29" s="2" t="s">
        <v>35</v>
      </c>
      <c r="C29" s="31"/>
      <c r="D29" s="31"/>
      <c r="E29" s="31"/>
      <c r="F29" s="32"/>
      <c r="G29" s="31"/>
      <c r="H29" s="2"/>
      <c r="I29" s="2"/>
      <c r="J29" s="31"/>
      <c r="K29" s="2"/>
      <c r="L29" s="2"/>
      <c r="M29" s="2"/>
    </row>
    <row r="30" spans="1:13" s="4" customFormat="1">
      <c r="A30" s="33">
        <f t="shared" si="0"/>
        <v>19</v>
      </c>
      <c r="B30" s="2" t="s">
        <v>36</v>
      </c>
      <c r="C30" s="31"/>
      <c r="D30" s="31"/>
      <c r="E30" s="31"/>
      <c r="F30" s="32"/>
      <c r="G30" s="31"/>
      <c r="H30" s="2"/>
      <c r="I30" s="2"/>
      <c r="J30" s="31"/>
      <c r="K30" s="2"/>
      <c r="L30" s="2"/>
      <c r="M30" s="2"/>
    </row>
    <row r="31" spans="1:13" s="4" customFormat="1">
      <c r="A31" s="33">
        <f t="shared" si="0"/>
        <v>20</v>
      </c>
      <c r="B31" s="2" t="s">
        <v>37</v>
      </c>
      <c r="C31" s="31"/>
      <c r="D31" s="31"/>
      <c r="E31" s="31"/>
      <c r="F31" s="32"/>
      <c r="G31" s="31"/>
      <c r="H31" s="2"/>
      <c r="I31" s="36"/>
      <c r="J31" s="31"/>
      <c r="K31" s="2"/>
      <c r="L31" s="2"/>
      <c r="M31" s="2"/>
    </row>
    <row r="32" spans="1:13" s="4" customFormat="1">
      <c r="A32" s="33">
        <f t="shared" si="0"/>
        <v>21</v>
      </c>
      <c r="B32" s="2" t="s">
        <v>38</v>
      </c>
      <c r="C32" s="31"/>
      <c r="D32" s="31"/>
      <c r="E32" s="31"/>
      <c r="F32" s="32"/>
      <c r="G32" s="31"/>
      <c r="H32" s="2"/>
      <c r="I32" s="2"/>
      <c r="J32" s="31"/>
      <c r="K32" s="2"/>
      <c r="L32" s="2"/>
      <c r="M32" s="2"/>
    </row>
    <row r="33" spans="1:13" s="4" customFormat="1">
      <c r="A33" s="33">
        <f t="shared" si="0"/>
        <v>22</v>
      </c>
      <c r="B33" s="1" t="s">
        <v>39</v>
      </c>
      <c r="C33" s="31"/>
      <c r="D33" s="31"/>
      <c r="E33" s="31"/>
      <c r="F33" s="32"/>
      <c r="G33" s="31" t="str">
        <f>IF(F33=0,"",ROUND(#REF!*F33,0))</f>
        <v/>
      </c>
      <c r="H33" s="2"/>
      <c r="I33" s="2"/>
      <c r="J33" s="31"/>
      <c r="K33" s="2"/>
      <c r="L33" s="2"/>
      <c r="M33" s="2"/>
    </row>
    <row r="34" spans="1:13" s="4" customFormat="1">
      <c r="A34" s="33">
        <f t="shared" si="0"/>
        <v>23</v>
      </c>
      <c r="B34" s="2" t="s">
        <v>40</v>
      </c>
      <c r="C34" s="41">
        <f>+'LUSI TB'!P4</f>
        <v>19458.88</v>
      </c>
      <c r="D34" s="41"/>
      <c r="E34" s="41">
        <f t="shared" ref="E34:E40" si="1">SUM(C34:D34)</f>
        <v>19458.88</v>
      </c>
      <c r="F34" s="32">
        <f>1-72%</f>
        <v>0.28000000000000003</v>
      </c>
      <c r="G34" s="41">
        <f>IF(F34=0,0,ROUND(E34*F34,0))</f>
        <v>5448</v>
      </c>
      <c r="H34" s="31"/>
      <c r="I34" s="41">
        <v>19459</v>
      </c>
      <c r="J34" s="31">
        <f>+F34*I34</f>
        <v>5448.52</v>
      </c>
      <c r="K34" s="2"/>
      <c r="L34" s="2"/>
      <c r="M34" s="2"/>
    </row>
    <row r="35" spans="1:13" s="4" customFormat="1">
      <c r="A35" s="33">
        <f t="shared" si="0"/>
        <v>24</v>
      </c>
      <c r="B35" s="2" t="s">
        <v>41</v>
      </c>
      <c r="C35" s="41">
        <f>+'LUSI TB'!P5</f>
        <v>3206215.84</v>
      </c>
      <c r="D35" s="41"/>
      <c r="E35" s="41">
        <f t="shared" si="1"/>
        <v>3206215.84</v>
      </c>
      <c r="F35" s="32">
        <f t="shared" ref="F35:F40" si="2">F34</f>
        <v>0.28000000000000003</v>
      </c>
      <c r="G35" s="41">
        <f t="shared" ref="G35:G40" si="3">IF(F35=0,0,ROUND(E35*F35,0))</f>
        <v>897740</v>
      </c>
      <c r="H35" s="31"/>
      <c r="I35" s="41">
        <v>2962735</v>
      </c>
      <c r="J35" s="31">
        <f t="shared" ref="J35:J39" si="4">+F35*I35</f>
        <v>829565.8</v>
      </c>
      <c r="K35" s="2"/>
      <c r="L35" s="2"/>
      <c r="M35" s="2"/>
    </row>
    <row r="36" spans="1:13" s="4" customFormat="1">
      <c r="A36" s="33">
        <f t="shared" si="0"/>
        <v>25</v>
      </c>
      <c r="B36" s="38" t="s">
        <v>42</v>
      </c>
      <c r="C36" s="41">
        <f>+'LUSI TB'!P6</f>
        <v>906.94</v>
      </c>
      <c r="D36" s="41"/>
      <c r="E36" s="41">
        <f t="shared" si="1"/>
        <v>906.94</v>
      </c>
      <c r="F36" s="32">
        <f t="shared" si="2"/>
        <v>0.28000000000000003</v>
      </c>
      <c r="G36" s="41">
        <f t="shared" si="3"/>
        <v>254</v>
      </c>
      <c r="H36" s="31"/>
      <c r="I36" s="41">
        <v>907</v>
      </c>
      <c r="J36" s="31">
        <f t="shared" si="4"/>
        <v>253.96000000000004</v>
      </c>
      <c r="K36" s="2"/>
      <c r="L36" s="2"/>
      <c r="M36" s="2"/>
    </row>
    <row r="37" spans="1:13" s="4" customFormat="1">
      <c r="A37" s="33">
        <f>A36+1</f>
        <v>26</v>
      </c>
      <c r="B37" s="2" t="s">
        <v>43</v>
      </c>
      <c r="C37" s="41">
        <f>+'LUSI TB'!P7+'LUSI TB'!P8</f>
        <v>4447608.75</v>
      </c>
      <c r="D37" s="41"/>
      <c r="E37" s="41">
        <f t="shared" si="1"/>
        <v>4447608.75</v>
      </c>
      <c r="F37" s="32">
        <f t="shared" si="2"/>
        <v>0.28000000000000003</v>
      </c>
      <c r="G37" s="41">
        <f t="shared" si="3"/>
        <v>1245330</v>
      </c>
      <c r="H37" s="31"/>
      <c r="I37" s="41">
        <v>4472387</v>
      </c>
      <c r="J37" s="31">
        <f t="shared" si="4"/>
        <v>1252268.3600000001</v>
      </c>
      <c r="K37" s="2"/>
      <c r="L37" s="2"/>
      <c r="M37" s="2"/>
    </row>
    <row r="38" spans="1:13" s="4" customFormat="1">
      <c r="A38" s="33">
        <f t="shared" si="0"/>
        <v>27</v>
      </c>
      <c r="B38" s="2" t="s">
        <v>44</v>
      </c>
      <c r="C38" s="41">
        <f>+'LUSI TB'!P9</f>
        <v>474095.26</v>
      </c>
      <c r="D38" s="41"/>
      <c r="E38" s="41">
        <f t="shared" si="1"/>
        <v>474095.26</v>
      </c>
      <c r="F38" s="32">
        <f t="shared" si="2"/>
        <v>0.28000000000000003</v>
      </c>
      <c r="G38" s="41">
        <f t="shared" si="3"/>
        <v>132747</v>
      </c>
      <c r="H38" s="31"/>
      <c r="I38" s="41">
        <v>70530</v>
      </c>
      <c r="J38" s="31">
        <f t="shared" si="4"/>
        <v>19748.400000000001</v>
      </c>
      <c r="K38" s="2"/>
      <c r="L38" s="2"/>
      <c r="M38" s="2"/>
    </row>
    <row r="39" spans="1:13" s="4" customFormat="1">
      <c r="A39" s="33">
        <f t="shared" si="0"/>
        <v>28</v>
      </c>
      <c r="B39" s="2" t="s">
        <v>45</v>
      </c>
      <c r="C39" s="41">
        <f>+'LUSI TB'!P10</f>
        <v>2048.54</v>
      </c>
      <c r="D39" s="41"/>
      <c r="E39" s="41">
        <f t="shared" si="1"/>
        <v>2048.54</v>
      </c>
      <c r="F39" s="32">
        <f t="shared" si="2"/>
        <v>0.28000000000000003</v>
      </c>
      <c r="G39" s="41">
        <f t="shared" si="3"/>
        <v>574</v>
      </c>
      <c r="H39" s="31"/>
      <c r="I39" s="41">
        <v>2049</v>
      </c>
      <c r="J39" s="31">
        <f t="shared" si="4"/>
        <v>573.72</v>
      </c>
      <c r="K39" s="2"/>
      <c r="L39" s="2"/>
      <c r="M39" s="2"/>
    </row>
    <row r="40" spans="1:13" s="4" customFormat="1">
      <c r="A40" s="33">
        <f t="shared" si="0"/>
        <v>29</v>
      </c>
      <c r="B40" s="2" t="s">
        <v>46</v>
      </c>
      <c r="C40" s="41">
        <v>0</v>
      </c>
      <c r="D40" s="41"/>
      <c r="E40" s="41">
        <f t="shared" si="1"/>
        <v>0</v>
      </c>
      <c r="F40" s="32">
        <f t="shared" si="2"/>
        <v>0.28000000000000003</v>
      </c>
      <c r="G40" s="41">
        <f t="shared" si="3"/>
        <v>0</v>
      </c>
      <c r="H40" s="31"/>
      <c r="I40" s="2"/>
      <c r="J40" s="2"/>
      <c r="K40" s="2"/>
      <c r="L40" s="2"/>
      <c r="M40" s="2"/>
    </row>
    <row r="41" spans="1:13" s="4" customFormat="1">
      <c r="A41" s="33">
        <f t="shared" si="0"/>
        <v>30</v>
      </c>
      <c r="B41" s="1" t="s">
        <v>47</v>
      </c>
      <c r="C41" s="31"/>
      <c r="D41" s="31"/>
      <c r="E41" s="31"/>
      <c r="F41" s="32"/>
      <c r="G41" s="31"/>
      <c r="H41" s="2"/>
      <c r="I41" s="2"/>
      <c r="J41" s="2"/>
      <c r="K41" s="2"/>
      <c r="L41" s="2"/>
      <c r="M41" s="2"/>
    </row>
    <row r="42" spans="1:13" s="4" customFormat="1">
      <c r="A42" s="33">
        <f t="shared" si="0"/>
        <v>31</v>
      </c>
      <c r="B42" s="39" t="s">
        <v>48</v>
      </c>
      <c r="C42" s="31"/>
      <c r="D42" s="31"/>
      <c r="E42" s="31"/>
      <c r="F42" s="32"/>
      <c r="G42" s="31"/>
      <c r="H42" s="2"/>
      <c r="I42" s="2"/>
      <c r="J42" s="2"/>
      <c r="K42" s="2"/>
      <c r="L42" s="2"/>
      <c r="M42" s="2"/>
    </row>
    <row r="43" spans="1:13" s="4" customFormat="1">
      <c r="A43" s="33">
        <f t="shared" si="0"/>
        <v>32</v>
      </c>
      <c r="B43" s="39" t="s">
        <v>49</v>
      </c>
      <c r="C43" s="31"/>
      <c r="D43" s="31"/>
      <c r="E43" s="31"/>
      <c r="F43" s="32"/>
      <c r="G43" s="31"/>
      <c r="H43" s="2"/>
      <c r="I43" s="2"/>
      <c r="J43" s="2"/>
      <c r="K43" s="2"/>
      <c r="L43" s="2"/>
      <c r="M43" s="2"/>
    </row>
    <row r="44" spans="1:13" s="4" customFormat="1">
      <c r="A44" s="33">
        <f t="shared" si="0"/>
        <v>33</v>
      </c>
      <c r="B44" s="38" t="s">
        <v>50</v>
      </c>
      <c r="C44" s="31"/>
      <c r="D44" s="31"/>
      <c r="E44" s="31"/>
      <c r="F44" s="32"/>
      <c r="G44" s="31"/>
      <c r="H44" s="2"/>
      <c r="I44" s="2"/>
      <c r="J44" s="2"/>
      <c r="K44" s="2"/>
      <c r="L44" s="2"/>
      <c r="M44" s="2"/>
    </row>
    <row r="45" spans="1:13" s="4" customFormat="1">
      <c r="A45" s="33">
        <f t="shared" si="0"/>
        <v>34</v>
      </c>
      <c r="B45" s="38" t="s">
        <v>51</v>
      </c>
      <c r="C45" s="31"/>
      <c r="D45" s="31"/>
      <c r="E45" s="31"/>
      <c r="F45" s="32"/>
      <c r="G45" s="31"/>
      <c r="H45" s="2"/>
      <c r="I45" s="2"/>
      <c r="J45" s="2"/>
      <c r="K45" s="2"/>
      <c r="L45" s="2"/>
      <c r="M45" s="2"/>
    </row>
    <row r="46" spans="1:13" s="4" customFormat="1">
      <c r="A46" s="33">
        <f t="shared" si="0"/>
        <v>35</v>
      </c>
      <c r="B46" s="39" t="s">
        <v>52</v>
      </c>
      <c r="C46" s="31"/>
      <c r="D46" s="31"/>
      <c r="E46" s="31"/>
      <c r="F46" s="32"/>
      <c r="G46" s="31"/>
      <c r="H46" s="2"/>
      <c r="I46" s="2"/>
      <c r="J46" s="2"/>
      <c r="K46" s="2"/>
      <c r="L46" s="2"/>
      <c r="M46" s="2"/>
    </row>
    <row r="47" spans="1:13" s="4" customFormat="1">
      <c r="A47" s="33">
        <f t="shared" si="0"/>
        <v>36</v>
      </c>
      <c r="B47" s="39" t="s">
        <v>53</v>
      </c>
      <c r="C47" s="31"/>
      <c r="D47" s="31"/>
      <c r="E47" s="31"/>
      <c r="F47" s="32"/>
      <c r="G47" s="31"/>
      <c r="H47" s="2"/>
      <c r="I47" s="2"/>
      <c r="J47" s="2"/>
      <c r="K47" s="2"/>
      <c r="L47" s="2"/>
      <c r="M47" s="2"/>
    </row>
    <row r="48" spans="1:13" s="4" customFormat="1">
      <c r="A48" s="33">
        <f t="shared" si="0"/>
        <v>37</v>
      </c>
      <c r="B48" s="39" t="s">
        <v>54</v>
      </c>
      <c r="C48" s="31"/>
      <c r="D48" s="31"/>
      <c r="E48" s="31"/>
      <c r="F48" s="32"/>
      <c r="G48" s="31"/>
      <c r="H48" s="2"/>
      <c r="I48" s="2"/>
      <c r="J48" s="2"/>
      <c r="K48" s="2"/>
      <c r="L48" s="2"/>
      <c r="M48" s="2"/>
    </row>
    <row r="49" spans="1:247" s="4" customFormat="1">
      <c r="A49" s="33">
        <f t="shared" si="0"/>
        <v>38</v>
      </c>
      <c r="B49" s="38" t="s">
        <v>55</v>
      </c>
      <c r="C49" s="31"/>
      <c r="D49" s="31"/>
      <c r="E49" s="31"/>
      <c r="F49" s="32"/>
      <c r="G49" s="31"/>
      <c r="H49" s="2"/>
      <c r="I49" s="2"/>
      <c r="J49" s="2"/>
      <c r="K49" s="2"/>
      <c r="L49" s="2"/>
      <c r="M49" s="2"/>
    </row>
    <row r="50" spans="1:247" s="4" customFormat="1">
      <c r="A50" s="33">
        <f t="shared" si="0"/>
        <v>39</v>
      </c>
      <c r="B50" s="39" t="s">
        <v>56</v>
      </c>
      <c r="C50" s="31"/>
      <c r="D50" s="31"/>
      <c r="E50" s="31"/>
      <c r="F50" s="32"/>
      <c r="G50" s="31"/>
      <c r="H50" s="2"/>
      <c r="I50" s="2"/>
      <c r="J50" s="2"/>
      <c r="K50" s="2"/>
      <c r="L50" s="2"/>
      <c r="M50" s="2"/>
    </row>
    <row r="51" spans="1:247" s="4" customFormat="1">
      <c r="A51" s="33">
        <f t="shared" si="0"/>
        <v>40</v>
      </c>
      <c r="B51" s="39" t="s">
        <v>57</v>
      </c>
      <c r="C51" s="31"/>
      <c r="D51" s="31"/>
      <c r="E51" s="31"/>
      <c r="F51" s="32"/>
      <c r="G51" s="31"/>
      <c r="H51" s="2"/>
      <c r="I51" s="2"/>
      <c r="J51" s="2"/>
      <c r="K51" s="2"/>
      <c r="L51" s="2"/>
      <c r="M51" s="2"/>
    </row>
    <row r="52" spans="1:247" s="4" customFormat="1">
      <c r="A52" s="33">
        <f t="shared" si="0"/>
        <v>41</v>
      </c>
      <c r="B52" s="39" t="s">
        <v>58</v>
      </c>
      <c r="C52" s="31"/>
      <c r="D52" s="31"/>
      <c r="E52" s="31"/>
      <c r="F52" s="32"/>
      <c r="G52" s="31"/>
      <c r="H52" s="2"/>
      <c r="I52" s="2"/>
      <c r="J52" s="2"/>
      <c r="K52" s="2"/>
      <c r="L52" s="2"/>
      <c r="M52" s="2"/>
    </row>
    <row r="53" spans="1:247" s="4" customFormat="1">
      <c r="A53" s="33">
        <f t="shared" si="0"/>
        <v>42</v>
      </c>
      <c r="B53" s="1" t="s">
        <v>59</v>
      </c>
      <c r="C53" s="31"/>
      <c r="D53" s="31"/>
      <c r="E53" s="31"/>
      <c r="F53" s="32"/>
      <c r="G53" s="31"/>
      <c r="H53" s="2"/>
      <c r="I53" s="2"/>
      <c r="J53" s="2"/>
      <c r="K53" s="2"/>
      <c r="L53" s="2"/>
      <c r="M53" s="2"/>
    </row>
    <row r="54" spans="1:247" s="4" customFormat="1">
      <c r="A54" s="33">
        <f t="shared" si="0"/>
        <v>43</v>
      </c>
      <c r="B54" s="39" t="s">
        <v>60</v>
      </c>
      <c r="C54" s="31"/>
      <c r="D54" s="31"/>
      <c r="E54" s="31"/>
      <c r="F54" s="32"/>
      <c r="G54" s="31"/>
      <c r="H54" s="2"/>
      <c r="I54" s="2"/>
      <c r="J54" s="2"/>
      <c r="K54" s="2"/>
      <c r="L54" s="2"/>
      <c r="M54" s="2"/>
    </row>
    <row r="55" spans="1:247" s="4" customFormat="1">
      <c r="A55" s="33">
        <f t="shared" si="0"/>
        <v>44</v>
      </c>
      <c r="B55" s="39" t="s">
        <v>61</v>
      </c>
      <c r="C55" s="31"/>
      <c r="D55" s="40"/>
      <c r="E55" s="31"/>
      <c r="F55" s="32"/>
      <c r="G55" s="31"/>
      <c r="H55" s="2"/>
      <c r="I55" s="2"/>
      <c r="J55" s="2"/>
      <c r="K55" s="2"/>
      <c r="L55" s="2"/>
      <c r="M55" s="2"/>
    </row>
    <row r="56" spans="1:247" s="4" customFormat="1">
      <c r="A56" s="33">
        <f t="shared" si="0"/>
        <v>45</v>
      </c>
      <c r="B56" s="39" t="s">
        <v>62</v>
      </c>
      <c r="C56" s="31"/>
      <c r="D56" s="40"/>
      <c r="E56" s="31"/>
      <c r="F56" s="32"/>
      <c r="G56" s="31"/>
      <c r="H56" s="2"/>
      <c r="I56" s="2"/>
      <c r="J56" s="2"/>
      <c r="K56" s="2"/>
      <c r="L56" s="2"/>
      <c r="M56" s="2"/>
    </row>
    <row r="57" spans="1:247" s="4" customFormat="1">
      <c r="A57" s="33">
        <f t="shared" si="0"/>
        <v>46</v>
      </c>
      <c r="B57" s="39" t="s">
        <v>63</v>
      </c>
      <c r="C57" s="31"/>
      <c r="D57" s="31"/>
      <c r="E57" s="31"/>
      <c r="F57" s="32"/>
      <c r="G57" s="31"/>
      <c r="H57" s="2"/>
      <c r="I57" s="2"/>
      <c r="J57" s="2"/>
      <c r="K57" s="2"/>
      <c r="L57" s="2"/>
      <c r="M57" s="2"/>
    </row>
    <row r="58" spans="1:247" s="4" customFormat="1">
      <c r="A58" s="33">
        <f t="shared" si="0"/>
        <v>47</v>
      </c>
      <c r="B58" s="39" t="s">
        <v>64</v>
      </c>
      <c r="C58" s="31"/>
      <c r="D58" s="41"/>
      <c r="E58" s="31"/>
      <c r="F58" s="32"/>
      <c r="G58" s="31"/>
      <c r="H58" s="2"/>
      <c r="I58" s="2"/>
      <c r="J58" s="2"/>
      <c r="K58" s="2"/>
      <c r="L58" s="2"/>
      <c r="M58" s="2"/>
    </row>
    <row r="59" spans="1:247" s="4" customFormat="1">
      <c r="A59" s="33">
        <f t="shared" si="0"/>
        <v>48</v>
      </c>
      <c r="B59" s="39" t="s">
        <v>65</v>
      </c>
      <c r="C59" s="31"/>
      <c r="D59" s="31"/>
      <c r="E59" s="31"/>
      <c r="F59" s="32"/>
      <c r="G59" s="31"/>
      <c r="H59" s="2"/>
      <c r="I59" s="2"/>
      <c r="J59" s="2"/>
      <c r="K59" s="2"/>
      <c r="L59" s="2"/>
      <c r="M59" s="2"/>
    </row>
    <row r="60" spans="1:247" s="4" customFormat="1">
      <c r="A60" s="33">
        <f t="shared" si="0"/>
        <v>49</v>
      </c>
      <c r="B60" s="39" t="s">
        <v>66</v>
      </c>
      <c r="C60" s="31"/>
      <c r="D60" s="31"/>
      <c r="E60" s="31"/>
      <c r="F60" s="32"/>
      <c r="G60" s="31"/>
      <c r="H60" s="2"/>
      <c r="I60" s="2"/>
      <c r="J60" s="2"/>
      <c r="K60" s="2"/>
      <c r="L60" s="2"/>
      <c r="M60" s="2"/>
    </row>
    <row r="61" spans="1:247" s="4" customFormat="1">
      <c r="A61" s="33">
        <f t="shared" si="0"/>
        <v>50</v>
      </c>
      <c r="B61" s="39" t="s">
        <v>67</v>
      </c>
      <c r="C61" s="31"/>
      <c r="D61" s="31"/>
      <c r="E61" s="31"/>
      <c r="F61" s="32"/>
      <c r="G61" s="31"/>
      <c r="H61" s="21"/>
      <c r="I61" s="10"/>
      <c r="J61" s="2"/>
      <c r="K61" s="31"/>
      <c r="L61" s="31"/>
      <c r="M61" s="31"/>
      <c r="N61" s="42"/>
      <c r="O61" s="43"/>
      <c r="P61" s="42"/>
      <c r="Q61" s="44"/>
      <c r="R61" s="45"/>
      <c r="T61" s="42"/>
      <c r="U61" s="42"/>
      <c r="V61" s="42"/>
      <c r="W61" s="42"/>
      <c r="X61" s="43"/>
      <c r="Y61" s="42"/>
      <c r="Z61" s="44"/>
      <c r="AA61" s="45"/>
      <c r="AC61" s="42"/>
      <c r="AD61" s="42"/>
      <c r="AE61" s="42"/>
      <c r="AF61" s="42"/>
      <c r="AG61" s="43"/>
      <c r="AH61" s="42"/>
      <c r="AI61" s="44"/>
      <c r="AJ61" s="45"/>
      <c r="AL61" s="42"/>
      <c r="AM61" s="42"/>
      <c r="AN61" s="42"/>
      <c r="AO61" s="42"/>
      <c r="AP61" s="43"/>
      <c r="AQ61" s="42"/>
      <c r="AR61" s="44"/>
      <c r="AS61" s="45"/>
      <c r="AU61" s="42"/>
      <c r="AV61" s="42"/>
      <c r="AW61" s="42"/>
      <c r="AX61" s="42"/>
      <c r="AY61" s="43"/>
      <c r="AZ61" s="42"/>
      <c r="BA61" s="44"/>
      <c r="BB61" s="45"/>
      <c r="BD61" s="42"/>
      <c r="BE61" s="42"/>
      <c r="BF61" s="42"/>
      <c r="BG61" s="42"/>
      <c r="BH61" s="43"/>
      <c r="BI61" s="42"/>
      <c r="BJ61" s="44"/>
      <c r="BK61" s="45"/>
      <c r="BM61" s="42"/>
      <c r="BN61" s="42"/>
      <c r="BO61" s="42"/>
      <c r="BP61" s="42"/>
      <c r="BQ61" s="43"/>
      <c r="BR61" s="42"/>
      <c r="BS61" s="44"/>
      <c r="BT61" s="45"/>
      <c r="BV61" s="42"/>
      <c r="BW61" s="42"/>
      <c r="BX61" s="42"/>
      <c r="BY61" s="42"/>
      <c r="BZ61" s="43"/>
      <c r="CA61" s="42"/>
      <c r="CB61" s="44"/>
      <c r="CC61" s="45"/>
      <c r="CE61" s="42"/>
      <c r="CF61" s="42"/>
      <c r="CG61" s="42"/>
      <c r="CH61" s="42"/>
      <c r="CI61" s="43"/>
      <c r="CJ61" s="42"/>
      <c r="CK61" s="44"/>
      <c r="CL61" s="45"/>
      <c r="CN61" s="42"/>
      <c r="CO61" s="42"/>
      <c r="CP61" s="42"/>
      <c r="CQ61" s="42"/>
      <c r="CR61" s="43"/>
      <c r="CS61" s="42"/>
      <c r="CT61" s="44"/>
      <c r="CU61" s="45"/>
      <c r="CW61" s="42"/>
      <c r="CX61" s="42"/>
      <c r="CY61" s="42"/>
      <c r="CZ61" s="42"/>
      <c r="DA61" s="43"/>
      <c r="DB61" s="42"/>
      <c r="DC61" s="44"/>
      <c r="DD61" s="45"/>
      <c r="DF61" s="42"/>
      <c r="DG61" s="42"/>
      <c r="DH61" s="42"/>
      <c r="DI61" s="42"/>
      <c r="DJ61" s="43"/>
      <c r="DK61" s="42"/>
      <c r="DL61" s="44"/>
      <c r="DM61" s="45"/>
      <c r="DO61" s="42"/>
      <c r="DP61" s="42"/>
      <c r="DQ61" s="42"/>
      <c r="DR61" s="42"/>
      <c r="DS61" s="43"/>
      <c r="DT61" s="42"/>
      <c r="DU61" s="44"/>
      <c r="DV61" s="45"/>
      <c r="DX61" s="42"/>
      <c r="DY61" s="42"/>
      <c r="DZ61" s="42"/>
      <c r="EA61" s="42"/>
      <c r="EB61" s="43"/>
      <c r="EC61" s="42"/>
      <c r="ED61" s="44"/>
      <c r="EE61" s="45"/>
      <c r="EG61" s="42"/>
      <c r="EH61" s="42"/>
      <c r="EI61" s="42"/>
      <c r="EJ61" s="42"/>
      <c r="EK61" s="43"/>
      <c r="EL61" s="42"/>
      <c r="EM61" s="44"/>
      <c r="EN61" s="45"/>
      <c r="EP61" s="42"/>
      <c r="EQ61" s="42"/>
      <c r="ER61" s="42"/>
      <c r="ES61" s="42"/>
      <c r="ET61" s="43"/>
      <c r="EU61" s="42"/>
      <c r="EV61" s="44"/>
      <c r="EW61" s="45"/>
      <c r="EY61" s="42"/>
      <c r="EZ61" s="42"/>
      <c r="FA61" s="42"/>
      <c r="FB61" s="42"/>
      <c r="FC61" s="43"/>
      <c r="FD61" s="42"/>
      <c r="FE61" s="44"/>
      <c r="FF61" s="45"/>
      <c r="FH61" s="42"/>
      <c r="FI61" s="42"/>
      <c r="FJ61" s="42"/>
      <c r="FK61" s="42"/>
      <c r="FL61" s="43"/>
      <c r="FM61" s="42"/>
      <c r="FN61" s="44"/>
      <c r="FO61" s="45"/>
      <c r="FQ61" s="42"/>
      <c r="FR61" s="42"/>
      <c r="FS61" s="42"/>
      <c r="FT61" s="42"/>
      <c r="FU61" s="43"/>
      <c r="FV61" s="42"/>
      <c r="FW61" s="44"/>
      <c r="FX61" s="45"/>
      <c r="FZ61" s="42"/>
      <c r="GA61" s="42"/>
      <c r="GB61" s="42"/>
      <c r="GC61" s="42"/>
      <c r="GD61" s="43"/>
      <c r="GE61" s="42"/>
      <c r="GF61" s="44"/>
      <c r="GG61" s="45"/>
      <c r="GI61" s="42"/>
      <c r="GJ61" s="42"/>
      <c r="GK61" s="42"/>
      <c r="GL61" s="42"/>
      <c r="GM61" s="43"/>
      <c r="GN61" s="42"/>
      <c r="GO61" s="44"/>
      <c r="GP61" s="45"/>
      <c r="GR61" s="42"/>
      <c r="GS61" s="42"/>
      <c r="GT61" s="42"/>
      <c r="GU61" s="42"/>
      <c r="GV61" s="43"/>
      <c r="GW61" s="42"/>
      <c r="GX61" s="44"/>
      <c r="GY61" s="45"/>
      <c r="HA61" s="42"/>
      <c r="HB61" s="42"/>
      <c r="HC61" s="42"/>
      <c r="HD61" s="42"/>
      <c r="HE61" s="43"/>
      <c r="HF61" s="42"/>
      <c r="HG61" s="44"/>
      <c r="HH61" s="45"/>
      <c r="HJ61" s="42"/>
      <c r="HK61" s="42"/>
      <c r="HL61" s="42"/>
      <c r="HM61" s="42"/>
      <c r="HN61" s="43"/>
      <c r="HO61" s="42"/>
      <c r="HP61" s="44"/>
      <c r="HQ61" s="45"/>
      <c r="HS61" s="42"/>
      <c r="HT61" s="42"/>
      <c r="HU61" s="42"/>
      <c r="HV61" s="42"/>
      <c r="HW61" s="43"/>
      <c r="HX61" s="42"/>
      <c r="HY61" s="44"/>
      <c r="HZ61" s="45"/>
      <c r="IB61" s="42"/>
      <c r="IC61" s="42"/>
      <c r="ID61" s="42"/>
      <c r="IE61" s="42"/>
      <c r="IF61" s="43"/>
      <c r="IG61" s="42"/>
      <c r="IH61" s="44"/>
      <c r="II61" s="45"/>
      <c r="IK61" s="42"/>
      <c r="IL61" s="42"/>
      <c r="IM61" s="42"/>
    </row>
    <row r="62" spans="1:247" s="4" customFormat="1">
      <c r="A62" s="33">
        <f t="shared" si="0"/>
        <v>51</v>
      </c>
      <c r="B62" s="38" t="s">
        <v>68</v>
      </c>
      <c r="C62" s="31"/>
      <c r="D62" s="40"/>
      <c r="E62" s="31"/>
      <c r="F62" s="32"/>
      <c r="G62" s="31"/>
      <c r="H62" s="21"/>
      <c r="I62" s="10"/>
      <c r="J62" s="2"/>
      <c r="K62" s="31"/>
      <c r="L62" s="31"/>
      <c r="M62" s="31"/>
      <c r="N62" s="42"/>
      <c r="O62" s="43"/>
      <c r="P62" s="42"/>
      <c r="Q62" s="44"/>
      <c r="R62" s="45"/>
      <c r="T62" s="42"/>
      <c r="U62" s="42"/>
      <c r="V62" s="42"/>
      <c r="W62" s="42"/>
      <c r="X62" s="43"/>
      <c r="Y62" s="42"/>
      <c r="Z62" s="44"/>
      <c r="AA62" s="45"/>
      <c r="AC62" s="42"/>
      <c r="AD62" s="42"/>
      <c r="AE62" s="42"/>
      <c r="AF62" s="42"/>
      <c r="AG62" s="43"/>
      <c r="AH62" s="42"/>
      <c r="AI62" s="44"/>
      <c r="AJ62" s="45"/>
      <c r="AL62" s="42"/>
      <c r="AM62" s="42"/>
      <c r="AN62" s="42"/>
      <c r="AO62" s="42"/>
      <c r="AP62" s="43"/>
      <c r="AQ62" s="42"/>
      <c r="AR62" s="44"/>
      <c r="AS62" s="45"/>
      <c r="AU62" s="42"/>
      <c r="AV62" s="42"/>
      <c r="AW62" s="42"/>
      <c r="AX62" s="42"/>
      <c r="AY62" s="43"/>
      <c r="AZ62" s="42"/>
      <c r="BA62" s="44"/>
      <c r="BB62" s="45"/>
      <c r="BD62" s="42"/>
      <c r="BE62" s="42"/>
      <c r="BF62" s="42"/>
      <c r="BG62" s="42"/>
      <c r="BH62" s="43"/>
      <c r="BI62" s="42"/>
      <c r="BJ62" s="44"/>
      <c r="BK62" s="45"/>
      <c r="BM62" s="42"/>
      <c r="BN62" s="42"/>
      <c r="BO62" s="42"/>
      <c r="BP62" s="42"/>
      <c r="BQ62" s="43"/>
      <c r="BR62" s="42"/>
      <c r="BS62" s="44"/>
      <c r="BT62" s="45"/>
      <c r="BV62" s="42"/>
      <c r="BW62" s="42"/>
      <c r="BX62" s="42"/>
      <c r="BY62" s="42"/>
      <c r="BZ62" s="43"/>
      <c r="CA62" s="42"/>
      <c r="CB62" s="44"/>
      <c r="CC62" s="45"/>
      <c r="CE62" s="42"/>
      <c r="CF62" s="42"/>
      <c r="CG62" s="42"/>
      <c r="CH62" s="42"/>
      <c r="CI62" s="43"/>
      <c r="CJ62" s="42"/>
      <c r="CK62" s="44"/>
      <c r="CL62" s="45"/>
      <c r="CN62" s="42"/>
      <c r="CO62" s="42"/>
      <c r="CP62" s="42"/>
      <c r="CQ62" s="42"/>
      <c r="CR62" s="43"/>
      <c r="CS62" s="42"/>
      <c r="CT62" s="44"/>
      <c r="CU62" s="45"/>
      <c r="CW62" s="42"/>
      <c r="CX62" s="42"/>
      <c r="CY62" s="42"/>
      <c r="CZ62" s="42"/>
      <c r="DA62" s="43"/>
      <c r="DB62" s="42"/>
      <c r="DC62" s="44"/>
      <c r="DD62" s="45"/>
      <c r="DF62" s="42"/>
      <c r="DG62" s="42"/>
      <c r="DH62" s="42"/>
      <c r="DI62" s="42"/>
      <c r="DJ62" s="43"/>
      <c r="DK62" s="42"/>
      <c r="DL62" s="44"/>
      <c r="DM62" s="45"/>
      <c r="DO62" s="42"/>
      <c r="DP62" s="42"/>
      <c r="DQ62" s="42"/>
      <c r="DR62" s="42"/>
      <c r="DS62" s="43"/>
      <c r="DT62" s="42"/>
      <c r="DU62" s="44"/>
      <c r="DV62" s="45"/>
      <c r="DX62" s="42"/>
      <c r="DY62" s="42"/>
      <c r="DZ62" s="42"/>
      <c r="EA62" s="42"/>
      <c r="EB62" s="43"/>
      <c r="EC62" s="42"/>
      <c r="ED62" s="44"/>
      <c r="EE62" s="45"/>
      <c r="EG62" s="42"/>
      <c r="EH62" s="42"/>
      <c r="EI62" s="42"/>
      <c r="EJ62" s="42"/>
      <c r="EK62" s="43"/>
      <c r="EL62" s="42"/>
      <c r="EM62" s="44"/>
      <c r="EN62" s="45"/>
      <c r="EP62" s="42"/>
      <c r="EQ62" s="42"/>
      <c r="ER62" s="42"/>
      <c r="ES62" s="42"/>
      <c r="ET62" s="43"/>
      <c r="EU62" s="42"/>
      <c r="EV62" s="44"/>
      <c r="EW62" s="45"/>
      <c r="EY62" s="42"/>
      <c r="EZ62" s="42"/>
      <c r="FA62" s="42"/>
      <c r="FB62" s="42"/>
      <c r="FC62" s="43"/>
      <c r="FD62" s="42"/>
      <c r="FE62" s="44"/>
      <c r="FF62" s="45"/>
      <c r="FH62" s="42"/>
      <c r="FI62" s="42"/>
      <c r="FJ62" s="42"/>
      <c r="FK62" s="42"/>
      <c r="FL62" s="43"/>
      <c r="FM62" s="42"/>
      <c r="FN62" s="44"/>
      <c r="FO62" s="45"/>
      <c r="FQ62" s="42"/>
      <c r="FR62" s="42"/>
      <c r="FS62" s="42"/>
      <c r="FT62" s="42"/>
      <c r="FU62" s="43"/>
      <c r="FV62" s="42"/>
      <c r="FW62" s="44"/>
      <c r="FX62" s="45"/>
      <c r="FZ62" s="42"/>
      <c r="GA62" s="42"/>
      <c r="GB62" s="42"/>
      <c r="GC62" s="42"/>
      <c r="GD62" s="43"/>
      <c r="GE62" s="42"/>
      <c r="GF62" s="44"/>
      <c r="GG62" s="45"/>
      <c r="GI62" s="42"/>
      <c r="GJ62" s="42"/>
      <c r="GK62" s="42"/>
      <c r="GL62" s="42"/>
      <c r="GM62" s="43"/>
      <c r="GN62" s="42"/>
      <c r="GO62" s="44"/>
      <c r="GP62" s="45"/>
      <c r="GR62" s="42"/>
      <c r="GS62" s="42"/>
      <c r="GT62" s="42"/>
      <c r="GU62" s="42"/>
      <c r="GV62" s="43"/>
      <c r="GW62" s="42"/>
      <c r="GX62" s="44"/>
      <c r="GY62" s="45"/>
      <c r="HA62" s="42"/>
      <c r="HB62" s="42"/>
      <c r="HC62" s="42"/>
      <c r="HD62" s="42"/>
      <c r="HE62" s="43"/>
      <c r="HF62" s="42"/>
      <c r="HG62" s="44"/>
      <c r="HH62" s="45"/>
      <c r="HJ62" s="42"/>
      <c r="HK62" s="42"/>
      <c r="HL62" s="42"/>
      <c r="HM62" s="42"/>
      <c r="HN62" s="43"/>
      <c r="HO62" s="42"/>
      <c r="HP62" s="44"/>
      <c r="HQ62" s="45"/>
      <c r="HS62" s="42"/>
      <c r="HT62" s="42"/>
      <c r="HU62" s="42"/>
      <c r="HV62" s="42"/>
      <c r="HW62" s="43"/>
      <c r="HX62" s="42"/>
      <c r="HY62" s="44"/>
      <c r="HZ62" s="45"/>
      <c r="IB62" s="42"/>
      <c r="IC62" s="42"/>
      <c r="ID62" s="42"/>
      <c r="IE62" s="42"/>
      <c r="IF62" s="43"/>
      <c r="IG62" s="42"/>
      <c r="IH62" s="44"/>
      <c r="II62" s="45"/>
      <c r="IK62" s="42"/>
      <c r="IL62" s="42"/>
      <c r="IM62" s="42"/>
    </row>
    <row r="63" spans="1:247" s="4" customFormat="1">
      <c r="A63" s="33">
        <f t="shared" si="0"/>
        <v>52</v>
      </c>
      <c r="B63" s="39" t="s">
        <v>69</v>
      </c>
      <c r="C63" s="31"/>
      <c r="D63" s="31"/>
      <c r="E63" s="31"/>
      <c r="F63" s="32"/>
      <c r="G63" s="31"/>
      <c r="H63" s="21"/>
      <c r="I63" s="10"/>
      <c r="J63" s="2"/>
      <c r="K63" s="31"/>
      <c r="L63" s="31"/>
      <c r="M63" s="31"/>
      <c r="N63" s="42"/>
      <c r="O63" s="43"/>
      <c r="P63" s="42"/>
      <c r="Q63" s="44"/>
      <c r="R63" s="45"/>
      <c r="T63" s="42"/>
      <c r="U63" s="42"/>
      <c r="V63" s="42"/>
      <c r="W63" s="42"/>
      <c r="X63" s="43"/>
      <c r="Y63" s="42"/>
      <c r="Z63" s="44"/>
      <c r="AA63" s="45"/>
      <c r="AC63" s="42"/>
      <c r="AD63" s="42"/>
      <c r="AE63" s="42"/>
      <c r="AF63" s="42"/>
      <c r="AG63" s="43"/>
      <c r="AH63" s="42"/>
      <c r="AI63" s="44"/>
      <c r="AJ63" s="45"/>
      <c r="AL63" s="42"/>
      <c r="AM63" s="42"/>
      <c r="AN63" s="42"/>
      <c r="AO63" s="42"/>
      <c r="AP63" s="43"/>
      <c r="AQ63" s="42"/>
      <c r="AR63" s="44"/>
      <c r="AS63" s="45"/>
      <c r="AU63" s="42"/>
      <c r="AV63" s="42"/>
      <c r="AW63" s="42"/>
      <c r="AX63" s="42"/>
      <c r="AY63" s="43"/>
      <c r="AZ63" s="42"/>
      <c r="BA63" s="44"/>
      <c r="BB63" s="45"/>
      <c r="BD63" s="42"/>
      <c r="BE63" s="42"/>
      <c r="BF63" s="42"/>
      <c r="BG63" s="42"/>
      <c r="BH63" s="43"/>
      <c r="BI63" s="42"/>
      <c r="BJ63" s="44"/>
      <c r="BK63" s="45"/>
      <c r="BM63" s="42"/>
      <c r="BN63" s="42"/>
      <c r="BO63" s="42"/>
      <c r="BP63" s="42"/>
      <c r="BQ63" s="43"/>
      <c r="BR63" s="42"/>
      <c r="BS63" s="44"/>
      <c r="BT63" s="45"/>
      <c r="BV63" s="42"/>
      <c r="BW63" s="42"/>
      <c r="BX63" s="42"/>
      <c r="BY63" s="42"/>
      <c r="BZ63" s="43"/>
      <c r="CA63" s="42"/>
      <c r="CB63" s="44"/>
      <c r="CC63" s="45"/>
      <c r="CE63" s="42"/>
      <c r="CF63" s="42"/>
      <c r="CG63" s="42"/>
      <c r="CH63" s="42"/>
      <c r="CI63" s="43"/>
      <c r="CJ63" s="42"/>
      <c r="CK63" s="44"/>
      <c r="CL63" s="45"/>
      <c r="CN63" s="42"/>
      <c r="CO63" s="42"/>
      <c r="CP63" s="42"/>
      <c r="CQ63" s="42"/>
      <c r="CR63" s="43"/>
      <c r="CS63" s="42"/>
      <c r="CT63" s="44"/>
      <c r="CU63" s="45"/>
      <c r="CW63" s="42"/>
      <c r="CX63" s="42"/>
      <c r="CY63" s="42"/>
      <c r="CZ63" s="42"/>
      <c r="DA63" s="43"/>
      <c r="DB63" s="42"/>
      <c r="DC63" s="44"/>
      <c r="DD63" s="45"/>
      <c r="DF63" s="42"/>
      <c r="DG63" s="42"/>
      <c r="DH63" s="42"/>
      <c r="DI63" s="42"/>
      <c r="DJ63" s="43"/>
      <c r="DK63" s="42"/>
      <c r="DL63" s="44"/>
      <c r="DM63" s="45"/>
      <c r="DO63" s="42"/>
      <c r="DP63" s="42"/>
      <c r="DQ63" s="42"/>
      <c r="DR63" s="42"/>
      <c r="DS63" s="43"/>
      <c r="DT63" s="42"/>
      <c r="DU63" s="44"/>
      <c r="DV63" s="45"/>
      <c r="DX63" s="42"/>
      <c r="DY63" s="42"/>
      <c r="DZ63" s="42"/>
      <c r="EA63" s="42"/>
      <c r="EB63" s="43"/>
      <c r="EC63" s="42"/>
      <c r="ED63" s="44"/>
      <c r="EE63" s="45"/>
      <c r="EG63" s="42"/>
      <c r="EH63" s="42"/>
      <c r="EI63" s="42"/>
      <c r="EJ63" s="42"/>
      <c r="EK63" s="43"/>
      <c r="EL63" s="42"/>
      <c r="EM63" s="44"/>
      <c r="EN63" s="45"/>
      <c r="EP63" s="42"/>
      <c r="EQ63" s="42"/>
      <c r="ER63" s="42"/>
      <c r="ES63" s="42"/>
      <c r="ET63" s="43"/>
      <c r="EU63" s="42"/>
      <c r="EV63" s="44"/>
      <c r="EW63" s="45"/>
      <c r="EY63" s="42"/>
      <c r="EZ63" s="42"/>
      <c r="FA63" s="42"/>
      <c r="FB63" s="42"/>
      <c r="FC63" s="43"/>
      <c r="FD63" s="42"/>
      <c r="FE63" s="44"/>
      <c r="FF63" s="45"/>
      <c r="FH63" s="42"/>
      <c r="FI63" s="42"/>
      <c r="FJ63" s="42"/>
      <c r="FK63" s="42"/>
      <c r="FL63" s="43"/>
      <c r="FM63" s="42"/>
      <c r="FN63" s="44"/>
      <c r="FO63" s="45"/>
      <c r="FQ63" s="42"/>
      <c r="FR63" s="42"/>
      <c r="FS63" s="42"/>
      <c r="FT63" s="42"/>
      <c r="FU63" s="43"/>
      <c r="FV63" s="42"/>
      <c r="FW63" s="44"/>
      <c r="FX63" s="45"/>
      <c r="FZ63" s="42"/>
      <c r="GA63" s="42"/>
      <c r="GB63" s="42"/>
      <c r="GC63" s="42"/>
      <c r="GD63" s="43"/>
      <c r="GE63" s="42"/>
      <c r="GF63" s="44"/>
      <c r="GG63" s="45"/>
      <c r="GI63" s="42"/>
      <c r="GJ63" s="42"/>
      <c r="GK63" s="42"/>
      <c r="GL63" s="42"/>
      <c r="GM63" s="43"/>
      <c r="GN63" s="42"/>
      <c r="GO63" s="44"/>
      <c r="GP63" s="45"/>
      <c r="GR63" s="42"/>
      <c r="GS63" s="42"/>
      <c r="GT63" s="42"/>
      <c r="GU63" s="42"/>
      <c r="GV63" s="43"/>
      <c r="GW63" s="42"/>
      <c r="GX63" s="44"/>
      <c r="GY63" s="45"/>
      <c r="HA63" s="42"/>
      <c r="HB63" s="42"/>
      <c r="HC63" s="42"/>
      <c r="HD63" s="42"/>
      <c r="HE63" s="43"/>
      <c r="HF63" s="42"/>
      <c r="HG63" s="44"/>
      <c r="HH63" s="45"/>
      <c r="HJ63" s="42"/>
      <c r="HK63" s="42"/>
      <c r="HL63" s="42"/>
      <c r="HM63" s="42"/>
      <c r="HN63" s="43"/>
      <c r="HO63" s="42"/>
      <c r="HP63" s="44"/>
      <c r="HQ63" s="45"/>
      <c r="HS63" s="42"/>
      <c r="HT63" s="42"/>
      <c r="HU63" s="42"/>
      <c r="HV63" s="42"/>
      <c r="HW63" s="43"/>
      <c r="HX63" s="42"/>
      <c r="HY63" s="44"/>
      <c r="HZ63" s="45"/>
      <c r="IB63" s="42"/>
      <c r="IC63" s="42"/>
      <c r="ID63" s="42"/>
      <c r="IE63" s="42"/>
      <c r="IF63" s="43"/>
      <c r="IG63" s="42"/>
      <c r="IH63" s="44"/>
      <c r="II63" s="45"/>
      <c r="IK63" s="42"/>
      <c r="IL63" s="42"/>
      <c r="IM63" s="42"/>
    </row>
    <row r="64" spans="1:247" s="4" customFormat="1">
      <c r="A64" s="33">
        <f t="shared" si="0"/>
        <v>53</v>
      </c>
      <c r="B64" s="39" t="s">
        <v>70</v>
      </c>
      <c r="C64" s="31"/>
      <c r="D64" s="31"/>
      <c r="E64" s="31"/>
      <c r="F64" s="32"/>
      <c r="G64" s="31"/>
      <c r="H64" s="21"/>
      <c r="I64" s="10"/>
      <c r="J64" s="2"/>
      <c r="K64" s="31"/>
      <c r="L64" s="31"/>
      <c r="M64" s="31"/>
      <c r="N64" s="42"/>
      <c r="O64" s="43"/>
      <c r="P64" s="42"/>
      <c r="Q64" s="44"/>
      <c r="R64" s="45"/>
      <c r="T64" s="42"/>
      <c r="U64" s="42"/>
      <c r="V64" s="42"/>
      <c r="W64" s="42"/>
      <c r="X64" s="43"/>
      <c r="Y64" s="42"/>
      <c r="Z64" s="44"/>
      <c r="AA64" s="45"/>
      <c r="AC64" s="42"/>
      <c r="AD64" s="42"/>
      <c r="AE64" s="42"/>
      <c r="AF64" s="42"/>
      <c r="AG64" s="43"/>
      <c r="AH64" s="42"/>
      <c r="AI64" s="44"/>
      <c r="AJ64" s="45"/>
      <c r="AL64" s="42"/>
      <c r="AM64" s="42"/>
      <c r="AN64" s="42"/>
      <c r="AO64" s="42"/>
      <c r="AP64" s="43"/>
      <c r="AQ64" s="42"/>
      <c r="AR64" s="44"/>
      <c r="AS64" s="45"/>
      <c r="AU64" s="42"/>
      <c r="AV64" s="42"/>
      <c r="AW64" s="42"/>
      <c r="AX64" s="42"/>
      <c r="AY64" s="43"/>
      <c r="AZ64" s="42"/>
      <c r="BA64" s="44"/>
      <c r="BB64" s="45"/>
      <c r="BD64" s="42"/>
      <c r="BE64" s="42"/>
      <c r="BF64" s="42"/>
      <c r="BG64" s="42"/>
      <c r="BH64" s="43"/>
      <c r="BI64" s="42"/>
      <c r="BJ64" s="44"/>
      <c r="BK64" s="45"/>
      <c r="BM64" s="42"/>
      <c r="BN64" s="42"/>
      <c r="BO64" s="42"/>
      <c r="BP64" s="42"/>
      <c r="BQ64" s="43"/>
      <c r="BR64" s="42"/>
      <c r="BS64" s="44"/>
      <c r="BT64" s="45"/>
      <c r="BV64" s="42"/>
      <c r="BW64" s="42"/>
      <c r="BX64" s="42"/>
      <c r="BY64" s="42"/>
      <c r="BZ64" s="43"/>
      <c r="CA64" s="42"/>
      <c r="CB64" s="44"/>
      <c r="CC64" s="45"/>
      <c r="CE64" s="42"/>
      <c r="CF64" s="42"/>
      <c r="CG64" s="42"/>
      <c r="CH64" s="42"/>
      <c r="CI64" s="43"/>
      <c r="CJ64" s="42"/>
      <c r="CK64" s="44"/>
      <c r="CL64" s="45"/>
      <c r="CN64" s="42"/>
      <c r="CO64" s="42"/>
      <c r="CP64" s="42"/>
      <c r="CQ64" s="42"/>
      <c r="CR64" s="43"/>
      <c r="CS64" s="42"/>
      <c r="CT64" s="44"/>
      <c r="CU64" s="45"/>
      <c r="CW64" s="42"/>
      <c r="CX64" s="42"/>
      <c r="CY64" s="42"/>
      <c r="CZ64" s="42"/>
      <c r="DA64" s="43"/>
      <c r="DB64" s="42"/>
      <c r="DC64" s="44"/>
      <c r="DD64" s="45"/>
      <c r="DF64" s="42"/>
      <c r="DG64" s="42"/>
      <c r="DH64" s="42"/>
      <c r="DI64" s="42"/>
      <c r="DJ64" s="43"/>
      <c r="DK64" s="42"/>
      <c r="DL64" s="44"/>
      <c r="DM64" s="45"/>
      <c r="DO64" s="42"/>
      <c r="DP64" s="42"/>
      <c r="DQ64" s="42"/>
      <c r="DR64" s="42"/>
      <c r="DS64" s="43"/>
      <c r="DT64" s="42"/>
      <c r="DU64" s="44"/>
      <c r="DV64" s="45"/>
      <c r="DX64" s="42"/>
      <c r="DY64" s="42"/>
      <c r="DZ64" s="42"/>
      <c r="EA64" s="42"/>
      <c r="EB64" s="43"/>
      <c r="EC64" s="42"/>
      <c r="ED64" s="44"/>
      <c r="EE64" s="45"/>
      <c r="EG64" s="42"/>
      <c r="EH64" s="42"/>
      <c r="EI64" s="42"/>
      <c r="EJ64" s="42"/>
      <c r="EK64" s="43"/>
      <c r="EL64" s="42"/>
      <c r="EM64" s="44"/>
      <c r="EN64" s="45"/>
      <c r="EP64" s="42"/>
      <c r="EQ64" s="42"/>
      <c r="ER64" s="42"/>
      <c r="ES64" s="42"/>
      <c r="ET64" s="43"/>
      <c r="EU64" s="42"/>
      <c r="EV64" s="44"/>
      <c r="EW64" s="45"/>
      <c r="EY64" s="42"/>
      <c r="EZ64" s="42"/>
      <c r="FA64" s="42"/>
      <c r="FB64" s="42"/>
      <c r="FC64" s="43"/>
      <c r="FD64" s="42"/>
      <c r="FE64" s="44"/>
      <c r="FF64" s="45"/>
      <c r="FH64" s="42"/>
      <c r="FI64" s="42"/>
      <c r="FJ64" s="42"/>
      <c r="FK64" s="42"/>
      <c r="FL64" s="43"/>
      <c r="FM64" s="42"/>
      <c r="FN64" s="44"/>
      <c r="FO64" s="45"/>
      <c r="FQ64" s="42"/>
      <c r="FR64" s="42"/>
      <c r="FS64" s="42"/>
      <c r="FT64" s="42"/>
      <c r="FU64" s="43"/>
      <c r="FV64" s="42"/>
      <c r="FW64" s="44"/>
      <c r="FX64" s="45"/>
      <c r="FZ64" s="42"/>
      <c r="GA64" s="42"/>
      <c r="GB64" s="42"/>
      <c r="GC64" s="42"/>
      <c r="GD64" s="43"/>
      <c r="GE64" s="42"/>
      <c r="GF64" s="44"/>
      <c r="GG64" s="45"/>
      <c r="GI64" s="42"/>
      <c r="GJ64" s="42"/>
      <c r="GK64" s="42"/>
      <c r="GL64" s="42"/>
      <c r="GM64" s="43"/>
      <c r="GN64" s="42"/>
      <c r="GO64" s="44"/>
      <c r="GP64" s="45"/>
      <c r="GR64" s="42"/>
      <c r="GS64" s="42"/>
      <c r="GT64" s="42"/>
      <c r="GU64" s="42"/>
      <c r="GV64" s="43"/>
      <c r="GW64" s="42"/>
      <c r="GX64" s="44"/>
      <c r="GY64" s="45"/>
      <c r="HA64" s="42"/>
      <c r="HB64" s="42"/>
      <c r="HC64" s="42"/>
      <c r="HD64" s="42"/>
      <c r="HE64" s="43"/>
      <c r="HF64" s="42"/>
      <c r="HG64" s="44"/>
      <c r="HH64" s="45"/>
      <c r="HJ64" s="42"/>
      <c r="HK64" s="42"/>
      <c r="HL64" s="42"/>
      <c r="HM64" s="42"/>
      <c r="HN64" s="43"/>
      <c r="HO64" s="42"/>
      <c r="HP64" s="44"/>
      <c r="HQ64" s="45"/>
      <c r="HS64" s="42"/>
      <c r="HT64" s="42"/>
      <c r="HU64" s="42"/>
      <c r="HV64" s="42"/>
      <c r="HW64" s="43"/>
      <c r="HX64" s="42"/>
      <c r="HY64" s="44"/>
      <c r="HZ64" s="45"/>
      <c r="IB64" s="42"/>
      <c r="IC64" s="42"/>
      <c r="ID64" s="42"/>
      <c r="IE64" s="42"/>
      <c r="IF64" s="43"/>
      <c r="IG64" s="42"/>
      <c r="IH64" s="44"/>
      <c r="II64" s="45"/>
      <c r="IK64" s="42"/>
      <c r="IL64" s="42"/>
      <c r="IM64" s="42"/>
    </row>
    <row r="65" spans="1:247" s="4" customFormat="1">
      <c r="A65" s="33">
        <f t="shared" si="0"/>
        <v>54</v>
      </c>
      <c r="B65" s="39" t="s">
        <v>71</v>
      </c>
      <c r="C65" s="31"/>
      <c r="D65" s="31"/>
      <c r="E65" s="31"/>
      <c r="F65" s="32"/>
      <c r="G65" s="31"/>
      <c r="H65" s="21"/>
      <c r="I65" s="10"/>
      <c r="J65" s="2"/>
      <c r="K65" s="31"/>
      <c r="L65" s="31"/>
      <c r="M65" s="31"/>
      <c r="N65" s="42"/>
      <c r="O65" s="43"/>
      <c r="P65" s="42"/>
      <c r="Q65" s="44"/>
      <c r="R65" s="45"/>
      <c r="T65" s="42"/>
      <c r="U65" s="42"/>
      <c r="V65" s="42"/>
      <c r="W65" s="42"/>
      <c r="X65" s="43"/>
      <c r="Y65" s="42"/>
      <c r="Z65" s="44"/>
      <c r="AA65" s="45"/>
      <c r="AC65" s="42"/>
      <c r="AD65" s="42"/>
      <c r="AE65" s="42"/>
      <c r="AF65" s="42"/>
      <c r="AG65" s="43"/>
      <c r="AH65" s="42"/>
      <c r="AI65" s="44"/>
      <c r="AJ65" s="45"/>
      <c r="AL65" s="42"/>
      <c r="AM65" s="42"/>
      <c r="AN65" s="42"/>
      <c r="AO65" s="42"/>
      <c r="AP65" s="43"/>
      <c r="AQ65" s="42"/>
      <c r="AR65" s="44"/>
      <c r="AS65" s="45"/>
      <c r="AU65" s="42"/>
      <c r="AV65" s="42"/>
      <c r="AW65" s="42"/>
      <c r="AX65" s="42"/>
      <c r="AY65" s="43"/>
      <c r="AZ65" s="42"/>
      <c r="BA65" s="44"/>
      <c r="BB65" s="45"/>
      <c r="BD65" s="42"/>
      <c r="BE65" s="42"/>
      <c r="BF65" s="42"/>
      <c r="BG65" s="42"/>
      <c r="BH65" s="43"/>
      <c r="BI65" s="42"/>
      <c r="BJ65" s="44"/>
      <c r="BK65" s="45"/>
      <c r="BM65" s="42"/>
      <c r="BN65" s="42"/>
      <c r="BO65" s="42"/>
      <c r="BP65" s="42"/>
      <c r="BQ65" s="43"/>
      <c r="BR65" s="42"/>
      <c r="BS65" s="44"/>
      <c r="BT65" s="45"/>
      <c r="BV65" s="42"/>
      <c r="BW65" s="42"/>
      <c r="BX65" s="42"/>
      <c r="BY65" s="42"/>
      <c r="BZ65" s="43"/>
      <c r="CA65" s="42"/>
      <c r="CB65" s="44"/>
      <c r="CC65" s="45"/>
      <c r="CE65" s="42"/>
      <c r="CF65" s="42"/>
      <c r="CG65" s="42"/>
      <c r="CH65" s="42"/>
      <c r="CI65" s="43"/>
      <c r="CJ65" s="42"/>
      <c r="CK65" s="44"/>
      <c r="CL65" s="45"/>
      <c r="CN65" s="42"/>
      <c r="CO65" s="42"/>
      <c r="CP65" s="42"/>
      <c r="CQ65" s="42"/>
      <c r="CR65" s="43"/>
      <c r="CS65" s="42"/>
      <c r="CT65" s="44"/>
      <c r="CU65" s="45"/>
      <c r="CW65" s="42"/>
      <c r="CX65" s="42"/>
      <c r="CY65" s="42"/>
      <c r="CZ65" s="42"/>
      <c r="DA65" s="43"/>
      <c r="DB65" s="42"/>
      <c r="DC65" s="44"/>
      <c r="DD65" s="45"/>
      <c r="DF65" s="42"/>
      <c r="DG65" s="42"/>
      <c r="DH65" s="42"/>
      <c r="DI65" s="42"/>
      <c r="DJ65" s="43"/>
      <c r="DK65" s="42"/>
      <c r="DL65" s="44"/>
      <c r="DM65" s="45"/>
      <c r="DO65" s="42"/>
      <c r="DP65" s="42"/>
      <c r="DQ65" s="42"/>
      <c r="DR65" s="42"/>
      <c r="DS65" s="43"/>
      <c r="DT65" s="42"/>
      <c r="DU65" s="44"/>
      <c r="DV65" s="45"/>
      <c r="DX65" s="42"/>
      <c r="DY65" s="42"/>
      <c r="DZ65" s="42"/>
      <c r="EA65" s="42"/>
      <c r="EB65" s="43"/>
      <c r="EC65" s="42"/>
      <c r="ED65" s="44"/>
      <c r="EE65" s="45"/>
      <c r="EG65" s="42"/>
      <c r="EH65" s="42"/>
      <c r="EI65" s="42"/>
      <c r="EJ65" s="42"/>
      <c r="EK65" s="43"/>
      <c r="EL65" s="42"/>
      <c r="EM65" s="44"/>
      <c r="EN65" s="45"/>
      <c r="EP65" s="42"/>
      <c r="EQ65" s="42"/>
      <c r="ER65" s="42"/>
      <c r="ES65" s="42"/>
      <c r="ET65" s="43"/>
      <c r="EU65" s="42"/>
      <c r="EV65" s="44"/>
      <c r="EW65" s="45"/>
      <c r="EY65" s="42"/>
      <c r="EZ65" s="42"/>
      <c r="FA65" s="42"/>
      <c r="FB65" s="42"/>
      <c r="FC65" s="43"/>
      <c r="FD65" s="42"/>
      <c r="FE65" s="44"/>
      <c r="FF65" s="45"/>
      <c r="FH65" s="42"/>
      <c r="FI65" s="42"/>
      <c r="FJ65" s="42"/>
      <c r="FK65" s="42"/>
      <c r="FL65" s="43"/>
      <c r="FM65" s="42"/>
      <c r="FN65" s="44"/>
      <c r="FO65" s="45"/>
      <c r="FQ65" s="42"/>
      <c r="FR65" s="42"/>
      <c r="FS65" s="42"/>
      <c r="FT65" s="42"/>
      <c r="FU65" s="43"/>
      <c r="FV65" s="42"/>
      <c r="FW65" s="44"/>
      <c r="FX65" s="45"/>
      <c r="FZ65" s="42"/>
      <c r="GA65" s="42"/>
      <c r="GB65" s="42"/>
      <c r="GC65" s="42"/>
      <c r="GD65" s="43"/>
      <c r="GE65" s="42"/>
      <c r="GF65" s="44"/>
      <c r="GG65" s="45"/>
      <c r="GI65" s="42"/>
      <c r="GJ65" s="42"/>
      <c r="GK65" s="42"/>
      <c r="GL65" s="42"/>
      <c r="GM65" s="43"/>
      <c r="GN65" s="42"/>
      <c r="GO65" s="44"/>
      <c r="GP65" s="45"/>
      <c r="GR65" s="42"/>
      <c r="GS65" s="42"/>
      <c r="GT65" s="42"/>
      <c r="GU65" s="42"/>
      <c r="GV65" s="43"/>
      <c r="GW65" s="42"/>
      <c r="GX65" s="44"/>
      <c r="GY65" s="45"/>
      <c r="HA65" s="42"/>
      <c r="HB65" s="42"/>
      <c r="HC65" s="42"/>
      <c r="HD65" s="42"/>
      <c r="HE65" s="43"/>
      <c r="HF65" s="42"/>
      <c r="HG65" s="44"/>
      <c r="HH65" s="45"/>
      <c r="HJ65" s="42"/>
      <c r="HK65" s="42"/>
      <c r="HL65" s="42"/>
      <c r="HM65" s="42"/>
      <c r="HN65" s="43"/>
      <c r="HO65" s="42"/>
      <c r="HP65" s="44"/>
      <c r="HQ65" s="45"/>
      <c r="HS65" s="42"/>
      <c r="HT65" s="42"/>
      <c r="HU65" s="42"/>
      <c r="HV65" s="42"/>
      <c r="HW65" s="43"/>
      <c r="HX65" s="42"/>
      <c r="HY65" s="44"/>
      <c r="HZ65" s="45"/>
      <c r="IB65" s="42"/>
      <c r="IC65" s="42"/>
      <c r="ID65" s="42"/>
      <c r="IE65" s="42"/>
      <c r="IF65" s="43"/>
      <c r="IG65" s="42"/>
      <c r="IH65" s="44"/>
      <c r="II65" s="45"/>
      <c r="IK65" s="42"/>
      <c r="IL65" s="42"/>
      <c r="IM65" s="42"/>
    </row>
    <row r="66" spans="1:247" s="4" customFormat="1" ht="12.75" thickBot="1">
      <c r="A66" s="33">
        <f t="shared" si="0"/>
        <v>55</v>
      </c>
      <c r="B66" s="37" t="s">
        <v>72</v>
      </c>
      <c r="C66" s="966">
        <f>SUM(C13:C65)</f>
        <v>8150334.21</v>
      </c>
      <c r="D66" s="966">
        <f>SUM(D13:D65)</f>
        <v>0</v>
      </c>
      <c r="E66" s="966">
        <f>SUM(E13:E65)</f>
        <v>8150334.21</v>
      </c>
      <c r="F66" s="967"/>
      <c r="G66" s="966">
        <f>SUM(G13:G65)</f>
        <v>2282093</v>
      </c>
      <c r="H66" s="967"/>
      <c r="I66" s="967"/>
      <c r="J66" s="966">
        <f>SUM(J13:J65)</f>
        <v>2107858.7600000002</v>
      </c>
      <c r="K66" s="2"/>
      <c r="L66" s="2"/>
      <c r="M66" s="2"/>
    </row>
    <row r="67" spans="1:247" s="4" customFormat="1" ht="12.75" thickTop="1">
      <c r="A67" s="33">
        <f t="shared" si="0"/>
        <v>56</v>
      </c>
      <c r="B67" s="48" t="s">
        <v>73</v>
      </c>
      <c r="C67" s="49"/>
      <c r="D67" s="2"/>
      <c r="E67" s="2"/>
      <c r="F67" s="32"/>
      <c r="G67" s="2"/>
      <c r="H67" s="2"/>
      <c r="I67" s="2"/>
      <c r="J67" s="2"/>
      <c r="K67" s="2"/>
      <c r="L67" s="2"/>
      <c r="M67" s="2"/>
    </row>
    <row r="68" spans="1:247" s="4" customFormat="1">
      <c r="A68" s="33">
        <f t="shared" si="0"/>
        <v>57</v>
      </c>
      <c r="B68" s="50" t="s">
        <v>74</v>
      </c>
      <c r="C68" s="51">
        <v>0</v>
      </c>
      <c r="D68" s="2"/>
      <c r="E68" s="36"/>
      <c r="F68" s="32"/>
      <c r="G68" s="2"/>
      <c r="H68" s="2"/>
      <c r="I68" s="2"/>
      <c r="J68" s="2"/>
      <c r="K68" s="2"/>
      <c r="L68" s="2"/>
      <c r="M68" s="2"/>
    </row>
    <row r="69" spans="1:247" s="4" customFormat="1">
      <c r="A69" s="33">
        <f t="shared" si="0"/>
        <v>58</v>
      </c>
      <c r="B69" s="50" t="s">
        <v>75</v>
      </c>
      <c r="C69" s="51">
        <v>414990</v>
      </c>
      <c r="D69" s="2"/>
      <c r="E69" s="36"/>
      <c r="F69" s="32"/>
      <c r="G69" s="2"/>
      <c r="H69" s="2"/>
      <c r="I69" s="2"/>
      <c r="J69" s="2"/>
      <c r="K69" s="2"/>
      <c r="L69" s="2"/>
      <c r="M69" s="2"/>
    </row>
    <row r="70" spans="1:247" s="4" customFormat="1">
      <c r="A70" s="33">
        <f t="shared" si="0"/>
        <v>59</v>
      </c>
      <c r="B70" s="50" t="s">
        <v>76</v>
      </c>
      <c r="C70" s="51">
        <v>164146</v>
      </c>
      <c r="D70" s="2"/>
      <c r="E70" s="36"/>
      <c r="F70" s="32"/>
      <c r="G70" s="2"/>
      <c r="H70" s="2"/>
      <c r="I70" s="2"/>
      <c r="J70" s="2"/>
      <c r="K70" s="2"/>
      <c r="L70" s="2"/>
      <c r="M70" s="2"/>
    </row>
    <row r="71" spans="1:247" s="4" customFormat="1">
      <c r="A71" s="33">
        <f t="shared" si="0"/>
        <v>60</v>
      </c>
      <c r="B71" s="50" t="s">
        <v>77</v>
      </c>
      <c r="C71" s="51">
        <v>0</v>
      </c>
      <c r="D71" s="2"/>
      <c r="E71" s="2"/>
      <c r="F71" s="32"/>
      <c r="G71" s="2"/>
      <c r="H71" s="2"/>
      <c r="I71" s="2"/>
      <c r="J71" s="2"/>
      <c r="K71" s="2"/>
      <c r="L71" s="2"/>
      <c r="M71" s="2"/>
    </row>
    <row r="72" spans="1:247" s="4" customFormat="1">
      <c r="A72" s="33">
        <f t="shared" si="0"/>
        <v>61</v>
      </c>
      <c r="B72" s="50" t="s">
        <v>78</v>
      </c>
      <c r="C72" s="51">
        <v>0</v>
      </c>
      <c r="D72" s="2"/>
      <c r="E72" s="2"/>
      <c r="F72" s="32"/>
      <c r="G72" s="2"/>
      <c r="H72" s="2"/>
      <c r="I72" s="2"/>
      <c r="J72" s="2"/>
      <c r="K72" s="2"/>
      <c r="L72" s="2"/>
      <c r="M72" s="2"/>
    </row>
    <row r="73" spans="1:247" s="4" customFormat="1">
      <c r="A73" s="33">
        <f t="shared" si="0"/>
        <v>62</v>
      </c>
      <c r="B73" s="50" t="s">
        <v>79</v>
      </c>
      <c r="C73" s="51">
        <v>0</v>
      </c>
      <c r="D73" s="2"/>
      <c r="E73" s="2"/>
      <c r="F73" s="32"/>
      <c r="G73" s="2"/>
      <c r="H73" s="2"/>
      <c r="I73" s="2"/>
      <c r="J73" s="2"/>
      <c r="K73" s="2"/>
      <c r="L73" s="2"/>
      <c r="M73" s="2"/>
    </row>
    <row r="74" spans="1:247" s="4" customFormat="1">
      <c r="A74" s="33">
        <f t="shared" si="0"/>
        <v>63</v>
      </c>
      <c r="B74" s="50" t="s">
        <v>80</v>
      </c>
      <c r="C74" s="51">
        <v>0</v>
      </c>
      <c r="D74" s="2"/>
      <c r="E74" s="2"/>
      <c r="F74" s="32"/>
      <c r="G74" s="2"/>
      <c r="H74" s="2"/>
      <c r="I74" s="2"/>
      <c r="J74" s="2"/>
      <c r="K74" s="2"/>
      <c r="L74" s="2"/>
      <c r="M74" s="2"/>
    </row>
    <row r="75" spans="1:247" s="4" customFormat="1">
      <c r="A75" s="33">
        <f t="shared" si="0"/>
        <v>64</v>
      </c>
      <c r="B75" s="52" t="s">
        <v>81</v>
      </c>
      <c r="C75" s="51">
        <v>0</v>
      </c>
      <c r="D75" s="2"/>
      <c r="E75" s="2"/>
      <c r="F75" s="32"/>
      <c r="G75" s="2"/>
      <c r="H75" s="2"/>
      <c r="I75" s="2"/>
      <c r="J75" s="2"/>
      <c r="K75" s="2"/>
      <c r="L75" s="2"/>
      <c r="M75" s="2"/>
    </row>
    <row r="76" spans="1:247" s="4" customFormat="1">
      <c r="A76" s="33">
        <f t="shared" si="0"/>
        <v>65</v>
      </c>
      <c r="B76" s="53" t="s">
        <v>82</v>
      </c>
      <c r="C76" s="51">
        <v>0</v>
      </c>
      <c r="D76" s="2"/>
      <c r="E76" s="2"/>
      <c r="F76" s="32"/>
      <c r="G76" s="2"/>
      <c r="H76" s="2"/>
      <c r="I76" s="2"/>
      <c r="J76" s="2"/>
      <c r="K76" s="2"/>
      <c r="L76" s="2"/>
      <c r="M76" s="2"/>
    </row>
    <row r="77" spans="1:247" s="4" customFormat="1">
      <c r="A77" s="33">
        <f t="shared" si="0"/>
        <v>66</v>
      </c>
      <c r="B77" s="54" t="s">
        <v>83</v>
      </c>
      <c r="C77" s="55">
        <f>SUM(C66:C76)</f>
        <v>8729470.2100000009</v>
      </c>
      <c r="D77" s="36"/>
      <c r="E77" s="2"/>
      <c r="F77" s="32"/>
      <c r="G77" s="2"/>
      <c r="H77" s="2"/>
      <c r="I77" s="2"/>
      <c r="J77" s="2"/>
      <c r="K77" s="2"/>
      <c r="L77" s="2"/>
      <c r="M77" s="2"/>
    </row>
    <row r="78" spans="1:247" s="4" customFormat="1">
      <c r="A78" s="30">
        <f>A77+1</f>
        <v>67</v>
      </c>
      <c r="B78" s="2"/>
      <c r="C78" s="2"/>
      <c r="D78" s="2"/>
      <c r="E78" s="2"/>
      <c r="F78" s="32"/>
      <c r="G78" s="2"/>
      <c r="H78" s="2"/>
      <c r="I78" s="2"/>
    </row>
    <row r="79" spans="1:247" s="4" customFormat="1">
      <c r="A79" s="30">
        <f>A78+1</f>
        <v>68</v>
      </c>
      <c r="B79" s="38" t="s">
        <v>84</v>
      </c>
      <c r="C79" s="2"/>
      <c r="D79" s="2"/>
      <c r="E79" s="2"/>
      <c r="F79" s="32"/>
      <c r="G79" s="2"/>
      <c r="H79" s="2"/>
      <c r="I79" s="2"/>
    </row>
    <row r="80" spans="1:247" s="4" customFormat="1">
      <c r="A80" s="2"/>
      <c r="B80" s="2"/>
      <c r="C80" s="2"/>
      <c r="D80" s="2"/>
      <c r="E80" s="2"/>
      <c r="F80" s="32"/>
      <c r="G80" s="2"/>
      <c r="H80" s="2"/>
      <c r="I80" s="2"/>
      <c r="J80" s="2"/>
      <c r="K80" s="2"/>
      <c r="L80" s="2"/>
      <c r="M80" s="2"/>
    </row>
    <row r="81" spans="1:28" s="4" customFormat="1">
      <c r="A81" s="2"/>
      <c r="B81" s="2"/>
      <c r="C81" s="2"/>
      <c r="D81" s="2"/>
      <c r="E81" s="2"/>
      <c r="F81" s="32"/>
      <c r="G81" s="2"/>
      <c r="H81" s="2"/>
      <c r="I81" s="2"/>
      <c r="J81" s="2"/>
      <c r="K81" s="2"/>
      <c r="L81" s="2"/>
      <c r="M81" s="2"/>
    </row>
    <row r="82" spans="1:28" s="4" customFormat="1">
      <c r="A82" s="2"/>
      <c r="B82" s="2"/>
      <c r="C82" s="2"/>
      <c r="D82" s="2"/>
      <c r="E82" s="2"/>
      <c r="F82" s="32"/>
      <c r="G82" s="2"/>
      <c r="H82" s="2"/>
      <c r="I82" s="2"/>
      <c r="J82" s="2"/>
      <c r="K82" s="2"/>
      <c r="L82" s="2"/>
      <c r="M82" s="2"/>
    </row>
    <row r="83" spans="1:28" s="4" customFormat="1">
      <c r="A83" s="2"/>
      <c r="B83" s="1" t="s">
        <v>125</v>
      </c>
      <c r="C83" s="2"/>
      <c r="D83" s="2"/>
      <c r="E83" s="2"/>
      <c r="F83" s="32"/>
      <c r="G83" s="2"/>
      <c r="H83" s="2"/>
      <c r="I83" s="2"/>
      <c r="J83" s="2"/>
      <c r="K83" s="2"/>
      <c r="L83" s="2"/>
      <c r="M83" s="2"/>
    </row>
    <row r="84" spans="1:28" s="4" customFormat="1">
      <c r="A84" s="2"/>
      <c r="B84" s="2"/>
      <c r="C84" s="36"/>
      <c r="D84" s="2"/>
      <c r="E84" s="2"/>
      <c r="F84" s="32"/>
      <c r="G84" s="2"/>
      <c r="H84" s="2"/>
      <c r="I84" s="2"/>
      <c r="J84" s="2"/>
      <c r="K84" s="2"/>
      <c r="L84" s="2"/>
      <c r="M84" s="2"/>
    </row>
    <row r="85" spans="1:28" s="4" customFormat="1">
      <c r="A85" s="2"/>
      <c r="B85" s="4" t="s">
        <v>222</v>
      </c>
      <c r="C85" s="2"/>
      <c r="D85" s="2"/>
      <c r="E85" s="2"/>
      <c r="F85" s="32"/>
      <c r="G85" s="2"/>
      <c r="H85" s="2"/>
      <c r="I85" s="2"/>
      <c r="J85" s="2"/>
      <c r="K85" s="2"/>
      <c r="L85" s="2"/>
      <c r="M85" s="2"/>
    </row>
    <row r="86" spans="1:28" s="4" customFormat="1">
      <c r="A86" s="2"/>
      <c r="B86" s="4" t="s">
        <v>223</v>
      </c>
      <c r="C86" s="2"/>
      <c r="D86" s="2"/>
      <c r="E86" s="2"/>
      <c r="F86" s="32"/>
      <c r="G86" s="2"/>
      <c r="H86" s="2"/>
      <c r="I86" s="2"/>
      <c r="J86" s="2"/>
      <c r="K86" s="2"/>
      <c r="L86" s="2"/>
      <c r="M86" s="2"/>
    </row>
    <row r="87" spans="1:28" s="4" customFormat="1">
      <c r="A87" s="2"/>
      <c r="B87" s="4" t="s">
        <v>199</v>
      </c>
      <c r="C87" s="2"/>
      <c r="D87" s="2"/>
      <c r="E87" s="2"/>
      <c r="F87" s="32"/>
      <c r="G87" s="2"/>
      <c r="H87" s="2"/>
      <c r="I87" s="2"/>
      <c r="J87" s="2"/>
      <c r="K87" s="2"/>
      <c r="L87" s="2"/>
      <c r="M87" s="2"/>
    </row>
    <row r="88" spans="1:28" s="4" customFormat="1">
      <c r="A88" s="2"/>
      <c r="B88" s="4" t="s">
        <v>216</v>
      </c>
      <c r="C88" s="2"/>
      <c r="D88" s="2"/>
      <c r="E88" s="2"/>
      <c r="F88" s="32"/>
      <c r="G88" s="2"/>
      <c r="H88" s="2"/>
      <c r="I88" s="2"/>
      <c r="J88" s="2"/>
      <c r="K88" s="2"/>
      <c r="L88" s="2"/>
      <c r="M88" s="2"/>
    </row>
    <row r="89" spans="1:28" s="4" customFormat="1">
      <c r="A89" s="2"/>
      <c r="B89" s="4" t="s">
        <v>72</v>
      </c>
      <c r="C89" s="2"/>
      <c r="D89" s="2"/>
      <c r="E89" s="2"/>
      <c r="F89" s="32"/>
      <c r="G89" s="2"/>
      <c r="H89" s="2"/>
      <c r="I89" s="2"/>
      <c r="J89" s="2"/>
      <c r="K89" s="2"/>
      <c r="L89" s="2"/>
      <c r="M89" s="2"/>
    </row>
    <row r="90" spans="1:28" s="4" customFormat="1">
      <c r="A90" s="2"/>
      <c r="B90" s="4" t="s">
        <v>224</v>
      </c>
      <c r="C90" s="2"/>
      <c r="D90" s="2"/>
      <c r="E90" s="2"/>
      <c r="F90" s="32"/>
      <c r="G90" s="2"/>
      <c r="H90" s="2"/>
      <c r="I90" s="2"/>
      <c r="J90" s="2"/>
      <c r="K90" s="2"/>
      <c r="L90" s="2"/>
      <c r="M90" s="2"/>
    </row>
    <row r="91" spans="1:28" s="4" customFormat="1">
      <c r="A91" s="2"/>
      <c r="B91" s="2"/>
      <c r="C91" s="2"/>
      <c r="D91" s="2"/>
      <c r="E91" s="2"/>
      <c r="F91" s="32"/>
      <c r="G91" s="2"/>
      <c r="H91" s="2"/>
      <c r="I91" s="2"/>
      <c r="J91" s="2"/>
      <c r="K91" s="2"/>
      <c r="L91" s="2"/>
      <c r="M91" s="2"/>
    </row>
    <row r="92" spans="1:28" s="4" customFormat="1">
      <c r="A92" s="2"/>
      <c r="B92" s="2"/>
      <c r="C92" s="2"/>
      <c r="D92" s="2"/>
      <c r="E92" s="2"/>
      <c r="F92" s="32"/>
      <c r="G92" s="2"/>
      <c r="H92" s="2"/>
      <c r="I92" s="2"/>
      <c r="J92" s="2"/>
      <c r="K92" s="2"/>
      <c r="L92" s="2"/>
      <c r="M92" s="2"/>
    </row>
    <row r="93" spans="1:28" s="4" customFormat="1">
      <c r="A93" s="2"/>
      <c r="B93" s="318" t="s">
        <v>184</v>
      </c>
      <c r="C93" s="319"/>
      <c r="D93" s="319"/>
      <c r="E93" s="320"/>
      <c r="F93" s="319" t="s">
        <v>185</v>
      </c>
      <c r="G93" s="319"/>
      <c r="H93" s="319"/>
      <c r="I93" s="319"/>
      <c r="J93" s="320"/>
      <c r="K93" s="320"/>
      <c r="L93" s="320"/>
      <c r="M93" s="319" t="s">
        <v>8</v>
      </c>
      <c r="N93" s="320"/>
      <c r="O93" s="320"/>
      <c r="P93" s="319"/>
      <c r="Q93" s="57"/>
      <c r="R93" s="57"/>
      <c r="S93" s="57"/>
      <c r="T93" s="57"/>
      <c r="U93" s="57"/>
      <c r="V93" s="57"/>
      <c r="W93" s="57"/>
      <c r="X93" s="57"/>
      <c r="Y93" s="57"/>
      <c r="Z93" s="57"/>
      <c r="AA93" s="57"/>
      <c r="AB93" s="57"/>
    </row>
    <row r="94" spans="1:28" s="4" customFormat="1">
      <c r="A94" s="2"/>
      <c r="B94" s="321"/>
      <c r="C94" s="319" t="s">
        <v>187</v>
      </c>
      <c r="D94" s="319"/>
      <c r="E94" s="320"/>
      <c r="F94" s="319" t="s">
        <v>188</v>
      </c>
      <c r="G94" s="319" t="s">
        <v>189</v>
      </c>
      <c r="H94" s="319" t="s">
        <v>187</v>
      </c>
      <c r="I94" s="319" t="s">
        <v>187</v>
      </c>
      <c r="J94" s="320"/>
      <c r="K94" s="320"/>
      <c r="L94" s="320"/>
      <c r="M94" s="319" t="s">
        <v>210</v>
      </c>
      <c r="N94" s="319" t="s">
        <v>187</v>
      </c>
      <c r="O94" s="319" t="s">
        <v>187</v>
      </c>
      <c r="P94" s="319"/>
      <c r="Q94" s="57"/>
      <c r="R94" s="57"/>
      <c r="S94" s="57"/>
      <c r="T94" s="57"/>
      <c r="U94" s="57"/>
      <c r="V94" s="57"/>
      <c r="W94" s="57"/>
      <c r="X94" s="57"/>
      <c r="Y94" s="57"/>
      <c r="Z94" s="57"/>
      <c r="AA94" s="57"/>
      <c r="AB94" s="57"/>
    </row>
    <row r="95" spans="1:28" s="4" customFormat="1">
      <c r="A95" s="2"/>
      <c r="B95" s="318" t="s">
        <v>190</v>
      </c>
      <c r="C95" s="319" t="s">
        <v>10</v>
      </c>
      <c r="D95" s="319" t="s">
        <v>226</v>
      </c>
      <c r="E95" s="319" t="s">
        <v>193</v>
      </c>
      <c r="F95" s="319" t="s">
        <v>194</v>
      </c>
      <c r="G95" s="319" t="s">
        <v>195</v>
      </c>
      <c r="H95" s="319" t="s">
        <v>192</v>
      </c>
      <c r="I95" s="319" t="s">
        <v>10</v>
      </c>
      <c r="J95" s="319" t="s">
        <v>193</v>
      </c>
      <c r="K95" s="319" t="s">
        <v>193</v>
      </c>
      <c r="L95" s="319"/>
      <c r="M95" s="319" t="s">
        <v>211</v>
      </c>
      <c r="N95" s="319" t="s">
        <v>192</v>
      </c>
      <c r="O95" s="319" t="s">
        <v>10</v>
      </c>
      <c r="P95" s="319" t="s">
        <v>193</v>
      </c>
      <c r="Q95" s="319" t="s">
        <v>193</v>
      </c>
      <c r="R95" s="57"/>
      <c r="S95" s="57"/>
      <c r="T95" s="57"/>
      <c r="U95" s="57"/>
      <c r="V95" s="57"/>
      <c r="W95" s="57"/>
      <c r="X95" s="57"/>
      <c r="Y95" s="57"/>
      <c r="Z95" s="57"/>
      <c r="AA95" s="57"/>
      <c r="AB95" s="57"/>
    </row>
    <row r="96" spans="1:28" s="4" customFormat="1">
      <c r="A96" s="2"/>
      <c r="B96" s="321"/>
      <c r="C96" s="322" t="s">
        <v>197</v>
      </c>
      <c r="D96" s="322" t="s">
        <v>199</v>
      </c>
      <c r="E96" s="322" t="s">
        <v>199</v>
      </c>
      <c r="F96" s="322" t="s">
        <v>200</v>
      </c>
      <c r="G96" s="322" t="s">
        <v>201</v>
      </c>
      <c r="H96" s="323" t="s">
        <v>106</v>
      </c>
      <c r="I96" s="322" t="s">
        <v>197</v>
      </c>
      <c r="J96" s="322" t="s">
        <v>202</v>
      </c>
      <c r="K96" s="322" t="s">
        <v>203</v>
      </c>
      <c r="L96" s="322"/>
      <c r="M96" s="322" t="s">
        <v>200</v>
      </c>
      <c r="N96" s="322" t="s">
        <v>106</v>
      </c>
      <c r="O96" s="322" t="s">
        <v>197</v>
      </c>
      <c r="P96" s="322" t="s">
        <v>227</v>
      </c>
      <c r="Q96" s="322" t="s">
        <v>210</v>
      </c>
      <c r="R96" s="57"/>
      <c r="S96" s="57"/>
      <c r="T96" s="57"/>
      <c r="U96" s="57"/>
      <c r="V96" s="57"/>
      <c r="W96" s="57"/>
      <c r="X96" s="57"/>
      <c r="Y96" s="57"/>
      <c r="Z96" s="57"/>
      <c r="AA96" s="57"/>
      <c r="AB96" s="57"/>
    </row>
    <row r="97" spans="1:28" s="4" customFormat="1">
      <c r="A97" s="2"/>
      <c r="B97" s="321"/>
      <c r="C97" s="320"/>
      <c r="D97" s="320"/>
      <c r="E97" s="320"/>
      <c r="F97" s="320"/>
      <c r="G97" s="320"/>
      <c r="H97" s="320"/>
      <c r="I97" s="320"/>
      <c r="J97" s="320"/>
      <c r="K97" s="320"/>
      <c r="L97" s="320"/>
      <c r="M97" s="320"/>
      <c r="N97" s="320"/>
      <c r="O97" s="320"/>
      <c r="P97" s="320"/>
      <c r="Q97" s="57"/>
      <c r="R97" s="57"/>
      <c r="S97" s="57"/>
      <c r="T97" s="57"/>
      <c r="U97" s="57"/>
      <c r="V97" s="57"/>
      <c r="W97" s="57"/>
      <c r="X97" s="57"/>
      <c r="Y97" s="57"/>
      <c r="Z97" s="57"/>
      <c r="AA97" s="57"/>
      <c r="AB97" s="57"/>
    </row>
    <row r="98" spans="1:28" s="4" customFormat="1">
      <c r="A98" s="2"/>
      <c r="B98" s="321" t="s">
        <v>204</v>
      </c>
      <c r="C98" s="326" t="e">
        <f>(#REF!+#REF!)</f>
        <v>#REF!</v>
      </c>
      <c r="D98" s="326"/>
      <c r="E98" s="326" t="e">
        <f>#REF!*C98</f>
        <v>#REF!</v>
      </c>
      <c r="F98" s="328">
        <v>0</v>
      </c>
      <c r="G98" s="324">
        <f>328774+412246</f>
        <v>741020</v>
      </c>
      <c r="H98" s="325">
        <v>0</v>
      </c>
      <c r="I98" s="326">
        <f>(H98+G98)</f>
        <v>741020</v>
      </c>
      <c r="J98" s="327">
        <v>0.46460000000000001</v>
      </c>
      <c r="K98" s="326">
        <f>J98*I98</f>
        <v>344277.89199999999</v>
      </c>
      <c r="L98" s="326"/>
      <c r="M98" s="325">
        <f>348752-308795</f>
        <v>39957</v>
      </c>
      <c r="N98" s="325">
        <v>0</v>
      </c>
      <c r="O98" s="329">
        <f>(N98+M98)</f>
        <v>39957</v>
      </c>
      <c r="P98" s="327">
        <f>+J98</f>
        <v>0.46460000000000001</v>
      </c>
      <c r="Q98" s="325">
        <f>P98*M98</f>
        <v>18564.022199999999</v>
      </c>
      <c r="R98" s="57"/>
      <c r="S98" s="57"/>
      <c r="T98" s="57"/>
      <c r="U98" s="57"/>
      <c r="V98" s="57"/>
      <c r="W98" s="57"/>
      <c r="X98" s="57"/>
      <c r="Y98" s="57"/>
      <c r="Z98" s="57"/>
      <c r="AA98" s="57"/>
      <c r="AB98" s="57"/>
    </row>
    <row r="99" spans="1:28" s="4" customFormat="1">
      <c r="A99" s="2"/>
      <c r="B99" s="321" t="s">
        <v>228</v>
      </c>
      <c r="C99" s="330" t="e">
        <f>(#REF!+#REF!)</f>
        <v>#REF!</v>
      </c>
      <c r="D99" s="330"/>
      <c r="E99" s="326"/>
      <c r="F99" s="328">
        <v>0</v>
      </c>
      <c r="G99" s="324">
        <f>72519+584360</f>
        <v>656879</v>
      </c>
      <c r="H99" s="326">
        <v>0</v>
      </c>
      <c r="I99" s="330">
        <f>(H99+G99)</f>
        <v>656879</v>
      </c>
      <c r="J99" s="327"/>
      <c r="K99" s="330"/>
      <c r="L99" s="330"/>
      <c r="M99" s="329"/>
      <c r="N99" s="330"/>
      <c r="O99" s="330"/>
      <c r="P99" s="327"/>
      <c r="Q99" s="57"/>
      <c r="R99" s="57"/>
      <c r="S99" s="57"/>
      <c r="T99" s="57"/>
      <c r="U99" s="57"/>
      <c r="V99" s="57"/>
      <c r="W99" s="57"/>
      <c r="X99" s="57"/>
      <c r="Y99" s="57"/>
      <c r="Z99" s="57"/>
      <c r="AA99" s="57"/>
      <c r="AB99" s="57"/>
    </row>
    <row r="100" spans="1:28" s="4" customFormat="1">
      <c r="A100" s="2"/>
      <c r="B100" s="321" t="s">
        <v>206</v>
      </c>
      <c r="C100" s="330" t="e">
        <f>(#REF!+#REF!)</f>
        <v>#REF!</v>
      </c>
      <c r="D100" s="330"/>
      <c r="E100" s="326"/>
      <c r="F100" s="328">
        <v>0</v>
      </c>
      <c r="G100" s="324">
        <f>1209254+48524</f>
        <v>1257778</v>
      </c>
      <c r="H100" s="330">
        <v>0</v>
      </c>
      <c r="I100" s="330">
        <f>(H100+G100)</f>
        <v>1257778</v>
      </c>
      <c r="J100" s="327"/>
      <c r="K100" s="330"/>
      <c r="L100" s="330"/>
      <c r="M100" s="329"/>
      <c r="N100" s="330"/>
      <c r="O100" s="330"/>
      <c r="P100" s="327"/>
      <c r="Q100" s="57"/>
      <c r="R100" s="57"/>
      <c r="S100" s="57"/>
      <c r="T100" s="57"/>
      <c r="U100" s="57"/>
      <c r="V100" s="57"/>
      <c r="W100" s="57"/>
      <c r="X100" s="57"/>
      <c r="Y100" s="57"/>
      <c r="Z100" s="57"/>
      <c r="AA100" s="57"/>
      <c r="AB100" s="57"/>
    </row>
    <row r="101" spans="1:28" s="4" customFormat="1">
      <c r="A101" s="2"/>
      <c r="B101" s="321" t="s">
        <v>229</v>
      </c>
      <c r="C101" s="330" t="e">
        <f>(#REF!+#REF!)</f>
        <v>#REF!</v>
      </c>
      <c r="D101" s="330"/>
      <c r="E101" s="326"/>
      <c r="F101" s="331">
        <v>0</v>
      </c>
      <c r="G101" s="324">
        <f>1877298-741586</f>
        <v>1135712</v>
      </c>
      <c r="H101" s="330">
        <f>(N101/2)</f>
        <v>0</v>
      </c>
      <c r="I101" s="330">
        <f>(H101+G101)</f>
        <v>1135712</v>
      </c>
      <c r="J101" s="327"/>
      <c r="K101" s="330"/>
      <c r="L101" s="330"/>
      <c r="M101" s="329"/>
      <c r="N101" s="330"/>
      <c r="O101" s="330"/>
      <c r="P101" s="327"/>
      <c r="Q101" s="57"/>
      <c r="R101" s="57"/>
      <c r="S101" s="57"/>
      <c r="T101" s="57"/>
      <c r="U101" s="57"/>
      <c r="V101" s="57"/>
      <c r="W101" s="57"/>
      <c r="X101" s="57"/>
      <c r="Y101" s="57"/>
      <c r="Z101" s="57"/>
      <c r="AA101" s="57"/>
      <c r="AB101" s="57"/>
    </row>
    <row r="102" spans="1:28" s="4" customFormat="1">
      <c r="A102" s="2"/>
      <c r="B102" s="321" t="s">
        <v>230</v>
      </c>
      <c r="C102" s="330" t="e">
        <f>(#REF!+#REF!)</f>
        <v>#REF!</v>
      </c>
      <c r="D102" s="332"/>
      <c r="E102" s="334"/>
      <c r="F102" s="335">
        <v>0</v>
      </c>
      <c r="G102" s="336">
        <f>190596-166069</f>
        <v>24527</v>
      </c>
      <c r="H102" s="332">
        <f>(N102/2)</f>
        <v>0</v>
      </c>
      <c r="I102" s="332">
        <f>(H102+G102)</f>
        <v>24527</v>
      </c>
      <c r="J102" s="333"/>
      <c r="K102" s="332"/>
      <c r="L102" s="330"/>
      <c r="M102" s="337"/>
      <c r="N102" s="332"/>
      <c r="O102" s="332"/>
      <c r="P102" s="333"/>
      <c r="Q102" s="338"/>
      <c r="R102" s="57"/>
      <c r="S102" s="57"/>
      <c r="T102" s="57"/>
      <c r="U102" s="57"/>
      <c r="V102" s="57"/>
      <c r="W102" s="57"/>
      <c r="X102" s="57"/>
      <c r="Y102" s="57"/>
      <c r="Z102" s="57"/>
      <c r="AA102" s="57"/>
      <c r="AB102" s="57"/>
    </row>
    <row r="103" spans="1:28" s="4" customFormat="1">
      <c r="A103" s="2"/>
      <c r="B103" s="321"/>
      <c r="C103" s="339"/>
      <c r="D103" s="320"/>
      <c r="E103" s="326"/>
      <c r="F103" s="320"/>
      <c r="G103" s="320"/>
      <c r="H103" s="320"/>
      <c r="I103" s="320"/>
      <c r="J103" s="327"/>
      <c r="K103" s="320"/>
      <c r="L103" s="320"/>
      <c r="M103" s="320"/>
      <c r="N103" s="320"/>
      <c r="O103" s="320"/>
      <c r="P103" s="327"/>
      <c r="Q103" s="57"/>
      <c r="R103" s="57"/>
      <c r="S103" s="57"/>
      <c r="T103" s="57"/>
      <c r="U103" s="57"/>
      <c r="V103" s="57"/>
      <c r="W103" s="57"/>
      <c r="X103" s="57"/>
      <c r="Y103" s="57"/>
      <c r="Z103" s="57"/>
      <c r="AA103" s="57"/>
      <c r="AB103" s="57"/>
    </row>
    <row r="104" spans="1:28" s="4" customFormat="1" ht="12.75" thickBot="1">
      <c r="A104" s="2"/>
      <c r="B104" s="321" t="s">
        <v>72</v>
      </c>
      <c r="C104" s="340" t="e">
        <f>#REF!+#REF!</f>
        <v>#REF!</v>
      </c>
      <c r="D104" s="340">
        <v>104346</v>
      </c>
      <c r="E104" s="340" t="e">
        <f>SUM(E98:E102)</f>
        <v>#REF!</v>
      </c>
      <c r="F104" s="342"/>
      <c r="G104" s="340">
        <f>SUM(G98:G102)</f>
        <v>3815916</v>
      </c>
      <c r="H104" s="340">
        <v>-8642</v>
      </c>
      <c r="I104" s="340">
        <f>G104+H104</f>
        <v>3807274</v>
      </c>
      <c r="J104" s="341"/>
      <c r="K104" s="340">
        <f>SUM(K98:K102)</f>
        <v>344277.89199999999</v>
      </c>
      <c r="L104" s="326"/>
      <c r="M104" s="340">
        <f>SUM(M98:M102)</f>
        <v>39957</v>
      </c>
      <c r="N104" s="340">
        <f>SUM(N98:N102)</f>
        <v>0</v>
      </c>
      <c r="O104" s="340">
        <f>SUM(O98:O102)</f>
        <v>39957</v>
      </c>
      <c r="P104" s="341"/>
      <c r="Q104" s="340">
        <f>SUM(Q98:Q102)</f>
        <v>18564.022199999999</v>
      </c>
      <c r="R104" s="57"/>
      <c r="S104" s="57"/>
      <c r="T104" s="57"/>
      <c r="U104" s="57"/>
      <c r="V104" s="57"/>
      <c r="W104" s="57"/>
      <c r="X104" s="57"/>
      <c r="Y104" s="57"/>
      <c r="Z104" s="57"/>
      <c r="AA104" s="57"/>
      <c r="AB104" s="57"/>
    </row>
    <row r="105" spans="1:28" s="4" customFormat="1" ht="12.75" thickTop="1">
      <c r="A105" s="2"/>
      <c r="B105" s="2"/>
      <c r="C105" s="2"/>
      <c r="D105" s="2"/>
      <c r="E105" s="2"/>
      <c r="F105" s="32"/>
      <c r="G105" s="2"/>
      <c r="H105" s="2"/>
      <c r="I105" s="2"/>
      <c r="J105" s="2"/>
      <c r="K105" s="2"/>
      <c r="L105" s="2"/>
      <c r="M105" s="2"/>
      <c r="N105" s="57"/>
      <c r="O105" s="57"/>
      <c r="P105" s="57"/>
      <c r="Q105" s="57"/>
      <c r="R105" s="57"/>
      <c r="S105" s="57"/>
      <c r="T105" s="57"/>
      <c r="U105" s="57"/>
      <c r="V105" s="57"/>
      <c r="W105" s="57"/>
      <c r="X105" s="57"/>
      <c r="Y105" s="57"/>
      <c r="Z105" s="57"/>
      <c r="AA105" s="57"/>
      <c r="AB105" s="57"/>
    </row>
    <row r="106" spans="1:28" s="4" customFormat="1">
      <c r="A106" s="2"/>
      <c r="B106" s="2"/>
      <c r="C106" s="2"/>
      <c r="D106" s="2"/>
      <c r="E106" s="2"/>
      <c r="F106" s="32"/>
      <c r="G106" s="2"/>
      <c r="H106" s="2"/>
      <c r="I106" s="2"/>
      <c r="J106" s="2"/>
      <c r="K106" s="2"/>
      <c r="L106" s="2"/>
      <c r="M106" s="2"/>
    </row>
    <row r="107" spans="1:28" s="4" customFormat="1">
      <c r="A107" s="2"/>
      <c r="B107" s="2"/>
      <c r="C107" s="2"/>
      <c r="D107" s="2"/>
      <c r="E107" s="2"/>
      <c r="F107" s="32"/>
      <c r="G107" s="2"/>
      <c r="H107" s="2"/>
      <c r="I107" s="2"/>
      <c r="J107" s="2"/>
      <c r="K107" s="2"/>
      <c r="L107" s="2"/>
      <c r="M107" s="2"/>
    </row>
    <row r="108" spans="1:28" s="4" customFormat="1">
      <c r="A108" s="2"/>
      <c r="B108" s="2"/>
      <c r="C108" s="2"/>
      <c r="D108" s="2"/>
      <c r="E108" s="2"/>
      <c r="F108" s="32"/>
      <c r="G108" s="2"/>
      <c r="H108" s="2"/>
      <c r="I108" s="2"/>
      <c r="J108" s="2"/>
      <c r="K108" s="2"/>
      <c r="L108" s="2"/>
      <c r="M108" s="2"/>
    </row>
    <row r="109" spans="1:28" s="4" customFormat="1">
      <c r="A109" s="2"/>
      <c r="B109" s="2"/>
      <c r="C109" s="2"/>
      <c r="D109" s="2"/>
      <c r="E109" s="2"/>
      <c r="F109" s="32"/>
      <c r="G109" s="2"/>
      <c r="H109" s="2"/>
      <c r="I109" s="2"/>
      <c r="J109" s="2"/>
      <c r="K109" s="2"/>
      <c r="L109" s="2"/>
      <c r="M109" s="2"/>
    </row>
    <row r="110" spans="1:28" s="4" customFormat="1">
      <c r="A110" s="2"/>
      <c r="B110" s="2"/>
      <c r="C110" s="2"/>
      <c r="D110" s="2"/>
      <c r="E110" s="2"/>
      <c r="F110" s="32"/>
      <c r="G110" s="2"/>
      <c r="H110" s="2"/>
      <c r="I110" s="2"/>
      <c r="J110" s="2"/>
      <c r="K110" s="2"/>
      <c r="L110" s="2"/>
      <c r="M110" s="2"/>
    </row>
    <row r="111" spans="1:28" s="4" customFormat="1">
      <c r="A111" s="2"/>
      <c r="B111" s="2"/>
      <c r="C111" s="2"/>
      <c r="D111" s="2"/>
      <c r="E111" s="2"/>
      <c r="F111" s="32"/>
      <c r="G111" s="2"/>
      <c r="H111" s="2"/>
      <c r="I111" s="2"/>
      <c r="J111" s="2"/>
      <c r="K111" s="2"/>
      <c r="L111" s="2"/>
      <c r="M111" s="2"/>
    </row>
    <row r="112" spans="1:28" s="4" customFormat="1">
      <c r="A112" s="2"/>
      <c r="B112" s="2"/>
      <c r="C112" s="2"/>
      <c r="D112" s="2"/>
      <c r="E112" s="2"/>
      <c r="F112" s="32"/>
      <c r="G112" s="2"/>
      <c r="H112" s="2"/>
      <c r="I112" s="2"/>
      <c r="J112" s="2"/>
      <c r="K112" s="2"/>
      <c r="L112" s="2"/>
      <c r="M112" s="2"/>
    </row>
    <row r="113" spans="1:13" s="4" customFormat="1">
      <c r="A113" s="2"/>
      <c r="B113" s="2"/>
      <c r="C113" s="2"/>
      <c r="D113" s="2"/>
      <c r="E113" s="2"/>
      <c r="F113" s="32"/>
      <c r="G113" s="2"/>
      <c r="H113" s="2"/>
      <c r="I113" s="2"/>
      <c r="J113" s="2"/>
      <c r="K113" s="2"/>
      <c r="L113" s="2"/>
      <c r="M113" s="2"/>
    </row>
    <row r="114" spans="1:13" s="4" customFormat="1">
      <c r="A114" s="2"/>
      <c r="B114" s="2"/>
      <c r="C114" s="2"/>
      <c r="D114" s="2"/>
      <c r="E114" s="2"/>
      <c r="F114" s="32"/>
      <c r="G114" s="2"/>
      <c r="H114" s="2"/>
      <c r="I114" s="2"/>
      <c r="J114" s="2"/>
      <c r="K114" s="2"/>
      <c r="L114" s="2"/>
      <c r="M114" s="2"/>
    </row>
    <row r="115" spans="1:13" s="4" customFormat="1">
      <c r="A115" s="2"/>
      <c r="B115" s="2"/>
      <c r="C115" s="2"/>
      <c r="D115" s="2"/>
      <c r="E115" s="2"/>
      <c r="F115" s="32"/>
      <c r="G115" s="2"/>
      <c r="H115" s="2"/>
      <c r="I115" s="2"/>
      <c r="J115" s="2"/>
      <c r="K115" s="2"/>
      <c r="L115" s="2"/>
      <c r="M115" s="2"/>
    </row>
    <row r="116" spans="1:13" s="4" customFormat="1">
      <c r="A116" s="2"/>
      <c r="B116" s="2"/>
      <c r="C116" s="2"/>
      <c r="D116" s="2"/>
      <c r="E116" s="2"/>
      <c r="F116" s="32"/>
      <c r="G116" s="2"/>
      <c r="H116" s="2"/>
      <c r="I116" s="2"/>
      <c r="J116" s="2"/>
      <c r="K116" s="2"/>
      <c r="L116" s="2"/>
      <c r="M116" s="2"/>
    </row>
    <row r="117" spans="1:13" s="4" customFormat="1">
      <c r="A117" s="2"/>
      <c r="B117" s="2"/>
      <c r="C117" s="2"/>
      <c r="D117" s="2"/>
      <c r="E117" s="2"/>
      <c r="F117" s="32"/>
      <c r="G117" s="2"/>
      <c r="H117" s="2"/>
      <c r="I117" s="2"/>
      <c r="J117" s="2"/>
      <c r="K117" s="2"/>
      <c r="L117" s="2"/>
      <c r="M117" s="2"/>
    </row>
    <row r="118" spans="1:13" s="4" customFormat="1">
      <c r="A118" s="2"/>
      <c r="B118" s="2"/>
      <c r="C118" s="2"/>
      <c r="D118" s="2"/>
      <c r="E118" s="2"/>
      <c r="F118" s="32"/>
      <c r="G118" s="2"/>
      <c r="H118" s="2"/>
      <c r="I118" s="2"/>
      <c r="J118" s="2"/>
      <c r="K118" s="2"/>
      <c r="L118" s="2"/>
      <c r="M118" s="2"/>
    </row>
    <row r="119" spans="1:13" s="4" customFormat="1">
      <c r="A119" s="2"/>
      <c r="B119" s="2"/>
      <c r="C119" s="2"/>
      <c r="D119" s="2"/>
      <c r="E119" s="2"/>
      <c r="F119" s="32"/>
      <c r="G119" s="2"/>
      <c r="H119" s="2"/>
      <c r="I119" s="2"/>
      <c r="J119" s="2"/>
      <c r="K119" s="2"/>
      <c r="L119" s="2"/>
      <c r="M119" s="2"/>
    </row>
    <row r="120" spans="1:13" s="4" customFormat="1">
      <c r="A120" s="2"/>
      <c r="B120" s="2"/>
      <c r="C120" s="2"/>
      <c r="D120" s="2"/>
      <c r="E120" s="2"/>
      <c r="F120" s="32"/>
      <c r="G120" s="2"/>
      <c r="H120" s="2"/>
      <c r="I120" s="2"/>
      <c r="J120" s="2"/>
      <c r="K120" s="2"/>
      <c r="L120" s="2"/>
      <c r="M120" s="2"/>
    </row>
    <row r="121" spans="1:13" s="4" customFormat="1">
      <c r="A121" s="2"/>
      <c r="B121" s="2"/>
      <c r="C121" s="2"/>
      <c r="D121" s="2"/>
      <c r="E121" s="2"/>
      <c r="F121" s="32"/>
      <c r="G121" s="2"/>
      <c r="H121" s="2"/>
      <c r="I121" s="2"/>
      <c r="J121" s="2"/>
      <c r="K121" s="2"/>
      <c r="L121" s="2"/>
      <c r="M121" s="2"/>
    </row>
    <row r="122" spans="1:13" s="4" customFormat="1">
      <c r="A122" s="2"/>
      <c r="B122" s="2"/>
      <c r="C122" s="2"/>
      <c r="D122" s="2"/>
      <c r="E122" s="2"/>
      <c r="F122" s="32"/>
      <c r="G122" s="2"/>
      <c r="H122" s="2"/>
      <c r="I122" s="2"/>
      <c r="J122" s="2"/>
      <c r="K122" s="2"/>
      <c r="L122" s="2"/>
      <c r="M122" s="2"/>
    </row>
    <row r="123" spans="1:13" s="4" customFormat="1">
      <c r="A123" s="2"/>
      <c r="B123" s="2"/>
      <c r="C123" s="2"/>
      <c r="D123" s="2"/>
      <c r="E123" s="2"/>
      <c r="F123" s="32"/>
      <c r="G123" s="2"/>
      <c r="H123" s="2"/>
      <c r="I123" s="2"/>
      <c r="J123" s="2"/>
      <c r="K123" s="2"/>
      <c r="L123" s="2"/>
      <c r="M123" s="2"/>
    </row>
    <row r="124" spans="1:13" s="4" customFormat="1">
      <c r="A124" s="2"/>
      <c r="B124" s="2"/>
      <c r="C124" s="2"/>
      <c r="D124" s="2"/>
      <c r="E124" s="2"/>
      <c r="F124" s="32"/>
      <c r="G124" s="2"/>
      <c r="H124" s="2"/>
      <c r="I124" s="2"/>
      <c r="J124" s="2"/>
      <c r="K124" s="2"/>
      <c r="L124" s="2"/>
      <c r="M124" s="2"/>
    </row>
    <row r="125" spans="1:13" s="4" customFormat="1">
      <c r="A125" s="2"/>
      <c r="B125" s="2"/>
      <c r="C125" s="2"/>
      <c r="D125" s="2"/>
      <c r="E125" s="2"/>
      <c r="F125" s="32"/>
      <c r="G125" s="2"/>
      <c r="H125" s="2"/>
      <c r="I125" s="2"/>
      <c r="J125" s="2"/>
      <c r="K125" s="2"/>
      <c r="L125" s="2"/>
      <c r="M125" s="2"/>
    </row>
    <row r="126" spans="1:13" s="4" customFormat="1">
      <c r="A126" s="2"/>
      <c r="B126" s="2"/>
      <c r="C126" s="2"/>
      <c r="D126" s="2"/>
      <c r="E126" s="2"/>
      <c r="F126" s="32"/>
      <c r="G126" s="2"/>
      <c r="H126" s="2"/>
      <c r="I126" s="2"/>
      <c r="J126" s="2"/>
      <c r="K126" s="2"/>
      <c r="L126" s="2"/>
      <c r="M126" s="2"/>
    </row>
    <row r="127" spans="1:13" s="4" customFormat="1">
      <c r="A127" s="2"/>
      <c r="B127" s="2"/>
      <c r="C127" s="2"/>
      <c r="D127" s="2"/>
      <c r="E127" s="2"/>
      <c r="F127" s="32"/>
      <c r="G127" s="2"/>
      <c r="H127" s="2"/>
      <c r="I127" s="2"/>
      <c r="J127" s="2"/>
      <c r="K127" s="2"/>
      <c r="L127" s="2"/>
      <c r="M127" s="2"/>
    </row>
    <row r="128" spans="1:13" s="4" customFormat="1">
      <c r="A128" s="2"/>
      <c r="B128" s="2"/>
      <c r="C128" s="2"/>
      <c r="D128" s="2"/>
      <c r="E128" s="2"/>
      <c r="F128" s="32"/>
      <c r="G128" s="2"/>
      <c r="H128" s="2"/>
      <c r="I128" s="2"/>
      <c r="J128" s="2"/>
      <c r="K128" s="2"/>
      <c r="L128" s="2"/>
      <c r="M128" s="2"/>
    </row>
    <row r="129" spans="1:13" s="4" customFormat="1">
      <c r="A129" s="2"/>
      <c r="B129" s="2"/>
      <c r="C129" s="2"/>
      <c r="D129" s="2"/>
      <c r="E129" s="2"/>
      <c r="F129" s="32"/>
      <c r="G129" s="2"/>
      <c r="H129" s="2"/>
      <c r="I129" s="2"/>
      <c r="J129" s="2"/>
      <c r="K129" s="2"/>
      <c r="L129" s="2"/>
      <c r="M129" s="2"/>
    </row>
    <row r="130" spans="1:13" s="4" customFormat="1">
      <c r="A130" s="2"/>
      <c r="B130" s="2"/>
      <c r="C130" s="2"/>
      <c r="D130" s="2"/>
      <c r="E130" s="2"/>
      <c r="F130" s="32"/>
      <c r="G130" s="2"/>
      <c r="H130" s="2"/>
      <c r="I130" s="2"/>
      <c r="J130" s="2"/>
      <c r="K130" s="2"/>
      <c r="L130" s="2"/>
      <c r="M130" s="2"/>
    </row>
    <row r="131" spans="1:13" s="4" customFormat="1">
      <c r="A131" s="2"/>
      <c r="B131" s="2"/>
      <c r="C131" s="2"/>
      <c r="D131" s="2"/>
      <c r="E131" s="2"/>
      <c r="F131" s="32"/>
      <c r="G131" s="2"/>
      <c r="H131" s="2"/>
      <c r="I131" s="2"/>
      <c r="J131" s="2"/>
      <c r="K131" s="2"/>
      <c r="L131" s="2"/>
      <c r="M131" s="2"/>
    </row>
    <row r="132" spans="1:13" s="4" customFormat="1">
      <c r="A132" s="2"/>
      <c r="B132" s="2"/>
      <c r="C132" s="2"/>
      <c r="D132" s="2"/>
      <c r="E132" s="2"/>
      <c r="F132" s="32"/>
      <c r="G132" s="2"/>
      <c r="H132" s="2"/>
      <c r="I132" s="2"/>
      <c r="J132" s="2"/>
      <c r="K132" s="2"/>
      <c r="L132" s="2"/>
      <c r="M132" s="2"/>
    </row>
    <row r="133" spans="1:13" s="4" customFormat="1">
      <c r="A133" s="56"/>
      <c r="B133" s="56"/>
      <c r="C133" s="2"/>
      <c r="D133" s="2"/>
      <c r="E133" s="2"/>
      <c r="F133" s="32"/>
      <c r="G133" s="2"/>
      <c r="H133" s="2"/>
      <c r="I133" s="2"/>
      <c r="J133" s="2"/>
      <c r="K133" s="2"/>
      <c r="L133" s="2"/>
      <c r="M133" s="2"/>
    </row>
    <row r="134" spans="1:13" s="4" customFormat="1">
      <c r="A134" s="56"/>
      <c r="B134" s="56"/>
      <c r="C134" s="2"/>
      <c r="D134" s="2"/>
      <c r="E134" s="2"/>
      <c r="F134" s="32"/>
      <c r="G134" s="2"/>
      <c r="H134" s="2"/>
      <c r="I134" s="2"/>
      <c r="J134" s="2"/>
      <c r="K134" s="2"/>
      <c r="L134" s="2"/>
      <c r="M134" s="2"/>
    </row>
    <row r="135" spans="1:13" s="4" customFormat="1">
      <c r="A135" s="56"/>
      <c r="B135" s="56"/>
      <c r="C135" s="2"/>
      <c r="D135" s="2"/>
      <c r="E135" s="2"/>
      <c r="F135" s="32"/>
      <c r="G135" s="2"/>
      <c r="H135" s="2"/>
      <c r="I135" s="2"/>
      <c r="J135" s="2"/>
      <c r="K135" s="2"/>
      <c r="L135" s="2"/>
      <c r="M135" s="2"/>
    </row>
    <row r="136" spans="1:13" s="4" customFormat="1">
      <c r="A136" s="56"/>
      <c r="B136" s="56"/>
      <c r="C136" s="2"/>
      <c r="D136" s="2"/>
      <c r="E136" s="2"/>
      <c r="F136" s="32"/>
      <c r="G136" s="2"/>
      <c r="H136" s="2"/>
      <c r="I136" s="2"/>
      <c r="J136" s="2"/>
      <c r="K136" s="2"/>
      <c r="L136" s="2"/>
      <c r="M136" s="2"/>
    </row>
    <row r="137" spans="1:13" s="4" customFormat="1">
      <c r="A137" s="56"/>
      <c r="B137" s="56"/>
      <c r="C137" s="2"/>
      <c r="D137" s="2"/>
      <c r="E137" s="2"/>
      <c r="F137" s="32"/>
      <c r="G137" s="2"/>
      <c r="H137" s="2"/>
      <c r="I137" s="2"/>
      <c r="J137" s="2"/>
      <c r="K137" s="2"/>
      <c r="L137" s="2"/>
      <c r="M137" s="2"/>
    </row>
    <row r="138" spans="1:13" s="4" customFormat="1">
      <c r="A138" s="2"/>
      <c r="B138" s="2"/>
      <c r="C138" s="2"/>
      <c r="D138" s="2"/>
      <c r="E138" s="2"/>
      <c r="F138" s="32"/>
      <c r="G138" s="2"/>
      <c r="H138" s="2"/>
      <c r="I138" s="2"/>
      <c r="J138" s="2"/>
      <c r="K138" s="2"/>
      <c r="L138" s="2"/>
      <c r="M138" s="2"/>
    </row>
    <row r="139" spans="1:13" s="4" customFormat="1">
      <c r="A139" s="2"/>
      <c r="B139" s="2"/>
      <c r="C139" s="2"/>
      <c r="D139" s="2"/>
      <c r="E139" s="2"/>
      <c r="F139" s="32"/>
      <c r="G139" s="2"/>
      <c r="H139" s="2"/>
      <c r="I139" s="2"/>
      <c r="J139" s="2"/>
      <c r="K139" s="2"/>
      <c r="L139" s="2"/>
      <c r="M139" s="2"/>
    </row>
    <row r="140" spans="1:13" s="4" customFormat="1">
      <c r="A140" s="2"/>
      <c r="B140" s="2"/>
      <c r="C140" s="2"/>
      <c r="D140" s="2"/>
      <c r="E140" s="2"/>
      <c r="F140" s="32"/>
      <c r="G140" s="2"/>
      <c r="H140" s="2"/>
      <c r="I140" s="2"/>
      <c r="J140" s="2"/>
      <c r="K140" s="2"/>
      <c r="L140" s="2"/>
      <c r="M140" s="2"/>
    </row>
    <row r="141" spans="1:13" s="4" customFormat="1">
      <c r="A141" s="2"/>
      <c r="B141" s="2"/>
      <c r="C141" s="2"/>
      <c r="D141" s="2"/>
      <c r="E141" s="2"/>
      <c r="F141" s="32"/>
      <c r="G141" s="2"/>
      <c r="H141" s="2"/>
      <c r="I141" s="2"/>
      <c r="J141" s="2"/>
      <c r="K141" s="2"/>
      <c r="L141" s="2"/>
      <c r="M141" s="2"/>
    </row>
    <row r="142" spans="1:13" s="4" customFormat="1">
      <c r="A142" s="2"/>
      <c r="B142" s="2"/>
      <c r="C142" s="2"/>
      <c r="D142" s="2"/>
      <c r="E142" s="2"/>
      <c r="F142" s="32"/>
      <c r="G142" s="2"/>
      <c r="H142" s="2"/>
      <c r="I142" s="2"/>
      <c r="J142" s="2"/>
      <c r="K142" s="2"/>
      <c r="L142" s="2"/>
      <c r="M142" s="2"/>
    </row>
    <row r="143" spans="1:13" s="4" customFormat="1">
      <c r="A143" s="2"/>
      <c r="B143" s="2"/>
      <c r="C143" s="2"/>
      <c r="D143" s="2"/>
      <c r="E143" s="2"/>
      <c r="F143" s="32"/>
      <c r="G143" s="2"/>
      <c r="H143" s="2"/>
      <c r="I143" s="2"/>
      <c r="J143" s="2"/>
      <c r="K143" s="2"/>
      <c r="L143" s="2"/>
      <c r="M143" s="2"/>
    </row>
    <row r="144" spans="1:13" s="4" customFormat="1">
      <c r="A144" s="2"/>
      <c r="B144" s="2"/>
      <c r="C144" s="2"/>
      <c r="D144" s="2"/>
      <c r="E144" s="2"/>
      <c r="F144" s="32"/>
      <c r="G144" s="2"/>
      <c r="H144" s="2"/>
      <c r="I144" s="2"/>
      <c r="J144" s="2"/>
      <c r="K144" s="2"/>
      <c r="L144" s="2"/>
      <c r="M144" s="2"/>
    </row>
    <row r="145" spans="1:13" s="4" customFormat="1">
      <c r="A145" s="2"/>
      <c r="B145" s="2"/>
      <c r="C145" s="2"/>
      <c r="D145" s="2"/>
      <c r="E145" s="2"/>
      <c r="F145" s="32"/>
      <c r="G145" s="2"/>
      <c r="H145" s="2"/>
      <c r="I145" s="2"/>
      <c r="J145" s="2"/>
      <c r="K145" s="2"/>
      <c r="L145" s="2"/>
      <c r="M145" s="2"/>
    </row>
    <row r="146" spans="1:13" s="4" customFormat="1">
      <c r="A146" s="2"/>
      <c r="B146" s="2"/>
      <c r="C146" s="2"/>
      <c r="D146" s="2"/>
      <c r="E146" s="2"/>
      <c r="F146" s="32"/>
      <c r="G146" s="2"/>
      <c r="H146" s="2"/>
      <c r="I146" s="2"/>
      <c r="J146" s="2"/>
      <c r="K146" s="2"/>
      <c r="L146" s="2"/>
      <c r="M146" s="2"/>
    </row>
    <row r="147" spans="1:13" s="4" customFormat="1">
      <c r="A147" s="2"/>
      <c r="B147" s="2"/>
      <c r="C147" s="2"/>
      <c r="D147" s="2"/>
      <c r="E147" s="2"/>
      <c r="F147" s="32"/>
      <c r="G147" s="2"/>
      <c r="H147" s="2"/>
      <c r="I147" s="2"/>
      <c r="J147" s="2"/>
      <c r="K147" s="2"/>
      <c r="L147" s="2"/>
      <c r="M147" s="2"/>
    </row>
    <row r="148" spans="1:13" s="4" customFormat="1">
      <c r="A148" s="2"/>
      <c r="B148" s="2"/>
      <c r="C148" s="2"/>
      <c r="D148" s="2"/>
      <c r="E148" s="2"/>
      <c r="F148" s="32"/>
      <c r="G148" s="2"/>
      <c r="H148" s="2"/>
      <c r="I148" s="2"/>
      <c r="J148" s="2"/>
      <c r="K148" s="2"/>
      <c r="L148" s="2"/>
      <c r="M148" s="2"/>
    </row>
    <row r="149" spans="1:13" s="4" customFormat="1">
      <c r="A149" s="2"/>
      <c r="B149" s="2"/>
      <c r="C149" s="2"/>
      <c r="D149" s="2"/>
      <c r="E149" s="2"/>
      <c r="F149" s="32"/>
      <c r="G149" s="2"/>
      <c r="H149" s="2"/>
      <c r="I149" s="2"/>
      <c r="J149" s="2"/>
      <c r="K149" s="2"/>
      <c r="L149" s="2"/>
      <c r="M149" s="2"/>
    </row>
    <row r="150" spans="1:13" s="4" customFormat="1">
      <c r="A150" s="2"/>
      <c r="B150" s="2"/>
      <c r="C150" s="2"/>
      <c r="D150" s="2"/>
      <c r="E150" s="2"/>
      <c r="F150" s="32"/>
      <c r="G150" s="2"/>
      <c r="H150" s="2"/>
      <c r="I150" s="2"/>
      <c r="J150" s="2"/>
      <c r="K150" s="2"/>
      <c r="L150" s="2"/>
      <c r="M150" s="2"/>
    </row>
    <row r="151" spans="1:13" s="4" customFormat="1">
      <c r="A151" s="2"/>
      <c r="B151" s="2"/>
      <c r="C151" s="2"/>
      <c r="D151" s="2"/>
      <c r="E151" s="2"/>
      <c r="F151" s="32"/>
      <c r="G151" s="2"/>
      <c r="H151" s="2"/>
      <c r="I151" s="2"/>
      <c r="J151" s="2"/>
      <c r="K151" s="2"/>
      <c r="L151" s="2"/>
      <c r="M151" s="2"/>
    </row>
    <row r="152" spans="1:13" s="4" customFormat="1">
      <c r="A152" s="2"/>
      <c r="B152" s="2"/>
      <c r="C152" s="2"/>
      <c r="D152" s="2"/>
      <c r="E152" s="2"/>
      <c r="F152" s="32"/>
      <c r="G152" s="2"/>
      <c r="H152" s="2"/>
      <c r="I152" s="2"/>
      <c r="J152" s="2"/>
      <c r="K152" s="2"/>
      <c r="L152" s="2"/>
      <c r="M152" s="2"/>
    </row>
    <row r="153" spans="1:13" s="4" customFormat="1">
      <c r="A153" s="2"/>
      <c r="B153" s="2"/>
      <c r="C153" s="2"/>
      <c r="D153" s="2"/>
      <c r="E153" s="2"/>
      <c r="F153" s="32"/>
      <c r="G153" s="2"/>
      <c r="H153" s="2"/>
      <c r="I153" s="2"/>
      <c r="J153" s="2"/>
      <c r="K153" s="2"/>
      <c r="L153" s="2"/>
      <c r="M153" s="2"/>
    </row>
    <row r="154" spans="1:13" s="4" customFormat="1">
      <c r="A154" s="2"/>
      <c r="B154" s="2"/>
      <c r="C154" s="2"/>
      <c r="D154" s="2"/>
      <c r="E154" s="2"/>
      <c r="F154" s="32"/>
      <c r="G154" s="2"/>
      <c r="H154" s="2"/>
      <c r="I154" s="2"/>
      <c r="J154" s="2"/>
      <c r="K154" s="2"/>
      <c r="L154" s="2"/>
      <c r="M154" s="2"/>
    </row>
    <row r="155" spans="1:13" s="4" customFormat="1">
      <c r="A155" s="2"/>
      <c r="B155" s="2"/>
      <c r="C155" s="2"/>
      <c r="D155" s="2"/>
      <c r="E155" s="2"/>
      <c r="F155" s="32"/>
      <c r="G155" s="2"/>
      <c r="H155" s="2"/>
      <c r="I155" s="2"/>
      <c r="J155" s="2"/>
      <c r="K155" s="2"/>
      <c r="L155" s="2"/>
      <c r="M155" s="2"/>
    </row>
    <row r="156" spans="1:13" s="4" customFormat="1">
      <c r="A156" s="2"/>
      <c r="B156" s="2"/>
      <c r="C156" s="2"/>
      <c r="D156" s="2"/>
      <c r="E156" s="2"/>
      <c r="F156" s="32"/>
      <c r="G156" s="2"/>
      <c r="H156" s="2"/>
      <c r="I156" s="2"/>
      <c r="J156" s="2"/>
      <c r="K156" s="2"/>
      <c r="L156" s="2"/>
      <c r="M156" s="2"/>
    </row>
    <row r="157" spans="1:13" s="4" customFormat="1">
      <c r="A157" s="2"/>
      <c r="B157" s="2"/>
      <c r="C157" s="2"/>
      <c r="D157" s="2"/>
      <c r="E157" s="2"/>
      <c r="F157" s="32"/>
      <c r="G157" s="2"/>
      <c r="H157" s="2"/>
      <c r="I157" s="2"/>
      <c r="J157" s="2"/>
      <c r="K157" s="2"/>
      <c r="L157" s="2"/>
      <c r="M157" s="2"/>
    </row>
    <row r="158" spans="1:13" s="4" customFormat="1">
      <c r="A158" s="2"/>
      <c r="B158" s="2"/>
      <c r="C158" s="2"/>
      <c r="D158" s="2"/>
      <c r="E158" s="2"/>
      <c r="F158" s="32"/>
      <c r="G158" s="2"/>
      <c r="H158" s="2"/>
      <c r="I158" s="2"/>
      <c r="J158" s="2"/>
      <c r="K158" s="2"/>
      <c r="L158" s="2"/>
      <c r="M158" s="2"/>
    </row>
    <row r="159" spans="1:13" s="4" customFormat="1">
      <c r="A159" s="2"/>
      <c r="B159" s="2"/>
      <c r="C159" s="2"/>
      <c r="D159" s="2"/>
      <c r="E159" s="2"/>
      <c r="F159" s="32"/>
      <c r="G159" s="2"/>
      <c r="H159" s="2"/>
      <c r="I159" s="2"/>
      <c r="J159" s="2"/>
      <c r="K159" s="2"/>
      <c r="L159" s="2"/>
      <c r="M159" s="2"/>
    </row>
    <row r="160" spans="1:13" s="4" customFormat="1">
      <c r="A160" s="2"/>
      <c r="B160" s="2"/>
      <c r="C160" s="2"/>
      <c r="D160" s="2"/>
      <c r="E160" s="2"/>
      <c r="F160" s="32"/>
      <c r="G160" s="2"/>
      <c r="H160" s="2"/>
      <c r="I160" s="2"/>
      <c r="J160" s="2"/>
      <c r="K160" s="2"/>
      <c r="L160" s="2"/>
      <c r="M160" s="2"/>
    </row>
    <row r="161" spans="1:13" s="4" customFormat="1">
      <c r="A161" s="2"/>
      <c r="B161" s="2"/>
      <c r="C161" s="2"/>
      <c r="D161" s="2"/>
      <c r="E161" s="2"/>
      <c r="F161" s="32"/>
      <c r="G161" s="2"/>
      <c r="H161" s="2"/>
      <c r="I161" s="2"/>
      <c r="J161" s="2"/>
      <c r="K161" s="2"/>
      <c r="L161" s="2"/>
      <c r="M161" s="2"/>
    </row>
    <row r="162" spans="1:13" s="4" customFormat="1">
      <c r="A162" s="2"/>
      <c r="B162" s="2"/>
      <c r="C162" s="2"/>
      <c r="D162" s="2"/>
      <c r="E162" s="2"/>
      <c r="F162" s="32"/>
      <c r="G162" s="2"/>
      <c r="H162" s="2"/>
      <c r="I162" s="2"/>
      <c r="J162" s="2"/>
      <c r="K162" s="2"/>
      <c r="L162" s="2"/>
      <c r="M162" s="2"/>
    </row>
    <row r="163" spans="1:13" s="4" customFormat="1">
      <c r="A163" s="2"/>
      <c r="B163" s="2"/>
      <c r="C163" s="2"/>
      <c r="D163" s="2"/>
      <c r="E163" s="2"/>
      <c r="F163" s="32"/>
      <c r="G163" s="2"/>
      <c r="H163" s="2"/>
      <c r="I163" s="2"/>
      <c r="J163" s="2"/>
      <c r="K163" s="2"/>
      <c r="L163" s="2"/>
      <c r="M163" s="2"/>
    </row>
    <row r="164" spans="1:13" s="4" customFormat="1">
      <c r="A164" s="2"/>
      <c r="B164" s="2"/>
      <c r="C164" s="2"/>
      <c r="D164" s="2"/>
      <c r="E164" s="2"/>
      <c r="F164" s="32"/>
      <c r="G164" s="2"/>
      <c r="H164" s="2"/>
      <c r="I164" s="2"/>
      <c r="J164" s="2"/>
      <c r="K164" s="2"/>
      <c r="L164" s="2"/>
      <c r="M164" s="2"/>
    </row>
    <row r="165" spans="1:13" s="4" customFormat="1">
      <c r="A165" s="2"/>
      <c r="B165" s="2"/>
      <c r="C165" s="2"/>
      <c r="D165" s="2"/>
      <c r="E165" s="2"/>
      <c r="F165" s="32"/>
      <c r="G165" s="2"/>
      <c r="H165" s="2"/>
      <c r="I165" s="2"/>
      <c r="J165" s="2"/>
      <c r="K165" s="2"/>
      <c r="L165" s="2"/>
      <c r="M165" s="2"/>
    </row>
    <row r="166" spans="1:13" s="4" customFormat="1">
      <c r="A166" s="2"/>
      <c r="B166" s="2"/>
      <c r="C166" s="2"/>
      <c r="D166" s="2"/>
      <c r="E166" s="2"/>
      <c r="F166" s="32"/>
      <c r="G166" s="2"/>
      <c r="H166" s="2"/>
      <c r="I166" s="2"/>
      <c r="J166" s="2"/>
      <c r="K166" s="2"/>
      <c r="L166" s="2"/>
      <c r="M166" s="2"/>
    </row>
    <row r="167" spans="1:13" s="4" customFormat="1">
      <c r="A167" s="56"/>
      <c r="B167" s="56"/>
      <c r="C167" s="2"/>
      <c r="D167" s="2"/>
      <c r="E167" s="2"/>
      <c r="F167" s="32"/>
      <c r="G167" s="2"/>
      <c r="H167" s="2"/>
      <c r="I167" s="2"/>
      <c r="J167" s="2"/>
      <c r="K167" s="2"/>
      <c r="L167" s="2"/>
      <c r="M167" s="2"/>
    </row>
    <row r="168" spans="1:13" s="4" customFormat="1">
      <c r="A168" s="2"/>
      <c r="B168" s="2"/>
      <c r="C168" s="2"/>
      <c r="D168" s="2"/>
      <c r="E168" s="2"/>
      <c r="F168" s="32"/>
      <c r="G168" s="2"/>
      <c r="H168" s="2"/>
      <c r="I168" s="2"/>
      <c r="J168" s="2"/>
      <c r="K168" s="2"/>
      <c r="L168" s="2"/>
      <c r="M168" s="2"/>
    </row>
    <row r="169" spans="1:13" s="4" customFormat="1">
      <c r="A169" s="2"/>
      <c r="B169" s="2"/>
      <c r="C169" s="2"/>
      <c r="D169" s="2"/>
      <c r="E169" s="2"/>
      <c r="F169" s="32"/>
      <c r="G169" s="2"/>
      <c r="H169" s="2"/>
      <c r="I169" s="2"/>
      <c r="J169" s="2"/>
      <c r="K169" s="2"/>
      <c r="L169" s="2"/>
      <c r="M169" s="2"/>
    </row>
    <row r="170" spans="1:13" s="4" customFormat="1">
      <c r="A170" s="2"/>
      <c r="B170" s="2"/>
      <c r="C170" s="2"/>
      <c r="D170" s="2"/>
      <c r="E170" s="2"/>
      <c r="F170" s="32"/>
      <c r="G170" s="2"/>
      <c r="H170" s="2"/>
      <c r="I170" s="2"/>
      <c r="J170" s="2"/>
      <c r="K170" s="2"/>
      <c r="L170" s="2"/>
      <c r="M170" s="2"/>
    </row>
    <row r="171" spans="1:13" s="4" customFormat="1">
      <c r="A171" s="2"/>
      <c r="B171" s="2"/>
      <c r="C171" s="2"/>
      <c r="D171" s="2"/>
      <c r="E171" s="2"/>
      <c r="F171" s="32"/>
      <c r="G171" s="2"/>
      <c r="H171" s="2"/>
      <c r="I171" s="2"/>
      <c r="J171" s="2"/>
      <c r="K171" s="2"/>
      <c r="L171" s="2"/>
      <c r="M171" s="2"/>
    </row>
    <row r="172" spans="1:13" s="4" customFormat="1">
      <c r="A172" s="2"/>
      <c r="B172" s="2"/>
      <c r="C172" s="2"/>
      <c r="D172" s="2"/>
      <c r="E172" s="2"/>
      <c r="F172" s="32"/>
      <c r="G172" s="2"/>
      <c r="H172" s="2"/>
      <c r="I172" s="2"/>
      <c r="J172" s="2"/>
      <c r="K172" s="2"/>
      <c r="L172" s="2"/>
      <c r="M172" s="2"/>
    </row>
    <row r="173" spans="1:13" s="4" customFormat="1">
      <c r="A173" s="2"/>
      <c r="B173" s="2"/>
      <c r="C173" s="2"/>
      <c r="D173" s="2"/>
      <c r="E173" s="2"/>
      <c r="F173" s="32"/>
      <c r="G173" s="2"/>
      <c r="H173" s="2"/>
      <c r="I173" s="2"/>
      <c r="J173" s="2"/>
      <c r="K173" s="2"/>
      <c r="L173" s="2"/>
      <c r="M173" s="2"/>
    </row>
    <row r="174" spans="1:13" s="4" customFormat="1">
      <c r="A174" s="2"/>
      <c r="B174" s="2"/>
      <c r="C174" s="2"/>
      <c r="D174" s="2"/>
      <c r="E174" s="2"/>
      <c r="F174" s="32"/>
      <c r="G174" s="2"/>
      <c r="H174" s="2"/>
      <c r="I174" s="2"/>
      <c r="J174" s="2"/>
      <c r="K174" s="2"/>
      <c r="L174" s="2"/>
      <c r="M174" s="2"/>
    </row>
    <row r="175" spans="1:13" s="4" customFormat="1">
      <c r="A175" s="2"/>
      <c r="B175" s="2"/>
      <c r="C175" s="2"/>
      <c r="D175" s="2"/>
      <c r="E175" s="2"/>
      <c r="F175" s="32"/>
      <c r="G175" s="2"/>
      <c r="H175" s="2"/>
      <c r="I175" s="2"/>
      <c r="J175" s="2"/>
      <c r="K175" s="2"/>
      <c r="L175" s="2"/>
      <c r="M175" s="2"/>
    </row>
    <row r="176" spans="1:13" s="4" customFormat="1">
      <c r="A176" s="2"/>
      <c r="B176" s="2"/>
      <c r="C176" s="2"/>
      <c r="D176" s="2"/>
      <c r="E176" s="2"/>
      <c r="F176" s="32"/>
      <c r="G176" s="2"/>
      <c r="H176" s="2"/>
      <c r="I176" s="2"/>
      <c r="J176" s="2"/>
      <c r="K176" s="2"/>
      <c r="L176" s="2"/>
      <c r="M176" s="2"/>
    </row>
    <row r="177" spans="1:13" s="4" customFormat="1">
      <c r="A177" s="2"/>
      <c r="B177" s="2"/>
      <c r="C177" s="2"/>
      <c r="D177" s="2"/>
      <c r="E177" s="2"/>
      <c r="F177" s="32"/>
      <c r="G177" s="2"/>
      <c r="H177" s="2"/>
      <c r="I177" s="2"/>
      <c r="J177" s="2"/>
      <c r="K177" s="2"/>
      <c r="L177" s="2"/>
      <c r="M177" s="2"/>
    </row>
    <row r="178" spans="1:13" s="4" customFormat="1">
      <c r="A178" s="2"/>
      <c r="B178" s="2"/>
      <c r="C178" s="2"/>
      <c r="D178" s="2"/>
      <c r="E178" s="2"/>
      <c r="F178" s="32"/>
      <c r="G178" s="2"/>
      <c r="H178" s="2"/>
      <c r="I178" s="2"/>
      <c r="J178" s="2"/>
      <c r="K178" s="2"/>
      <c r="L178" s="2"/>
      <c r="M178" s="2"/>
    </row>
    <row r="179" spans="1:13" s="4" customFormat="1">
      <c r="A179" s="2"/>
      <c r="B179" s="2"/>
      <c r="C179" s="2"/>
      <c r="D179" s="2"/>
      <c r="E179" s="2"/>
      <c r="F179" s="32"/>
      <c r="G179" s="2"/>
      <c r="H179" s="2"/>
      <c r="I179" s="2"/>
      <c r="J179" s="2"/>
      <c r="K179" s="2"/>
      <c r="L179" s="2"/>
      <c r="M179" s="2"/>
    </row>
    <row r="180" spans="1:13" s="4" customFormat="1">
      <c r="A180" s="2"/>
      <c r="B180" s="2"/>
      <c r="C180" s="2"/>
      <c r="D180" s="2"/>
      <c r="E180" s="2"/>
      <c r="F180" s="32"/>
      <c r="G180" s="2"/>
      <c r="H180" s="2"/>
      <c r="I180" s="2"/>
      <c r="J180" s="2"/>
      <c r="K180" s="2"/>
      <c r="L180" s="2"/>
      <c r="M180" s="2"/>
    </row>
    <row r="181" spans="1:13" s="4" customFormat="1">
      <c r="A181" s="2"/>
      <c r="B181" s="2"/>
      <c r="C181" s="2"/>
      <c r="D181" s="2"/>
      <c r="E181" s="2"/>
      <c r="F181" s="32"/>
      <c r="G181" s="2"/>
      <c r="H181" s="2"/>
      <c r="I181" s="2"/>
      <c r="J181" s="2"/>
      <c r="K181" s="2"/>
      <c r="L181" s="2"/>
      <c r="M181" s="2"/>
    </row>
    <row r="182" spans="1:13" s="4" customFormat="1">
      <c r="A182" s="2"/>
      <c r="B182" s="2"/>
      <c r="C182" s="2"/>
      <c r="D182" s="2"/>
      <c r="E182" s="2"/>
      <c r="F182" s="32"/>
      <c r="G182" s="2"/>
      <c r="H182" s="2"/>
      <c r="I182" s="2"/>
      <c r="J182" s="2"/>
      <c r="K182" s="2"/>
      <c r="L182" s="2"/>
      <c r="M182" s="2"/>
    </row>
    <row r="183" spans="1:13" s="4" customFormat="1">
      <c r="A183" s="2"/>
      <c r="B183" s="2"/>
      <c r="C183" s="2"/>
      <c r="D183" s="2"/>
      <c r="E183" s="2"/>
      <c r="F183" s="32"/>
      <c r="G183" s="2"/>
      <c r="H183" s="2"/>
      <c r="I183" s="2"/>
      <c r="J183" s="2"/>
      <c r="K183" s="2"/>
      <c r="L183" s="2"/>
      <c r="M183" s="2"/>
    </row>
    <row r="184" spans="1:13" s="4" customFormat="1">
      <c r="A184" s="2"/>
      <c r="B184" s="2"/>
      <c r="C184" s="2"/>
      <c r="D184" s="2"/>
      <c r="E184" s="2"/>
      <c r="F184" s="32"/>
      <c r="G184" s="2"/>
      <c r="H184" s="2"/>
      <c r="I184" s="2"/>
      <c r="J184" s="2"/>
      <c r="K184" s="2"/>
      <c r="L184" s="2"/>
      <c r="M184" s="2"/>
    </row>
    <row r="185" spans="1:13" s="4" customFormat="1">
      <c r="A185" s="2"/>
      <c r="B185" s="2"/>
      <c r="C185" s="2"/>
      <c r="D185" s="2"/>
      <c r="E185" s="2"/>
      <c r="F185" s="32"/>
      <c r="G185" s="2"/>
      <c r="H185" s="2"/>
      <c r="I185" s="2"/>
      <c r="J185" s="2"/>
      <c r="K185" s="2"/>
      <c r="L185" s="2"/>
      <c r="M185" s="2"/>
    </row>
    <row r="186" spans="1:13" s="4" customFormat="1">
      <c r="A186" s="2"/>
      <c r="B186" s="2"/>
      <c r="C186" s="2"/>
      <c r="D186" s="2"/>
      <c r="E186" s="2"/>
      <c r="F186" s="32"/>
      <c r="G186" s="2"/>
      <c r="H186" s="2"/>
      <c r="I186" s="2"/>
      <c r="J186" s="2"/>
      <c r="K186" s="2"/>
      <c r="L186" s="2"/>
      <c r="M186" s="2"/>
    </row>
    <row r="187" spans="1:13" s="4" customFormat="1">
      <c r="A187" s="2"/>
      <c r="B187" s="2"/>
      <c r="C187" s="2"/>
      <c r="D187" s="2"/>
      <c r="E187" s="2"/>
      <c r="F187" s="32"/>
      <c r="G187" s="2"/>
      <c r="H187" s="2"/>
      <c r="I187" s="2"/>
      <c r="J187" s="2"/>
      <c r="K187" s="2"/>
      <c r="L187" s="2"/>
      <c r="M187" s="2"/>
    </row>
    <row r="188" spans="1:13" s="4" customFormat="1">
      <c r="A188" s="2"/>
      <c r="B188" s="2"/>
      <c r="C188" s="2"/>
      <c r="D188" s="2"/>
      <c r="E188" s="2"/>
      <c r="F188" s="32"/>
      <c r="G188" s="2"/>
      <c r="H188" s="2"/>
      <c r="I188" s="2"/>
      <c r="J188" s="2"/>
      <c r="K188" s="2"/>
      <c r="L188" s="2"/>
      <c r="M188" s="2"/>
    </row>
    <row r="189" spans="1:13" s="4" customFormat="1">
      <c r="A189" s="2"/>
      <c r="B189" s="2"/>
      <c r="C189" s="2"/>
      <c r="D189" s="2"/>
      <c r="E189" s="2"/>
      <c r="F189" s="32"/>
      <c r="G189" s="2"/>
      <c r="H189" s="2"/>
      <c r="I189" s="2"/>
      <c r="J189" s="2"/>
      <c r="K189" s="2"/>
      <c r="L189" s="2"/>
      <c r="M189" s="2"/>
    </row>
    <row r="190" spans="1:13" s="4" customFormat="1">
      <c r="A190" s="2"/>
      <c r="B190" s="2"/>
      <c r="C190" s="2"/>
      <c r="D190" s="2"/>
      <c r="E190" s="2"/>
      <c r="F190" s="32"/>
      <c r="G190" s="2"/>
      <c r="H190" s="2"/>
      <c r="I190" s="2"/>
      <c r="J190" s="2"/>
      <c r="K190" s="2"/>
      <c r="L190" s="2"/>
      <c r="M190" s="2"/>
    </row>
    <row r="191" spans="1:13" s="4" customFormat="1">
      <c r="A191" s="2"/>
      <c r="B191" s="2"/>
      <c r="C191" s="2"/>
      <c r="D191" s="2"/>
      <c r="E191" s="2"/>
      <c r="F191" s="32"/>
      <c r="G191" s="2"/>
      <c r="H191" s="2"/>
      <c r="I191" s="2"/>
      <c r="J191" s="2"/>
      <c r="K191" s="2"/>
      <c r="L191" s="2"/>
      <c r="M191" s="2"/>
    </row>
    <row r="192" spans="1:13" s="4" customFormat="1">
      <c r="A192" s="2"/>
      <c r="B192" s="2"/>
      <c r="C192" s="2"/>
      <c r="D192" s="2"/>
      <c r="E192" s="2"/>
      <c r="F192" s="32"/>
      <c r="G192" s="2"/>
      <c r="H192" s="2"/>
      <c r="I192" s="2"/>
      <c r="J192" s="2"/>
      <c r="K192" s="2"/>
      <c r="L192" s="2"/>
      <c r="M192" s="2"/>
    </row>
    <row r="193" spans="1:13" s="4" customFormat="1">
      <c r="A193" s="2"/>
      <c r="B193" s="2"/>
      <c r="C193" s="2"/>
      <c r="D193" s="2"/>
      <c r="E193" s="2"/>
      <c r="F193" s="32"/>
      <c r="G193" s="2"/>
      <c r="H193" s="2"/>
      <c r="I193" s="2"/>
      <c r="J193" s="2"/>
      <c r="K193" s="2"/>
      <c r="L193" s="2"/>
      <c r="M193" s="2"/>
    </row>
    <row r="194" spans="1:13" s="4" customFormat="1">
      <c r="A194" s="2"/>
      <c r="B194" s="2"/>
      <c r="C194" s="2"/>
      <c r="D194" s="2"/>
      <c r="E194" s="2"/>
      <c r="F194" s="32"/>
      <c r="G194" s="2"/>
      <c r="H194" s="2"/>
      <c r="I194" s="2"/>
      <c r="J194" s="2"/>
      <c r="K194" s="2"/>
      <c r="L194" s="2"/>
      <c r="M194" s="2"/>
    </row>
    <row r="195" spans="1:13" s="4" customFormat="1">
      <c r="A195" s="2"/>
      <c r="B195" s="2"/>
      <c r="C195" s="2"/>
      <c r="D195" s="2"/>
      <c r="E195" s="2"/>
      <c r="F195" s="32"/>
      <c r="G195" s="2"/>
      <c r="H195" s="2"/>
      <c r="I195" s="2"/>
      <c r="J195" s="2"/>
      <c r="K195" s="2"/>
      <c r="L195" s="2"/>
      <c r="M195" s="2"/>
    </row>
    <row r="196" spans="1:13" s="4" customFormat="1">
      <c r="A196" s="2"/>
      <c r="B196" s="2"/>
      <c r="C196" s="2"/>
      <c r="D196" s="2"/>
      <c r="E196" s="2"/>
      <c r="F196" s="32"/>
      <c r="G196" s="2"/>
      <c r="H196" s="2"/>
      <c r="I196" s="2"/>
      <c r="J196" s="2"/>
      <c r="K196" s="2"/>
      <c r="L196" s="2"/>
      <c r="M196" s="2"/>
    </row>
    <row r="197" spans="1:13" s="4" customFormat="1">
      <c r="A197" s="2"/>
      <c r="B197" s="2"/>
      <c r="C197" s="2"/>
      <c r="D197" s="2"/>
      <c r="E197" s="2"/>
      <c r="F197" s="32"/>
      <c r="G197" s="2"/>
      <c r="H197" s="2"/>
      <c r="I197" s="2"/>
      <c r="J197" s="2"/>
      <c r="K197" s="2"/>
      <c r="L197" s="2"/>
      <c r="M197" s="2"/>
    </row>
    <row r="198" spans="1:13" s="4" customFormat="1">
      <c r="A198" s="2"/>
      <c r="B198" s="2"/>
      <c r="C198" s="2"/>
      <c r="D198" s="2"/>
      <c r="E198" s="2"/>
      <c r="F198" s="32"/>
      <c r="G198" s="2"/>
      <c r="H198" s="2"/>
      <c r="I198" s="2"/>
      <c r="J198" s="2"/>
      <c r="K198" s="2"/>
      <c r="L198" s="2"/>
      <c r="M198" s="2"/>
    </row>
    <row r="199" spans="1:13" s="4" customFormat="1">
      <c r="A199" s="2"/>
      <c r="B199" s="2"/>
      <c r="C199" s="2"/>
      <c r="D199" s="2"/>
      <c r="E199" s="2"/>
      <c r="F199" s="32"/>
      <c r="G199" s="2"/>
      <c r="H199" s="2"/>
      <c r="I199" s="2"/>
      <c r="J199" s="2"/>
      <c r="K199" s="2"/>
      <c r="L199" s="2"/>
      <c r="M199" s="2"/>
    </row>
    <row r="200" spans="1:13" s="4" customFormat="1">
      <c r="A200" s="2"/>
      <c r="B200" s="2"/>
      <c r="C200" s="2"/>
      <c r="D200" s="2"/>
      <c r="E200" s="2"/>
      <c r="F200" s="32"/>
      <c r="G200" s="2"/>
      <c r="H200" s="2"/>
      <c r="I200" s="2"/>
      <c r="J200" s="2"/>
      <c r="K200" s="2"/>
      <c r="L200" s="2"/>
      <c r="M200" s="2"/>
    </row>
    <row r="201" spans="1:13" s="4" customFormat="1">
      <c r="A201" s="2"/>
      <c r="B201" s="2"/>
      <c r="C201" s="2"/>
      <c r="D201" s="2"/>
      <c r="E201" s="2"/>
      <c r="F201" s="32"/>
      <c r="G201" s="2"/>
      <c r="H201" s="2"/>
      <c r="I201" s="2"/>
      <c r="J201" s="2"/>
      <c r="K201" s="2"/>
      <c r="L201" s="2"/>
      <c r="M201" s="2"/>
    </row>
    <row r="202" spans="1:13" s="4" customFormat="1">
      <c r="A202" s="2"/>
      <c r="B202" s="2"/>
      <c r="C202" s="2"/>
      <c r="D202" s="2"/>
      <c r="E202" s="2"/>
      <c r="F202" s="32"/>
      <c r="G202" s="2"/>
      <c r="H202" s="2"/>
      <c r="I202" s="2"/>
      <c r="J202" s="2"/>
      <c r="K202" s="2"/>
      <c r="L202" s="2"/>
      <c r="M202" s="2"/>
    </row>
    <row r="203" spans="1:13" s="4" customFormat="1">
      <c r="A203" s="2"/>
      <c r="B203" s="2"/>
      <c r="C203" s="2"/>
      <c r="D203" s="2"/>
      <c r="E203" s="2"/>
      <c r="F203" s="32"/>
      <c r="G203" s="2"/>
      <c r="H203" s="2"/>
      <c r="I203" s="2"/>
      <c r="J203" s="2"/>
      <c r="K203" s="2"/>
      <c r="L203" s="2"/>
      <c r="M203" s="2"/>
    </row>
    <row r="204" spans="1:13" s="4" customFormat="1">
      <c r="A204" s="2"/>
      <c r="B204" s="2"/>
      <c r="C204" s="2"/>
      <c r="D204" s="2"/>
      <c r="E204" s="2"/>
      <c r="F204" s="32"/>
      <c r="G204" s="2"/>
      <c r="H204" s="2"/>
      <c r="I204" s="2"/>
      <c r="J204" s="2"/>
      <c r="K204" s="2"/>
      <c r="L204" s="2"/>
      <c r="M204" s="2"/>
    </row>
    <row r="205" spans="1:13" s="4" customFormat="1">
      <c r="A205" s="2"/>
      <c r="B205" s="2"/>
      <c r="C205" s="2"/>
      <c r="D205" s="2"/>
      <c r="E205" s="2"/>
      <c r="F205" s="32"/>
      <c r="G205" s="2"/>
      <c r="H205" s="2"/>
      <c r="I205" s="2"/>
      <c r="J205" s="2"/>
      <c r="K205" s="2"/>
      <c r="L205" s="2"/>
      <c r="M205" s="2"/>
    </row>
    <row r="206" spans="1:13" s="4" customFormat="1">
      <c r="A206" s="2"/>
      <c r="B206" s="2"/>
      <c r="C206" s="2"/>
      <c r="D206" s="2"/>
      <c r="E206" s="2"/>
      <c r="F206" s="32"/>
      <c r="G206" s="2"/>
      <c r="H206" s="2"/>
      <c r="I206" s="2"/>
      <c r="J206" s="2"/>
      <c r="K206" s="2"/>
      <c r="L206" s="2"/>
      <c r="M206" s="2"/>
    </row>
    <row r="207" spans="1:13" s="4" customFormat="1">
      <c r="A207" s="2"/>
      <c r="B207" s="2"/>
      <c r="C207" s="2"/>
      <c r="D207" s="2"/>
      <c r="E207" s="2"/>
      <c r="F207" s="32"/>
      <c r="G207" s="2"/>
      <c r="H207" s="2"/>
      <c r="I207" s="2"/>
      <c r="J207" s="2"/>
      <c r="K207" s="2"/>
      <c r="L207" s="2"/>
      <c r="M207" s="2"/>
    </row>
    <row r="208" spans="1:13" s="4" customFormat="1">
      <c r="A208" s="2"/>
      <c r="B208" s="2"/>
      <c r="C208" s="2"/>
      <c r="D208" s="2"/>
      <c r="E208" s="2"/>
      <c r="F208" s="32"/>
      <c r="G208" s="2"/>
      <c r="H208" s="2"/>
      <c r="I208" s="2"/>
      <c r="J208" s="2"/>
      <c r="K208" s="2"/>
      <c r="L208" s="2"/>
      <c r="M208" s="2"/>
    </row>
    <row r="209" spans="1:13" s="4" customFormat="1">
      <c r="A209" s="2"/>
      <c r="B209" s="2"/>
      <c r="C209" s="2"/>
      <c r="D209" s="2"/>
      <c r="E209" s="2"/>
      <c r="F209" s="32"/>
      <c r="G209" s="2"/>
      <c r="H209" s="2"/>
      <c r="I209" s="2"/>
      <c r="J209" s="2"/>
      <c r="K209" s="2"/>
      <c r="L209" s="2"/>
      <c r="M209" s="2"/>
    </row>
    <row r="210" spans="1:13" s="4" customFormat="1">
      <c r="A210" s="2"/>
      <c r="B210" s="2"/>
      <c r="C210" s="2"/>
      <c r="D210" s="2"/>
      <c r="E210" s="2"/>
      <c r="F210" s="32"/>
      <c r="G210" s="2"/>
      <c r="H210" s="2"/>
      <c r="I210" s="2"/>
      <c r="J210" s="2"/>
      <c r="K210" s="2"/>
      <c r="L210" s="2"/>
      <c r="M210" s="2"/>
    </row>
    <row r="211" spans="1:13" s="4" customFormat="1">
      <c r="A211" s="2"/>
      <c r="B211" s="2"/>
      <c r="C211" s="2"/>
      <c r="D211" s="2"/>
      <c r="E211" s="2"/>
      <c r="F211" s="32"/>
      <c r="G211" s="2"/>
      <c r="H211" s="2"/>
      <c r="I211" s="2"/>
      <c r="J211" s="2"/>
      <c r="K211" s="2"/>
      <c r="L211" s="2"/>
      <c r="M211" s="2"/>
    </row>
    <row r="212" spans="1:13" s="4" customFormat="1">
      <c r="A212" s="2"/>
      <c r="B212" s="2"/>
      <c r="C212" s="2"/>
      <c r="D212" s="2"/>
      <c r="E212" s="2"/>
      <c r="F212" s="32"/>
      <c r="G212" s="2"/>
      <c r="H212" s="2"/>
      <c r="I212" s="2"/>
      <c r="J212" s="2"/>
      <c r="K212" s="2"/>
      <c r="L212" s="2"/>
      <c r="M212" s="2"/>
    </row>
    <row r="213" spans="1:13" s="4" customFormat="1">
      <c r="A213" s="2"/>
      <c r="B213" s="2"/>
      <c r="C213" s="2"/>
      <c r="D213" s="2"/>
      <c r="E213" s="2"/>
      <c r="F213" s="32"/>
      <c r="G213" s="2"/>
      <c r="H213" s="2"/>
      <c r="I213" s="2"/>
      <c r="J213" s="2"/>
      <c r="K213" s="2"/>
      <c r="L213" s="2"/>
      <c r="M213" s="2"/>
    </row>
    <row r="214" spans="1:13" s="4" customFormat="1">
      <c r="A214" s="2"/>
      <c r="B214" s="2"/>
      <c r="C214" s="2"/>
      <c r="D214" s="2"/>
      <c r="E214" s="2"/>
      <c r="F214" s="32"/>
      <c r="G214" s="2"/>
      <c r="H214" s="2"/>
      <c r="I214" s="2"/>
      <c r="J214" s="2"/>
      <c r="K214" s="2"/>
      <c r="L214" s="2"/>
      <c r="M214" s="2"/>
    </row>
    <row r="215" spans="1:13" s="4" customFormat="1">
      <c r="A215" s="2"/>
      <c r="B215" s="2"/>
      <c r="C215" s="2"/>
      <c r="D215" s="2"/>
      <c r="E215" s="2"/>
      <c r="F215" s="32"/>
      <c r="G215" s="2"/>
      <c r="H215" s="2"/>
      <c r="I215" s="2"/>
      <c r="J215" s="2"/>
      <c r="K215" s="2"/>
      <c r="L215" s="2"/>
      <c r="M215" s="2"/>
    </row>
    <row r="216" spans="1:13" s="4" customFormat="1">
      <c r="A216" s="2"/>
      <c r="B216" s="2"/>
      <c r="C216" s="2"/>
      <c r="D216" s="2"/>
      <c r="E216" s="2"/>
      <c r="F216" s="32"/>
      <c r="G216" s="2"/>
      <c r="H216" s="2"/>
      <c r="I216" s="2"/>
      <c r="J216" s="2"/>
      <c r="K216" s="2"/>
      <c r="L216" s="2"/>
      <c r="M216" s="2"/>
    </row>
    <row r="217" spans="1:13" s="4" customFormat="1">
      <c r="A217" s="2"/>
      <c r="B217" s="2"/>
      <c r="C217" s="2"/>
      <c r="D217" s="2"/>
      <c r="E217" s="2"/>
      <c r="F217" s="32"/>
      <c r="G217" s="2"/>
      <c r="H217" s="2"/>
      <c r="I217" s="2"/>
      <c r="J217" s="2"/>
      <c r="K217" s="2"/>
      <c r="L217" s="2"/>
      <c r="M217" s="2"/>
    </row>
    <row r="218" spans="1:13" s="4" customFormat="1">
      <c r="A218" s="2"/>
      <c r="B218" s="2"/>
      <c r="C218" s="2"/>
      <c r="D218" s="2"/>
      <c r="E218" s="2"/>
      <c r="F218" s="32"/>
      <c r="G218" s="2"/>
      <c r="H218" s="2"/>
      <c r="I218" s="2"/>
      <c r="J218" s="2"/>
      <c r="K218" s="2"/>
      <c r="L218" s="2"/>
      <c r="M218" s="2"/>
    </row>
    <row r="219" spans="1:13" s="4" customFormat="1">
      <c r="A219" s="2"/>
      <c r="B219" s="2"/>
      <c r="C219" s="2"/>
      <c r="D219" s="2"/>
      <c r="E219" s="2"/>
      <c r="F219" s="32"/>
      <c r="G219" s="2"/>
      <c r="H219" s="2"/>
      <c r="I219" s="2"/>
      <c r="J219" s="2"/>
      <c r="K219" s="2"/>
      <c r="L219" s="2"/>
      <c r="M219" s="2"/>
    </row>
    <row r="220" spans="1:13" s="4" customFormat="1">
      <c r="A220" s="2"/>
      <c r="B220" s="2"/>
      <c r="C220" s="2"/>
      <c r="D220" s="2"/>
      <c r="E220" s="2"/>
      <c r="F220" s="32"/>
      <c r="G220" s="2"/>
      <c r="H220" s="2"/>
      <c r="I220" s="2"/>
      <c r="J220" s="2"/>
      <c r="K220" s="2"/>
      <c r="L220" s="2"/>
      <c r="M220" s="2"/>
    </row>
    <row r="221" spans="1:13" s="4" customFormat="1">
      <c r="A221" s="2"/>
      <c r="B221" s="2"/>
      <c r="C221" s="2"/>
      <c r="D221" s="2"/>
      <c r="E221" s="2"/>
      <c r="F221" s="32"/>
      <c r="G221" s="2"/>
      <c r="H221" s="2"/>
      <c r="I221" s="2"/>
      <c r="J221" s="2"/>
      <c r="K221" s="2"/>
      <c r="L221" s="2"/>
      <c r="M221" s="2"/>
    </row>
    <row r="222" spans="1:13" s="4" customFormat="1">
      <c r="A222" s="2"/>
      <c r="B222" s="2"/>
      <c r="C222" s="2"/>
      <c r="D222" s="2"/>
      <c r="E222" s="2"/>
      <c r="F222" s="32"/>
      <c r="G222" s="2"/>
      <c r="H222" s="2"/>
      <c r="I222" s="2"/>
      <c r="J222" s="2"/>
      <c r="K222" s="2"/>
      <c r="L222" s="2"/>
      <c r="M222" s="2"/>
    </row>
    <row r="223" spans="1:13" s="4" customFormat="1">
      <c r="A223" s="2"/>
      <c r="B223" s="2"/>
      <c r="C223" s="2"/>
      <c r="D223" s="2"/>
      <c r="E223" s="2"/>
      <c r="F223" s="32"/>
      <c r="G223" s="2"/>
      <c r="H223" s="2"/>
      <c r="I223" s="2"/>
      <c r="J223" s="2"/>
      <c r="K223" s="2"/>
      <c r="L223" s="2"/>
      <c r="M223" s="2"/>
    </row>
    <row r="224" spans="1:13" s="4" customFormat="1">
      <c r="A224" s="2"/>
      <c r="B224" s="2"/>
      <c r="C224" s="2"/>
      <c r="D224" s="2"/>
      <c r="E224" s="2"/>
      <c r="F224" s="32"/>
      <c r="G224" s="2"/>
      <c r="H224" s="2"/>
      <c r="I224" s="2"/>
      <c r="J224" s="2"/>
      <c r="K224" s="2"/>
      <c r="L224" s="2"/>
      <c r="M224" s="2"/>
    </row>
    <row r="225" spans="1:13" s="4" customFormat="1">
      <c r="A225" s="2"/>
      <c r="B225" s="2"/>
      <c r="C225" s="2"/>
      <c r="D225" s="2"/>
      <c r="E225" s="2"/>
      <c r="F225" s="32"/>
      <c r="G225" s="2"/>
      <c r="H225" s="2"/>
      <c r="I225" s="2"/>
      <c r="J225" s="2"/>
      <c r="K225" s="2"/>
      <c r="L225" s="2"/>
      <c r="M225" s="2"/>
    </row>
    <row r="226" spans="1:13" s="4" customFormat="1">
      <c r="A226" s="2"/>
      <c r="B226" s="2"/>
      <c r="C226" s="2"/>
      <c r="D226" s="2"/>
      <c r="E226" s="2"/>
      <c r="F226" s="32"/>
      <c r="G226" s="2"/>
      <c r="H226" s="2"/>
      <c r="I226" s="2"/>
      <c r="J226" s="2"/>
      <c r="K226" s="2"/>
      <c r="L226" s="2"/>
      <c r="M226" s="2"/>
    </row>
    <row r="227" spans="1:13" s="4" customFormat="1">
      <c r="A227" s="2"/>
      <c r="B227" s="2"/>
      <c r="C227" s="2"/>
      <c r="D227" s="2"/>
      <c r="E227" s="2"/>
      <c r="F227" s="32"/>
      <c r="G227" s="2"/>
      <c r="H227" s="2"/>
      <c r="I227" s="2"/>
      <c r="J227" s="2"/>
      <c r="K227" s="2"/>
      <c r="L227" s="2"/>
      <c r="M227" s="2"/>
    </row>
    <row r="228" spans="1:13" s="4" customFormat="1">
      <c r="A228" s="2"/>
      <c r="B228" s="2"/>
      <c r="C228" s="2"/>
      <c r="D228" s="2"/>
      <c r="E228" s="2"/>
      <c r="F228" s="32"/>
      <c r="G228" s="2"/>
      <c r="H228" s="2"/>
      <c r="I228" s="2"/>
      <c r="J228" s="2"/>
      <c r="K228" s="2"/>
      <c r="L228" s="2"/>
      <c r="M228" s="2"/>
    </row>
    <row r="229" spans="1:13" s="4" customFormat="1">
      <c r="A229" s="2"/>
      <c r="B229" s="2"/>
      <c r="C229" s="2"/>
      <c r="D229" s="2"/>
      <c r="E229" s="2"/>
      <c r="F229" s="32"/>
      <c r="G229" s="2"/>
      <c r="H229" s="2"/>
      <c r="I229" s="2"/>
      <c r="J229" s="2"/>
      <c r="K229" s="2"/>
      <c r="L229" s="2"/>
      <c r="M229" s="2"/>
    </row>
    <row r="230" spans="1:13" s="4" customFormat="1">
      <c r="A230" s="2"/>
      <c r="B230" s="2"/>
      <c r="C230" s="2"/>
      <c r="D230" s="2"/>
      <c r="E230" s="2"/>
      <c r="F230" s="32"/>
      <c r="G230" s="2"/>
      <c r="H230" s="2"/>
      <c r="I230" s="2"/>
      <c r="J230" s="2"/>
      <c r="K230" s="2"/>
      <c r="L230" s="2"/>
      <c r="M230" s="2"/>
    </row>
    <row r="231" spans="1:13" s="4" customFormat="1">
      <c r="A231" s="2"/>
      <c r="B231" s="2"/>
      <c r="C231" s="2"/>
      <c r="D231" s="2"/>
      <c r="E231" s="2"/>
      <c r="F231" s="32"/>
      <c r="G231" s="2"/>
      <c r="H231" s="2"/>
      <c r="I231" s="2"/>
      <c r="J231" s="2"/>
      <c r="K231" s="2"/>
      <c r="L231" s="2"/>
      <c r="M231" s="2"/>
    </row>
    <row r="232" spans="1:13" s="4" customFormat="1">
      <c r="A232" s="2"/>
      <c r="B232" s="2"/>
      <c r="C232" s="2"/>
      <c r="D232" s="2"/>
      <c r="E232" s="2"/>
      <c r="F232" s="32"/>
      <c r="G232" s="2"/>
      <c r="H232" s="2"/>
      <c r="I232" s="2"/>
      <c r="J232" s="2"/>
      <c r="K232" s="2"/>
      <c r="L232" s="2"/>
      <c r="M232" s="2"/>
    </row>
    <row r="233" spans="1:13" s="4" customFormat="1">
      <c r="A233" s="2"/>
      <c r="B233" s="2"/>
      <c r="C233" s="2"/>
      <c r="D233" s="2"/>
      <c r="E233" s="2"/>
      <c r="F233" s="32"/>
      <c r="G233" s="2"/>
      <c r="H233" s="2"/>
      <c r="I233" s="2"/>
      <c r="J233" s="2"/>
      <c r="K233" s="2"/>
      <c r="L233" s="2"/>
      <c r="M233" s="2"/>
    </row>
    <row r="234" spans="1:13" s="4" customFormat="1">
      <c r="A234" s="2"/>
      <c r="B234" s="2"/>
      <c r="C234" s="2"/>
      <c r="D234" s="2"/>
      <c r="E234" s="2"/>
      <c r="F234" s="32"/>
      <c r="G234" s="2"/>
      <c r="H234" s="2"/>
      <c r="I234" s="2"/>
      <c r="J234" s="2"/>
      <c r="K234" s="2"/>
      <c r="L234" s="2"/>
      <c r="M234" s="2"/>
    </row>
    <row r="235" spans="1:13" s="4" customFormat="1">
      <c r="A235" s="2"/>
      <c r="B235" s="2"/>
      <c r="C235" s="2"/>
      <c r="D235" s="2"/>
      <c r="E235" s="2"/>
      <c r="F235" s="32"/>
      <c r="G235" s="2"/>
      <c r="H235" s="2"/>
      <c r="I235" s="2"/>
      <c r="J235" s="2"/>
      <c r="K235" s="2"/>
      <c r="L235" s="2"/>
      <c r="M235" s="2"/>
    </row>
    <row r="236" spans="1:13" s="4" customFormat="1">
      <c r="A236" s="1"/>
      <c r="B236" s="2"/>
      <c r="C236" s="2"/>
      <c r="D236" s="2"/>
      <c r="E236" s="2"/>
      <c r="F236" s="32"/>
      <c r="G236" s="2"/>
      <c r="H236" s="2"/>
      <c r="I236" s="2"/>
      <c r="J236" s="2"/>
      <c r="K236" s="2"/>
      <c r="L236" s="2"/>
      <c r="M236" s="2"/>
    </row>
    <row r="237" spans="1:13" s="4" customFormat="1">
      <c r="A237" s="2"/>
      <c r="B237" s="2"/>
      <c r="C237" s="2"/>
      <c r="D237" s="2"/>
      <c r="E237" s="2"/>
      <c r="F237" s="32"/>
      <c r="G237" s="2"/>
      <c r="H237" s="2"/>
      <c r="I237" s="2"/>
      <c r="J237" s="2"/>
      <c r="K237" s="2"/>
      <c r="L237" s="2"/>
      <c r="M237" s="2"/>
    </row>
    <row r="238" spans="1:13" s="4" customFormat="1">
      <c r="A238" s="2"/>
      <c r="B238" s="2"/>
      <c r="C238" s="2"/>
      <c r="D238" s="2"/>
      <c r="E238" s="2"/>
      <c r="F238" s="32"/>
      <c r="G238" s="2"/>
      <c r="H238" s="2"/>
      <c r="I238" s="2"/>
      <c r="J238" s="2"/>
      <c r="K238" s="2"/>
      <c r="L238" s="2"/>
      <c r="M238" s="2"/>
    </row>
    <row r="239" spans="1:13" s="4" customFormat="1">
      <c r="A239" s="2"/>
      <c r="B239" s="2"/>
      <c r="C239" s="2"/>
      <c r="D239" s="2"/>
      <c r="E239" s="2"/>
      <c r="F239" s="32"/>
      <c r="G239" s="2"/>
      <c r="H239" s="2"/>
      <c r="I239" s="2"/>
      <c r="J239" s="2"/>
      <c r="K239" s="2"/>
      <c r="L239" s="2"/>
      <c r="M239" s="2"/>
    </row>
    <row r="240" spans="1:13" s="4" customFormat="1">
      <c r="A240" s="2"/>
      <c r="B240" s="2"/>
      <c r="C240" s="2"/>
      <c r="D240" s="2"/>
      <c r="E240" s="2"/>
      <c r="F240" s="32"/>
      <c r="G240" s="2"/>
      <c r="H240" s="2"/>
      <c r="I240" s="2"/>
      <c r="J240" s="2"/>
      <c r="K240" s="2"/>
      <c r="L240" s="2"/>
      <c r="M240" s="2"/>
    </row>
    <row r="241" spans="1:13" s="4" customFormat="1">
      <c r="A241" s="2"/>
      <c r="B241" s="2"/>
      <c r="C241" s="2"/>
      <c r="D241" s="2"/>
      <c r="E241" s="2"/>
      <c r="F241" s="32"/>
      <c r="G241" s="2"/>
      <c r="H241" s="2"/>
      <c r="I241" s="2"/>
      <c r="J241" s="2"/>
      <c r="K241" s="2"/>
      <c r="L241" s="2"/>
      <c r="M241" s="2"/>
    </row>
    <row r="242" spans="1:13" s="4" customFormat="1">
      <c r="A242" s="2"/>
      <c r="B242" s="2"/>
      <c r="C242" s="2"/>
      <c r="D242" s="2"/>
      <c r="E242" s="2"/>
      <c r="F242" s="32"/>
      <c r="G242" s="2"/>
      <c r="H242" s="2"/>
      <c r="I242" s="2"/>
      <c r="J242" s="2"/>
      <c r="K242" s="2"/>
      <c r="L242" s="2"/>
      <c r="M242" s="2"/>
    </row>
    <row r="243" spans="1:13" s="4" customFormat="1">
      <c r="A243" s="2"/>
      <c r="B243" s="2"/>
      <c r="C243" s="2"/>
      <c r="D243" s="2"/>
      <c r="E243" s="2"/>
      <c r="F243" s="32"/>
      <c r="G243" s="2"/>
      <c r="H243" s="2"/>
      <c r="I243" s="2"/>
      <c r="J243" s="2"/>
      <c r="K243" s="2"/>
      <c r="L243" s="2"/>
      <c r="M243" s="2"/>
    </row>
    <row r="244" spans="1:13" s="4" customFormat="1">
      <c r="A244" s="2"/>
      <c r="B244" s="2"/>
      <c r="C244" s="2"/>
      <c r="D244" s="2"/>
      <c r="E244" s="2"/>
      <c r="F244" s="32"/>
      <c r="G244" s="2"/>
      <c r="H244" s="2"/>
      <c r="I244" s="2"/>
      <c r="J244" s="2"/>
      <c r="K244" s="2"/>
      <c r="L244" s="2"/>
      <c r="M244" s="2"/>
    </row>
    <row r="245" spans="1:13" s="4" customFormat="1">
      <c r="A245" s="2"/>
      <c r="B245" s="2"/>
      <c r="C245" s="2"/>
      <c r="D245" s="2"/>
      <c r="E245" s="2"/>
      <c r="F245" s="32"/>
      <c r="G245" s="2"/>
      <c r="H245" s="2"/>
      <c r="I245" s="2"/>
      <c r="J245" s="2"/>
      <c r="K245" s="2"/>
      <c r="L245" s="2"/>
      <c r="M245" s="2"/>
    </row>
    <row r="246" spans="1:13" s="4" customFormat="1">
      <c r="A246" s="2"/>
      <c r="B246" s="2"/>
      <c r="C246" s="2"/>
      <c r="D246" s="2"/>
      <c r="E246" s="2"/>
      <c r="F246" s="32"/>
      <c r="G246" s="2"/>
      <c r="H246" s="2"/>
      <c r="I246" s="2"/>
      <c r="J246" s="2"/>
      <c r="K246" s="2"/>
      <c r="L246" s="2"/>
      <c r="M246" s="2"/>
    </row>
    <row r="247" spans="1:13" s="4" customFormat="1">
      <c r="A247" s="2"/>
      <c r="B247" s="2"/>
      <c r="C247" s="2"/>
      <c r="D247" s="2"/>
      <c r="E247" s="2"/>
      <c r="F247" s="32"/>
      <c r="G247" s="2"/>
      <c r="H247" s="2"/>
      <c r="I247" s="2"/>
      <c r="J247" s="2"/>
      <c r="K247" s="2"/>
      <c r="L247" s="2"/>
      <c r="M247" s="2"/>
    </row>
    <row r="248" spans="1:13" s="4" customFormat="1">
      <c r="A248" s="2"/>
      <c r="B248" s="2"/>
      <c r="C248" s="2"/>
      <c r="D248" s="2"/>
      <c r="E248" s="2"/>
      <c r="F248" s="32"/>
      <c r="G248" s="2"/>
      <c r="H248" s="2"/>
      <c r="I248" s="2"/>
      <c r="J248" s="2"/>
      <c r="K248" s="2"/>
      <c r="L248" s="2"/>
      <c r="M248" s="2"/>
    </row>
    <row r="249" spans="1:13" s="4" customFormat="1">
      <c r="A249" s="2"/>
      <c r="B249" s="2"/>
      <c r="C249" s="2"/>
      <c r="D249" s="2"/>
      <c r="E249" s="2"/>
      <c r="F249" s="32"/>
      <c r="G249" s="2"/>
      <c r="H249" s="2"/>
      <c r="I249" s="2"/>
      <c r="J249" s="2"/>
      <c r="K249" s="2"/>
      <c r="L249" s="2"/>
      <c r="M249" s="2"/>
    </row>
    <row r="250" spans="1:13" s="4" customFormat="1">
      <c r="A250" s="2"/>
      <c r="B250" s="2"/>
      <c r="C250" s="2"/>
      <c r="D250" s="2"/>
      <c r="E250" s="2"/>
      <c r="F250" s="32"/>
      <c r="G250" s="2"/>
      <c r="H250" s="2"/>
      <c r="I250" s="2"/>
      <c r="J250" s="2"/>
      <c r="K250" s="2"/>
      <c r="L250" s="2"/>
      <c r="M250" s="2"/>
    </row>
    <row r="251" spans="1:13" s="4" customFormat="1">
      <c r="A251" s="2"/>
      <c r="B251" s="2"/>
      <c r="C251" s="2"/>
      <c r="D251" s="2"/>
      <c r="E251" s="2"/>
      <c r="F251" s="32"/>
      <c r="G251" s="2"/>
      <c r="H251" s="2"/>
      <c r="I251" s="2"/>
      <c r="J251" s="2"/>
      <c r="K251" s="2"/>
      <c r="L251" s="2"/>
      <c r="M251" s="2"/>
    </row>
    <row r="252" spans="1:13" s="4" customFormat="1">
      <c r="A252" s="2"/>
      <c r="B252" s="2"/>
      <c r="C252" s="2"/>
      <c r="D252" s="2"/>
      <c r="E252" s="2"/>
      <c r="F252" s="32"/>
      <c r="G252" s="2"/>
      <c r="H252" s="2"/>
      <c r="I252" s="2"/>
      <c r="J252" s="2"/>
      <c r="K252" s="2"/>
      <c r="L252" s="2"/>
      <c r="M252" s="2"/>
    </row>
    <row r="253" spans="1:13" s="4" customFormat="1">
      <c r="A253" s="56"/>
      <c r="B253" s="2"/>
      <c r="C253" s="2"/>
      <c r="D253" s="2"/>
      <c r="E253" s="2"/>
      <c r="F253" s="32"/>
      <c r="G253" s="2"/>
      <c r="H253" s="2"/>
      <c r="I253" s="2"/>
      <c r="J253" s="2"/>
      <c r="K253" s="2"/>
      <c r="L253" s="2"/>
      <c r="M253" s="2"/>
    </row>
    <row r="254" spans="1:13" s="4" customFormat="1">
      <c r="A254" s="56"/>
      <c r="B254" s="2"/>
      <c r="C254" s="2"/>
      <c r="D254" s="2"/>
      <c r="E254" s="2"/>
      <c r="F254" s="32"/>
      <c r="G254" s="2"/>
      <c r="H254" s="2"/>
      <c r="I254" s="2"/>
      <c r="J254" s="2"/>
      <c r="K254" s="2"/>
      <c r="L254" s="2"/>
      <c r="M254" s="2"/>
    </row>
    <row r="255" spans="1:13" s="4" customFormat="1">
      <c r="A255" s="56"/>
      <c r="B255" s="2"/>
      <c r="C255" s="2"/>
      <c r="D255" s="2"/>
      <c r="E255" s="2"/>
      <c r="F255" s="32"/>
      <c r="G255" s="2"/>
      <c r="H255" s="2"/>
      <c r="I255" s="2"/>
      <c r="J255" s="2"/>
      <c r="K255" s="2"/>
      <c r="L255" s="2"/>
      <c r="M255" s="2"/>
    </row>
    <row r="256" spans="1:13" s="4" customFormat="1">
      <c r="A256" s="56"/>
      <c r="B256" s="2"/>
      <c r="C256" s="2"/>
      <c r="D256" s="2"/>
      <c r="E256" s="2"/>
      <c r="F256" s="32"/>
      <c r="G256" s="2"/>
      <c r="H256" s="2"/>
      <c r="I256" s="2"/>
      <c r="J256" s="2"/>
      <c r="K256" s="2"/>
      <c r="L256" s="2"/>
      <c r="M256" s="2"/>
    </row>
    <row r="257" spans="1:13" s="4" customFormat="1">
      <c r="A257" s="56"/>
      <c r="B257" s="2"/>
      <c r="C257" s="2"/>
      <c r="D257" s="2"/>
      <c r="E257" s="2"/>
      <c r="F257" s="32"/>
      <c r="G257" s="2"/>
      <c r="H257" s="2"/>
      <c r="I257" s="2"/>
      <c r="J257" s="2"/>
      <c r="K257" s="2"/>
      <c r="L257" s="2"/>
      <c r="M257" s="2"/>
    </row>
    <row r="258" spans="1:13" s="4" customFormat="1">
      <c r="A258" s="56"/>
      <c r="B258" s="2"/>
      <c r="C258" s="2"/>
      <c r="D258" s="2"/>
      <c r="E258" s="2"/>
      <c r="F258" s="32"/>
      <c r="G258" s="2"/>
      <c r="H258" s="2"/>
      <c r="I258" s="2"/>
      <c r="J258" s="2"/>
      <c r="K258" s="2"/>
      <c r="L258" s="2"/>
      <c r="M258" s="2"/>
    </row>
    <row r="259" spans="1:13" s="4" customFormat="1">
      <c r="A259" s="56"/>
      <c r="B259" s="2"/>
      <c r="C259" s="2"/>
      <c r="D259" s="2"/>
      <c r="E259" s="2"/>
      <c r="F259" s="32"/>
      <c r="G259" s="2"/>
      <c r="H259" s="2"/>
      <c r="I259" s="2"/>
      <c r="J259" s="2"/>
      <c r="K259" s="2"/>
      <c r="L259" s="2"/>
      <c r="M259" s="2"/>
    </row>
    <row r="260" spans="1:13" s="4" customFormat="1">
      <c r="A260" s="56"/>
      <c r="B260" s="2"/>
      <c r="C260" s="2"/>
      <c r="D260" s="2"/>
      <c r="E260" s="2"/>
      <c r="F260" s="32"/>
      <c r="G260" s="2"/>
      <c r="H260" s="2"/>
      <c r="I260" s="2"/>
      <c r="J260" s="2"/>
      <c r="K260" s="2"/>
      <c r="L260" s="2"/>
      <c r="M260" s="2"/>
    </row>
    <row r="261" spans="1:13" s="4" customFormat="1">
      <c r="A261" s="56"/>
      <c r="B261" s="2"/>
      <c r="C261" s="2"/>
      <c r="D261" s="2"/>
      <c r="E261" s="2"/>
      <c r="F261" s="32"/>
      <c r="G261" s="2"/>
      <c r="H261" s="2"/>
      <c r="I261" s="2"/>
      <c r="J261" s="2"/>
      <c r="K261" s="2"/>
      <c r="L261" s="2"/>
      <c r="M261" s="2"/>
    </row>
    <row r="262" spans="1:13" s="4" customFormat="1">
      <c r="A262" s="56"/>
      <c r="B262" s="2"/>
      <c r="C262" s="2"/>
      <c r="D262" s="2"/>
      <c r="E262" s="2"/>
      <c r="F262" s="32"/>
      <c r="G262" s="2"/>
      <c r="H262" s="2"/>
      <c r="I262" s="2"/>
      <c r="J262" s="2"/>
      <c r="K262" s="2"/>
      <c r="L262" s="2"/>
      <c r="M262" s="2"/>
    </row>
    <row r="263" spans="1:13" s="4" customFormat="1">
      <c r="A263" s="56"/>
      <c r="B263" s="2"/>
      <c r="C263" s="2"/>
      <c r="D263" s="2"/>
      <c r="E263" s="2"/>
      <c r="F263" s="32"/>
      <c r="G263" s="2"/>
      <c r="H263" s="2"/>
      <c r="I263" s="2"/>
      <c r="J263" s="2"/>
      <c r="K263" s="2"/>
      <c r="L263" s="2"/>
      <c r="M263" s="2"/>
    </row>
    <row r="264" spans="1:13" s="4" customFormat="1">
      <c r="A264" s="56"/>
      <c r="B264" s="2"/>
      <c r="C264" s="2"/>
      <c r="D264" s="2"/>
      <c r="E264" s="2"/>
      <c r="F264" s="32"/>
      <c r="G264" s="2"/>
      <c r="H264" s="2"/>
      <c r="I264" s="2"/>
      <c r="J264" s="2"/>
      <c r="K264" s="2"/>
      <c r="L264" s="2"/>
      <c r="M264" s="2"/>
    </row>
    <row r="265" spans="1:13" s="4" customFormat="1">
      <c r="A265" s="56"/>
      <c r="B265" s="2"/>
      <c r="C265" s="2"/>
      <c r="D265" s="2"/>
      <c r="E265" s="2"/>
      <c r="F265" s="32"/>
      <c r="G265" s="2"/>
      <c r="H265" s="2"/>
      <c r="I265" s="2"/>
      <c r="J265" s="2"/>
      <c r="K265" s="2"/>
      <c r="L265" s="2"/>
      <c r="M265" s="2"/>
    </row>
    <row r="266" spans="1:13" s="4" customFormat="1">
      <c r="A266" s="56"/>
      <c r="B266" s="2"/>
      <c r="C266" s="2"/>
      <c r="D266" s="2"/>
      <c r="E266" s="2"/>
      <c r="F266" s="32"/>
      <c r="G266" s="2"/>
      <c r="H266" s="2"/>
      <c r="I266" s="2"/>
      <c r="J266" s="2"/>
      <c r="K266" s="2"/>
      <c r="L266" s="2"/>
      <c r="M266" s="2"/>
    </row>
    <row r="267" spans="1:13" s="4" customFormat="1">
      <c r="A267" s="56"/>
      <c r="B267" s="2"/>
      <c r="C267" s="2"/>
      <c r="D267" s="2"/>
      <c r="E267" s="2"/>
      <c r="F267" s="32"/>
      <c r="G267" s="2"/>
      <c r="H267" s="2"/>
      <c r="I267" s="2"/>
      <c r="J267" s="2"/>
      <c r="K267" s="2"/>
      <c r="L267" s="2"/>
      <c r="M267" s="2"/>
    </row>
    <row r="268" spans="1:13" s="4" customFormat="1">
      <c r="A268" s="56"/>
      <c r="B268" s="2"/>
      <c r="C268" s="2"/>
      <c r="D268" s="2"/>
      <c r="E268" s="2"/>
      <c r="F268" s="32"/>
      <c r="G268" s="2"/>
      <c r="H268" s="2"/>
      <c r="I268" s="2"/>
      <c r="J268" s="2"/>
      <c r="K268" s="2"/>
      <c r="L268" s="2"/>
      <c r="M268" s="2"/>
    </row>
    <row r="269" spans="1:13" s="4" customFormat="1">
      <c r="A269" s="56"/>
      <c r="B269" s="2"/>
      <c r="C269" s="2"/>
      <c r="D269" s="2"/>
      <c r="E269" s="2"/>
      <c r="F269" s="32"/>
      <c r="G269" s="2"/>
      <c r="H269" s="2"/>
      <c r="I269" s="2"/>
      <c r="J269" s="2"/>
      <c r="K269" s="2"/>
      <c r="L269" s="2"/>
      <c r="M269" s="2"/>
    </row>
    <row r="270" spans="1:13" s="4" customFormat="1">
      <c r="A270" s="56"/>
      <c r="B270" s="2"/>
      <c r="C270" s="2"/>
      <c r="D270" s="2"/>
      <c r="E270" s="2"/>
      <c r="F270" s="32"/>
      <c r="G270" s="2"/>
      <c r="H270" s="2"/>
      <c r="I270" s="2"/>
      <c r="J270" s="2"/>
      <c r="K270" s="2"/>
      <c r="L270" s="2"/>
      <c r="M270" s="2"/>
    </row>
    <row r="271" spans="1:13" s="4" customFormat="1">
      <c r="A271" s="56"/>
      <c r="B271" s="2"/>
      <c r="C271" s="2"/>
      <c r="D271" s="2"/>
      <c r="E271" s="2"/>
      <c r="F271" s="32"/>
      <c r="G271" s="2"/>
      <c r="H271" s="2"/>
      <c r="I271" s="2"/>
      <c r="J271" s="2"/>
      <c r="K271" s="2"/>
      <c r="L271" s="2"/>
      <c r="M271" s="2"/>
    </row>
    <row r="272" spans="1:13" s="4" customFormat="1">
      <c r="A272" s="56"/>
      <c r="B272" s="2"/>
      <c r="C272" s="2"/>
      <c r="D272" s="2"/>
      <c r="E272" s="2"/>
      <c r="F272" s="32"/>
      <c r="G272" s="2"/>
      <c r="H272" s="2"/>
      <c r="I272" s="2"/>
      <c r="J272" s="2"/>
      <c r="K272" s="2"/>
      <c r="L272" s="2"/>
      <c r="M272" s="2"/>
    </row>
    <row r="273" spans="1:13" s="4" customFormat="1">
      <c r="A273" s="56"/>
      <c r="B273" s="2"/>
      <c r="C273" s="2"/>
      <c r="D273" s="2"/>
      <c r="E273" s="2"/>
      <c r="F273" s="32"/>
      <c r="G273" s="2"/>
      <c r="H273" s="2"/>
      <c r="I273" s="2"/>
      <c r="J273" s="2"/>
      <c r="K273" s="2"/>
      <c r="L273" s="2"/>
      <c r="M273" s="2"/>
    </row>
    <row r="274" spans="1:13" s="4" customFormat="1">
      <c r="A274" s="56"/>
      <c r="B274" s="2"/>
      <c r="C274" s="2"/>
      <c r="D274" s="2"/>
      <c r="E274" s="2"/>
      <c r="F274" s="32"/>
      <c r="G274" s="2"/>
      <c r="H274" s="2"/>
      <c r="I274" s="2"/>
      <c r="J274" s="2"/>
      <c r="K274" s="2"/>
      <c r="L274" s="2"/>
      <c r="M274" s="2"/>
    </row>
    <row r="275" spans="1:13" s="4" customFormat="1">
      <c r="A275" s="56"/>
      <c r="B275" s="2"/>
      <c r="C275" s="2"/>
      <c r="D275" s="2"/>
      <c r="E275" s="2"/>
      <c r="F275" s="32"/>
      <c r="G275" s="2"/>
      <c r="H275" s="2"/>
      <c r="I275" s="2"/>
      <c r="J275" s="2"/>
      <c r="K275" s="2"/>
      <c r="L275" s="2"/>
      <c r="M275" s="2"/>
    </row>
    <row r="276" spans="1:13" s="4" customFormat="1">
      <c r="A276" s="56"/>
      <c r="B276" s="2"/>
      <c r="C276" s="2"/>
      <c r="D276" s="2"/>
      <c r="E276" s="2"/>
      <c r="F276" s="32"/>
      <c r="G276" s="2"/>
      <c r="H276" s="2"/>
      <c r="I276" s="2"/>
      <c r="J276" s="2"/>
      <c r="K276" s="2"/>
      <c r="L276" s="2"/>
      <c r="M276" s="2"/>
    </row>
    <row r="277" spans="1:13" s="4" customFormat="1">
      <c r="A277" s="56"/>
      <c r="B277" s="2"/>
      <c r="C277" s="2"/>
      <c r="D277" s="2"/>
      <c r="E277" s="2"/>
      <c r="F277" s="32"/>
      <c r="G277" s="2"/>
      <c r="H277" s="2"/>
      <c r="I277" s="2"/>
      <c r="J277" s="2"/>
      <c r="K277" s="2"/>
      <c r="L277" s="2"/>
      <c r="M277" s="2"/>
    </row>
    <row r="278" spans="1:13" s="4" customFormat="1">
      <c r="A278" s="56"/>
      <c r="B278" s="2"/>
      <c r="C278" s="2"/>
      <c r="D278" s="2"/>
      <c r="E278" s="2"/>
      <c r="F278" s="32"/>
      <c r="G278" s="2"/>
      <c r="H278" s="2"/>
      <c r="I278" s="2"/>
      <c r="J278" s="2"/>
      <c r="K278" s="2"/>
      <c r="L278" s="2"/>
      <c r="M278" s="2"/>
    </row>
    <row r="279" spans="1:13" s="4" customFormat="1">
      <c r="A279" s="56"/>
      <c r="B279" s="2"/>
      <c r="C279" s="2"/>
      <c r="D279" s="2"/>
      <c r="E279" s="2"/>
      <c r="F279" s="32"/>
      <c r="G279" s="2"/>
      <c r="H279" s="2"/>
      <c r="I279" s="2"/>
      <c r="J279" s="2"/>
      <c r="K279" s="2"/>
      <c r="L279" s="2"/>
      <c r="M279" s="2"/>
    </row>
    <row r="280" spans="1:13" s="4" customFormat="1">
      <c r="A280" s="56"/>
      <c r="B280" s="2"/>
      <c r="C280" s="2"/>
      <c r="D280" s="2"/>
      <c r="E280" s="2"/>
      <c r="F280" s="32"/>
      <c r="G280" s="2"/>
      <c r="H280" s="2"/>
      <c r="I280" s="2"/>
      <c r="J280" s="2"/>
      <c r="K280" s="2"/>
      <c r="L280" s="2"/>
      <c r="M280" s="2"/>
    </row>
    <row r="281" spans="1:13" s="4" customFormat="1">
      <c r="A281" s="56"/>
      <c r="B281" s="2"/>
      <c r="C281" s="2"/>
      <c r="D281" s="2"/>
      <c r="E281" s="2"/>
      <c r="F281" s="32"/>
      <c r="G281" s="2"/>
      <c r="H281" s="2"/>
      <c r="I281" s="2"/>
      <c r="J281" s="2"/>
      <c r="K281" s="2"/>
      <c r="L281" s="2"/>
      <c r="M281" s="2"/>
    </row>
    <row r="282" spans="1:13" s="4" customFormat="1">
      <c r="A282" s="56"/>
      <c r="B282" s="2"/>
      <c r="C282" s="2"/>
      <c r="D282" s="2"/>
      <c r="E282" s="2"/>
      <c r="F282" s="32"/>
      <c r="G282" s="2"/>
      <c r="H282" s="2"/>
      <c r="I282" s="2"/>
      <c r="J282" s="2"/>
      <c r="K282" s="2"/>
      <c r="L282" s="2"/>
      <c r="M282" s="2"/>
    </row>
    <row r="283" spans="1:13" s="4" customFormat="1">
      <c r="A283" s="56"/>
      <c r="B283" s="2"/>
      <c r="C283" s="2"/>
      <c r="D283" s="2"/>
      <c r="E283" s="2"/>
      <c r="F283" s="32"/>
      <c r="G283" s="2"/>
      <c r="H283" s="2"/>
      <c r="I283" s="2"/>
      <c r="J283" s="2"/>
      <c r="K283" s="2"/>
      <c r="L283" s="2"/>
      <c r="M283" s="2"/>
    </row>
    <row r="284" spans="1:13" s="4" customFormat="1">
      <c r="A284" s="56"/>
      <c r="B284" s="2"/>
      <c r="C284" s="2"/>
      <c r="D284" s="2"/>
      <c r="E284" s="2"/>
      <c r="F284" s="32"/>
      <c r="G284" s="2"/>
      <c r="H284" s="2"/>
      <c r="I284" s="2"/>
      <c r="J284" s="2"/>
      <c r="K284" s="2"/>
      <c r="L284" s="2"/>
      <c r="M284" s="2"/>
    </row>
    <row r="285" spans="1:13" s="4" customFormat="1">
      <c r="A285" s="56"/>
      <c r="B285" s="2"/>
      <c r="C285" s="2"/>
      <c r="D285" s="2"/>
      <c r="E285" s="2"/>
      <c r="F285" s="32"/>
      <c r="G285" s="2"/>
      <c r="H285" s="2"/>
      <c r="I285" s="2"/>
      <c r="J285" s="2"/>
      <c r="K285" s="2"/>
      <c r="L285" s="2"/>
      <c r="M285" s="2"/>
    </row>
    <row r="286" spans="1:13" s="4" customFormat="1">
      <c r="A286" s="56"/>
      <c r="B286" s="2"/>
      <c r="C286" s="2"/>
      <c r="D286" s="2"/>
      <c r="E286" s="2"/>
      <c r="F286" s="32"/>
      <c r="G286" s="2"/>
      <c r="H286" s="2"/>
      <c r="I286" s="2"/>
      <c r="J286" s="2"/>
      <c r="K286" s="2"/>
      <c r="L286" s="2"/>
      <c r="M286" s="2"/>
    </row>
    <row r="287" spans="1:13" s="4" customFormat="1">
      <c r="A287" s="56"/>
      <c r="B287" s="2"/>
      <c r="C287" s="2"/>
      <c r="D287" s="2"/>
      <c r="E287" s="2"/>
      <c r="F287" s="32"/>
      <c r="G287" s="2"/>
      <c r="H287" s="2"/>
      <c r="I287" s="2"/>
      <c r="J287" s="2"/>
      <c r="K287" s="2"/>
      <c r="L287" s="2"/>
      <c r="M287" s="2"/>
    </row>
    <row r="288" spans="1:13" s="4" customFormat="1">
      <c r="A288" s="56"/>
      <c r="B288" s="2"/>
      <c r="C288" s="2"/>
      <c r="D288" s="2"/>
      <c r="E288" s="2"/>
      <c r="F288" s="32"/>
      <c r="G288" s="2"/>
      <c r="H288" s="2"/>
      <c r="I288" s="2"/>
      <c r="J288" s="2"/>
      <c r="K288" s="2"/>
      <c r="L288" s="2"/>
      <c r="M288" s="2"/>
    </row>
    <row r="289" spans="1:13" s="4" customFormat="1">
      <c r="A289" s="56"/>
      <c r="B289" s="2"/>
      <c r="C289" s="2"/>
      <c r="D289" s="2"/>
      <c r="E289" s="2"/>
      <c r="F289" s="32"/>
      <c r="G289" s="2"/>
      <c r="H289" s="2"/>
      <c r="I289" s="2"/>
      <c r="J289" s="2"/>
      <c r="K289" s="2"/>
      <c r="L289" s="2"/>
      <c r="M289" s="2"/>
    </row>
    <row r="290" spans="1:13" s="4" customFormat="1">
      <c r="A290" s="56"/>
      <c r="B290" s="2"/>
      <c r="C290" s="2"/>
      <c r="D290" s="2"/>
      <c r="E290" s="2"/>
      <c r="F290" s="32"/>
      <c r="G290" s="2"/>
      <c r="H290" s="2"/>
      <c r="I290" s="2"/>
      <c r="J290" s="2"/>
      <c r="K290" s="2"/>
      <c r="L290" s="2"/>
      <c r="M290" s="2"/>
    </row>
    <row r="291" spans="1:13" s="4" customFormat="1">
      <c r="A291" s="56"/>
      <c r="B291" s="2"/>
      <c r="C291" s="2"/>
      <c r="D291" s="2"/>
      <c r="E291" s="2"/>
      <c r="F291" s="32"/>
      <c r="G291" s="2"/>
      <c r="H291" s="2"/>
      <c r="I291" s="2"/>
      <c r="J291" s="2"/>
      <c r="K291" s="2"/>
      <c r="L291" s="2"/>
      <c r="M291" s="2"/>
    </row>
    <row r="292" spans="1:13" s="4" customFormat="1">
      <c r="A292" s="56"/>
      <c r="B292" s="2"/>
      <c r="C292" s="2"/>
      <c r="D292" s="2"/>
      <c r="E292" s="2"/>
      <c r="F292" s="32"/>
      <c r="G292" s="2"/>
      <c r="H292" s="2"/>
      <c r="I292" s="2"/>
      <c r="J292" s="2"/>
      <c r="K292" s="2"/>
      <c r="L292" s="2"/>
      <c r="M292" s="2"/>
    </row>
    <row r="293" spans="1:13" s="4" customFormat="1">
      <c r="A293" s="56"/>
      <c r="B293" s="2"/>
      <c r="C293" s="2"/>
      <c r="D293" s="2"/>
      <c r="E293" s="2"/>
      <c r="F293" s="32"/>
      <c r="G293" s="2"/>
      <c r="H293" s="2"/>
      <c r="I293" s="2"/>
      <c r="J293" s="2"/>
      <c r="K293" s="2"/>
      <c r="L293" s="2"/>
      <c r="M293" s="2"/>
    </row>
    <row r="294" spans="1:13" s="4" customFormat="1">
      <c r="A294" s="56"/>
      <c r="B294" s="2"/>
      <c r="C294" s="2"/>
      <c r="D294" s="2"/>
      <c r="E294" s="2"/>
      <c r="F294" s="32"/>
      <c r="G294" s="2"/>
      <c r="H294" s="2"/>
      <c r="I294" s="2"/>
      <c r="J294" s="2"/>
      <c r="K294" s="2"/>
      <c r="L294" s="2"/>
      <c r="M294" s="2"/>
    </row>
    <row r="295" spans="1:13" s="4" customFormat="1">
      <c r="A295" s="56"/>
      <c r="B295" s="2"/>
      <c r="C295" s="2"/>
      <c r="D295" s="2"/>
      <c r="E295" s="2"/>
      <c r="F295" s="32"/>
      <c r="G295" s="2"/>
      <c r="H295" s="2"/>
      <c r="I295" s="2"/>
      <c r="J295" s="2"/>
      <c r="K295" s="2"/>
      <c r="L295" s="2"/>
      <c r="M295" s="2"/>
    </row>
    <row r="296" spans="1:13" s="4" customFormat="1">
      <c r="A296" s="56"/>
      <c r="B296" s="2"/>
      <c r="C296" s="2"/>
      <c r="D296" s="2"/>
      <c r="E296" s="2"/>
      <c r="F296" s="32"/>
      <c r="G296" s="2"/>
      <c r="H296" s="2"/>
      <c r="I296" s="2"/>
      <c r="J296" s="2"/>
      <c r="K296" s="2"/>
      <c r="L296" s="2"/>
      <c r="M296" s="2"/>
    </row>
    <row r="297" spans="1:13" s="4" customFormat="1">
      <c r="A297" s="56"/>
      <c r="B297" s="2"/>
      <c r="C297" s="2"/>
      <c r="D297" s="2"/>
      <c r="E297" s="2"/>
      <c r="F297" s="32"/>
      <c r="G297" s="2"/>
      <c r="H297" s="2"/>
      <c r="I297" s="2"/>
      <c r="J297" s="2"/>
      <c r="K297" s="2"/>
      <c r="L297" s="2"/>
      <c r="M297" s="2"/>
    </row>
    <row r="298" spans="1:13" s="4" customFormat="1">
      <c r="A298" s="56"/>
      <c r="B298" s="2"/>
      <c r="C298" s="2"/>
      <c r="D298" s="2"/>
      <c r="E298" s="2"/>
      <c r="F298" s="32"/>
      <c r="G298" s="2"/>
      <c r="H298" s="2"/>
      <c r="I298" s="2"/>
      <c r="J298" s="2"/>
      <c r="K298" s="2"/>
      <c r="L298" s="2"/>
      <c r="M298" s="2"/>
    </row>
    <row r="299" spans="1:13" s="4" customFormat="1">
      <c r="A299" s="56"/>
      <c r="B299" s="2"/>
      <c r="C299" s="2"/>
      <c r="D299" s="2"/>
      <c r="E299" s="2"/>
      <c r="F299" s="32"/>
      <c r="G299" s="2"/>
      <c r="H299" s="2"/>
      <c r="I299" s="2"/>
      <c r="J299" s="2"/>
      <c r="K299" s="2"/>
      <c r="L299" s="2"/>
      <c r="M299" s="2"/>
    </row>
    <row r="300" spans="1:13" s="4" customFormat="1">
      <c r="A300" s="56"/>
      <c r="B300" s="2"/>
      <c r="C300" s="2"/>
      <c r="D300" s="2"/>
      <c r="E300" s="2"/>
      <c r="F300" s="32"/>
      <c r="G300" s="2"/>
      <c r="H300" s="2"/>
      <c r="I300" s="2"/>
      <c r="J300" s="2"/>
      <c r="K300" s="2"/>
      <c r="L300" s="2"/>
      <c r="M300" s="2"/>
    </row>
    <row r="301" spans="1:13" s="4" customFormat="1">
      <c r="A301" s="56"/>
      <c r="B301" s="2"/>
      <c r="C301" s="2"/>
      <c r="D301" s="2"/>
      <c r="E301" s="2"/>
      <c r="F301" s="32"/>
      <c r="G301" s="2"/>
      <c r="H301" s="2"/>
      <c r="I301" s="2"/>
      <c r="J301" s="2"/>
      <c r="K301" s="2"/>
      <c r="L301" s="2"/>
      <c r="M301" s="2"/>
    </row>
    <row r="302" spans="1:13" s="4" customFormat="1">
      <c r="A302" s="56"/>
      <c r="B302" s="2"/>
      <c r="C302" s="2"/>
      <c r="D302" s="2"/>
      <c r="E302" s="2"/>
      <c r="F302" s="32"/>
      <c r="G302" s="2"/>
      <c r="H302" s="2"/>
      <c r="I302" s="2"/>
      <c r="J302" s="2"/>
      <c r="K302" s="2"/>
      <c r="L302" s="2"/>
      <c r="M302" s="2"/>
    </row>
    <row r="303" spans="1:13" s="4" customFormat="1">
      <c r="A303" s="56"/>
      <c r="B303" s="2"/>
      <c r="C303" s="2"/>
      <c r="D303" s="2"/>
      <c r="E303" s="2"/>
      <c r="F303" s="32"/>
      <c r="G303" s="2"/>
      <c r="H303" s="2"/>
      <c r="I303" s="2"/>
      <c r="J303" s="2"/>
      <c r="K303" s="2"/>
      <c r="L303" s="2"/>
      <c r="M303" s="2"/>
    </row>
    <row r="304" spans="1:13" s="4" customFormat="1">
      <c r="A304" s="56"/>
      <c r="B304" s="2"/>
      <c r="C304" s="2"/>
      <c r="D304" s="2"/>
      <c r="E304" s="2"/>
      <c r="F304" s="32"/>
      <c r="G304" s="2"/>
      <c r="H304" s="2"/>
      <c r="I304" s="2"/>
      <c r="J304" s="2"/>
      <c r="K304" s="2"/>
      <c r="L304" s="2"/>
      <c r="M304" s="2"/>
    </row>
    <row r="305" spans="1:13" s="4" customFormat="1">
      <c r="A305" s="56"/>
      <c r="B305" s="2"/>
      <c r="C305" s="2"/>
      <c r="D305" s="2"/>
      <c r="E305" s="2"/>
      <c r="F305" s="32"/>
      <c r="G305" s="2"/>
      <c r="H305" s="2"/>
      <c r="I305" s="2"/>
      <c r="J305" s="2"/>
      <c r="K305" s="2"/>
      <c r="L305" s="2"/>
      <c r="M305" s="2"/>
    </row>
    <row r="306" spans="1:13" s="4" customFormat="1">
      <c r="A306" s="56"/>
      <c r="B306" s="2"/>
      <c r="C306" s="2"/>
      <c r="D306" s="2"/>
      <c r="E306" s="2"/>
      <c r="F306" s="32"/>
      <c r="G306" s="2"/>
      <c r="H306" s="2"/>
      <c r="I306" s="2"/>
      <c r="J306" s="2"/>
      <c r="K306" s="2"/>
      <c r="L306" s="2"/>
      <c r="M306" s="2"/>
    </row>
    <row r="307" spans="1:13" s="4" customFormat="1">
      <c r="A307" s="56"/>
      <c r="B307" s="2"/>
      <c r="C307" s="2"/>
      <c r="D307" s="2"/>
      <c r="E307" s="2"/>
      <c r="F307" s="32"/>
      <c r="G307" s="2"/>
      <c r="H307" s="2"/>
      <c r="I307" s="2"/>
      <c r="J307" s="2"/>
      <c r="K307" s="2"/>
      <c r="L307" s="2"/>
      <c r="M307" s="2"/>
    </row>
    <row r="308" spans="1:13" s="4" customFormat="1">
      <c r="A308" s="2"/>
      <c r="B308" s="2"/>
      <c r="C308" s="2"/>
      <c r="D308" s="2"/>
      <c r="E308" s="2"/>
      <c r="F308" s="32"/>
      <c r="G308" s="2"/>
      <c r="H308" s="2"/>
      <c r="I308" s="2"/>
      <c r="J308" s="2"/>
      <c r="K308" s="2"/>
      <c r="L308" s="2"/>
      <c r="M308" s="2"/>
    </row>
    <row r="309" spans="1:13" s="4" customFormat="1">
      <c r="A309" s="2"/>
      <c r="B309" s="2"/>
      <c r="C309" s="2"/>
      <c r="D309" s="2"/>
      <c r="E309" s="2"/>
      <c r="F309" s="32"/>
      <c r="G309" s="2"/>
      <c r="H309" s="2"/>
      <c r="I309" s="2"/>
      <c r="J309" s="2"/>
      <c r="K309" s="2"/>
      <c r="L309" s="2"/>
      <c r="M309" s="2"/>
    </row>
    <row r="310" spans="1:13" s="4" customFormat="1">
      <c r="A310" s="2"/>
      <c r="B310" s="2"/>
      <c r="C310" s="2"/>
      <c r="D310" s="2"/>
      <c r="E310" s="2"/>
      <c r="F310" s="32"/>
      <c r="G310" s="2"/>
      <c r="H310" s="2"/>
      <c r="I310" s="2"/>
      <c r="J310" s="2"/>
      <c r="K310" s="2"/>
      <c r="L310" s="2"/>
      <c r="M310" s="2"/>
    </row>
    <row r="311" spans="1:13" s="4" customFormat="1">
      <c r="A311" s="2"/>
      <c r="B311" s="2"/>
      <c r="C311" s="2"/>
      <c r="D311" s="2"/>
      <c r="E311" s="2"/>
      <c r="F311" s="32"/>
      <c r="G311" s="2"/>
      <c r="H311" s="2"/>
      <c r="I311" s="2"/>
      <c r="J311" s="2"/>
      <c r="K311" s="2"/>
      <c r="L311" s="2"/>
      <c r="M311" s="2"/>
    </row>
    <row r="312" spans="1:13" s="4" customFormat="1">
      <c r="A312" s="2"/>
      <c r="B312" s="2"/>
      <c r="C312" s="2"/>
      <c r="D312" s="2"/>
      <c r="E312" s="2"/>
      <c r="F312" s="32"/>
      <c r="G312" s="2"/>
      <c r="H312" s="2"/>
      <c r="I312" s="2"/>
      <c r="J312" s="2"/>
      <c r="K312" s="2"/>
      <c r="L312" s="2"/>
      <c r="M312" s="2"/>
    </row>
    <row r="313" spans="1:13" s="4" customFormat="1">
      <c r="A313" s="2"/>
      <c r="B313" s="2"/>
      <c r="C313" s="2"/>
      <c r="D313" s="2"/>
      <c r="E313" s="2"/>
      <c r="F313" s="32"/>
      <c r="G313" s="2"/>
      <c r="H313" s="2"/>
      <c r="I313" s="2"/>
      <c r="J313" s="2"/>
      <c r="K313" s="2"/>
      <c r="L313" s="2"/>
      <c r="M313" s="2"/>
    </row>
    <row r="314" spans="1:13" s="4" customFormat="1">
      <c r="A314" s="2"/>
      <c r="B314" s="2"/>
      <c r="C314" s="2"/>
      <c r="D314" s="2"/>
      <c r="E314" s="2"/>
      <c r="F314" s="32"/>
      <c r="G314" s="2"/>
      <c r="H314" s="2"/>
      <c r="I314" s="2"/>
      <c r="J314" s="2"/>
      <c r="K314" s="2"/>
      <c r="L314" s="2"/>
      <c r="M314" s="2"/>
    </row>
    <row r="315" spans="1:13" s="4" customFormat="1">
      <c r="A315" s="2"/>
      <c r="B315" s="2"/>
      <c r="C315" s="2"/>
      <c r="D315" s="2"/>
      <c r="E315" s="2"/>
      <c r="F315" s="32"/>
      <c r="G315" s="2"/>
      <c r="H315" s="2"/>
      <c r="I315" s="2"/>
      <c r="J315" s="2"/>
      <c r="K315" s="2"/>
      <c r="L315" s="2"/>
      <c r="M315" s="2"/>
    </row>
    <row r="316" spans="1:13" s="4" customFormat="1">
      <c r="A316" s="2"/>
      <c r="B316" s="2"/>
      <c r="C316" s="2"/>
      <c r="D316" s="2"/>
      <c r="E316" s="2"/>
      <c r="F316" s="32"/>
      <c r="G316" s="2"/>
      <c r="H316" s="2"/>
      <c r="I316" s="2"/>
      <c r="J316" s="2"/>
      <c r="K316" s="2"/>
      <c r="L316" s="2"/>
      <c r="M316" s="2"/>
    </row>
    <row r="317" spans="1:13" s="4" customFormat="1">
      <c r="A317" s="2"/>
      <c r="B317" s="2"/>
      <c r="C317" s="2"/>
      <c r="D317" s="2"/>
      <c r="E317" s="2"/>
      <c r="F317" s="32"/>
      <c r="G317" s="2"/>
      <c r="H317" s="2"/>
      <c r="I317" s="2"/>
      <c r="J317" s="2"/>
      <c r="K317" s="2"/>
      <c r="L317" s="2"/>
      <c r="M317" s="2"/>
    </row>
    <row r="318" spans="1:13" s="4" customFormat="1">
      <c r="A318" s="2"/>
      <c r="B318" s="2"/>
      <c r="C318" s="2"/>
      <c r="D318" s="2"/>
      <c r="E318" s="2"/>
      <c r="F318" s="32"/>
      <c r="G318" s="2"/>
      <c r="H318" s="2"/>
      <c r="I318" s="2"/>
      <c r="J318" s="2"/>
      <c r="K318" s="2"/>
      <c r="L318" s="2"/>
      <c r="M318" s="2"/>
    </row>
    <row r="319" spans="1:13" s="4" customFormat="1">
      <c r="A319" s="2"/>
      <c r="B319" s="2"/>
      <c r="C319" s="2"/>
      <c r="D319" s="2"/>
      <c r="E319" s="2"/>
      <c r="F319" s="32"/>
      <c r="G319" s="2"/>
      <c r="H319" s="2"/>
      <c r="I319" s="2"/>
      <c r="J319" s="2"/>
      <c r="K319" s="2"/>
      <c r="L319" s="2"/>
      <c r="M319" s="2"/>
    </row>
    <row r="320" spans="1:13" s="4" customFormat="1">
      <c r="A320" s="2"/>
      <c r="B320" s="2"/>
      <c r="C320" s="2"/>
      <c r="D320" s="2"/>
      <c r="E320" s="2"/>
      <c r="F320" s="32"/>
      <c r="G320" s="2"/>
      <c r="H320" s="2"/>
      <c r="I320" s="2"/>
      <c r="J320" s="2"/>
      <c r="K320" s="2"/>
      <c r="L320" s="2"/>
      <c r="M320" s="2"/>
    </row>
    <row r="321" spans="1:13" s="4" customFormat="1">
      <c r="A321" s="2"/>
      <c r="B321" s="2"/>
      <c r="C321" s="2"/>
      <c r="D321" s="2"/>
      <c r="E321" s="2"/>
      <c r="F321" s="32"/>
      <c r="G321" s="2"/>
      <c r="H321" s="2"/>
      <c r="I321" s="2"/>
      <c r="J321" s="2"/>
      <c r="K321" s="2"/>
      <c r="L321" s="2"/>
      <c r="M321" s="2"/>
    </row>
    <row r="322" spans="1:13" s="4" customFormat="1">
      <c r="A322" s="2"/>
      <c r="B322" s="2"/>
      <c r="C322" s="2"/>
      <c r="D322" s="2"/>
      <c r="E322" s="2"/>
      <c r="F322" s="32"/>
      <c r="G322" s="2"/>
      <c r="H322" s="2"/>
      <c r="I322" s="2"/>
      <c r="J322" s="2"/>
      <c r="K322" s="2"/>
      <c r="L322" s="2"/>
      <c r="M322" s="2"/>
    </row>
    <row r="323" spans="1:13" s="4" customFormat="1">
      <c r="A323" s="2"/>
      <c r="B323" s="2"/>
      <c r="C323" s="2"/>
      <c r="D323" s="2"/>
      <c r="E323" s="2"/>
      <c r="F323" s="32"/>
      <c r="G323" s="2"/>
      <c r="H323" s="2"/>
      <c r="I323" s="2"/>
      <c r="J323" s="2"/>
      <c r="K323" s="2"/>
      <c r="L323" s="2"/>
      <c r="M323" s="2"/>
    </row>
    <row r="324" spans="1:13" s="4" customFormat="1">
      <c r="A324" s="2"/>
      <c r="B324" s="2"/>
      <c r="C324" s="2"/>
      <c r="D324" s="2"/>
      <c r="E324" s="2"/>
      <c r="F324" s="32"/>
      <c r="G324" s="2"/>
      <c r="H324" s="2"/>
      <c r="I324" s="2"/>
      <c r="J324" s="2"/>
      <c r="K324" s="2"/>
      <c r="L324" s="2"/>
      <c r="M324" s="2"/>
    </row>
    <row r="325" spans="1:13" s="4" customFormat="1">
      <c r="A325" s="2"/>
      <c r="B325" s="2"/>
      <c r="C325" s="2"/>
      <c r="D325" s="2"/>
      <c r="E325" s="2"/>
      <c r="F325" s="32"/>
      <c r="G325" s="2"/>
      <c r="H325" s="2"/>
      <c r="I325" s="2"/>
      <c r="J325" s="2"/>
      <c r="K325" s="2"/>
      <c r="L325" s="2"/>
      <c r="M325" s="2"/>
    </row>
    <row r="326" spans="1:13" s="4" customFormat="1">
      <c r="A326" s="2"/>
      <c r="B326" s="2"/>
      <c r="C326" s="2"/>
      <c r="D326" s="2"/>
      <c r="E326" s="2"/>
      <c r="F326" s="32"/>
      <c r="G326" s="2"/>
      <c r="H326" s="2"/>
      <c r="I326" s="2"/>
      <c r="J326" s="2"/>
      <c r="K326" s="2"/>
      <c r="L326" s="2"/>
      <c r="M326" s="2"/>
    </row>
    <row r="327" spans="1:13" s="4" customFormat="1">
      <c r="A327" s="2"/>
      <c r="B327" s="2"/>
      <c r="C327" s="2"/>
      <c r="D327" s="2"/>
      <c r="E327" s="2"/>
      <c r="F327" s="32"/>
      <c r="G327" s="2"/>
      <c r="H327" s="2"/>
      <c r="I327" s="2"/>
      <c r="J327" s="2"/>
      <c r="K327" s="2"/>
      <c r="L327" s="2"/>
      <c r="M327" s="2"/>
    </row>
    <row r="328" spans="1:13" s="4" customFormat="1">
      <c r="A328" s="2"/>
      <c r="B328" s="2"/>
      <c r="C328" s="2"/>
      <c r="D328" s="2"/>
      <c r="E328" s="2"/>
      <c r="F328" s="32"/>
      <c r="G328" s="2"/>
      <c r="H328" s="2"/>
      <c r="I328" s="2"/>
      <c r="J328" s="2"/>
      <c r="K328" s="2"/>
      <c r="L328" s="2"/>
      <c r="M328" s="2"/>
    </row>
    <row r="329" spans="1:13" s="4" customFormat="1">
      <c r="A329" s="2"/>
      <c r="B329" s="2"/>
      <c r="C329" s="2"/>
      <c r="D329" s="2"/>
      <c r="E329" s="2"/>
      <c r="F329" s="32"/>
      <c r="G329" s="2"/>
      <c r="H329" s="2"/>
      <c r="I329" s="2"/>
      <c r="J329" s="2"/>
      <c r="K329" s="2"/>
      <c r="L329" s="2"/>
      <c r="M329" s="2"/>
    </row>
    <row r="330" spans="1:13" s="4" customFormat="1">
      <c r="A330" s="2"/>
      <c r="B330" s="2"/>
      <c r="C330" s="2"/>
      <c r="D330" s="2"/>
      <c r="E330" s="2"/>
      <c r="F330" s="32"/>
      <c r="G330" s="2"/>
      <c r="H330" s="2"/>
      <c r="I330" s="2"/>
      <c r="J330" s="2"/>
      <c r="K330" s="2"/>
      <c r="L330" s="2"/>
      <c r="M330" s="2"/>
    </row>
    <row r="331" spans="1:13" s="4" customFormat="1">
      <c r="A331" s="2"/>
      <c r="B331" s="2"/>
      <c r="C331" s="2"/>
      <c r="D331" s="2"/>
      <c r="E331" s="2"/>
      <c r="F331" s="32"/>
      <c r="G331" s="2"/>
      <c r="H331" s="2"/>
      <c r="I331" s="2"/>
      <c r="J331" s="2"/>
      <c r="K331" s="2"/>
      <c r="L331" s="2"/>
      <c r="M331" s="2"/>
    </row>
    <row r="332" spans="1:13" s="4" customFormat="1">
      <c r="A332" s="2"/>
      <c r="B332" s="2"/>
      <c r="C332" s="2"/>
      <c r="D332" s="2"/>
      <c r="E332" s="2"/>
      <c r="F332" s="32"/>
      <c r="G332" s="2"/>
      <c r="H332" s="2"/>
      <c r="I332" s="2"/>
      <c r="J332" s="2"/>
      <c r="K332" s="2"/>
      <c r="L332" s="2"/>
      <c r="M332" s="2"/>
    </row>
    <row r="333" spans="1:13" s="4" customFormat="1">
      <c r="A333" s="2"/>
      <c r="B333" s="2"/>
      <c r="C333" s="2"/>
      <c r="D333" s="2"/>
      <c r="E333" s="2"/>
      <c r="F333" s="32"/>
      <c r="G333" s="2"/>
      <c r="H333" s="2"/>
      <c r="I333" s="2"/>
      <c r="J333" s="2"/>
      <c r="K333" s="2"/>
      <c r="L333" s="2"/>
      <c r="M333" s="2"/>
    </row>
    <row r="334" spans="1:13" s="4" customFormat="1">
      <c r="A334" s="2"/>
      <c r="B334" s="2"/>
      <c r="C334" s="2"/>
      <c r="D334" s="2"/>
      <c r="E334" s="2"/>
      <c r="F334" s="32"/>
      <c r="G334" s="2"/>
      <c r="H334" s="2"/>
      <c r="I334" s="2"/>
      <c r="J334" s="2"/>
      <c r="K334" s="2"/>
      <c r="L334" s="2"/>
      <c r="M334" s="2"/>
    </row>
    <row r="335" spans="1:13" s="4" customFormat="1">
      <c r="A335" s="2"/>
      <c r="B335" s="2"/>
      <c r="C335" s="2"/>
      <c r="D335" s="2"/>
      <c r="E335" s="2"/>
      <c r="F335" s="32"/>
      <c r="G335" s="2"/>
      <c r="H335" s="2"/>
      <c r="I335" s="2"/>
      <c r="J335" s="2"/>
      <c r="K335" s="2"/>
      <c r="L335" s="2"/>
      <c r="M335" s="2"/>
    </row>
    <row r="336" spans="1:13" s="4" customFormat="1">
      <c r="A336" s="2"/>
      <c r="B336" s="2"/>
      <c r="C336" s="2"/>
      <c r="D336" s="2"/>
      <c r="E336" s="2"/>
      <c r="F336" s="32"/>
      <c r="G336" s="2"/>
      <c r="H336" s="2"/>
      <c r="I336" s="2"/>
      <c r="J336" s="2"/>
      <c r="K336" s="2"/>
      <c r="L336" s="2"/>
      <c r="M336" s="2"/>
    </row>
    <row r="337" spans="1:13" s="4" customFormat="1">
      <c r="A337" s="2"/>
      <c r="B337" s="2"/>
      <c r="C337" s="2"/>
      <c r="D337" s="2"/>
      <c r="E337" s="2"/>
      <c r="F337" s="32"/>
      <c r="G337" s="2"/>
      <c r="H337" s="2"/>
      <c r="I337" s="2"/>
      <c r="J337" s="2"/>
      <c r="K337" s="2"/>
      <c r="L337" s="2"/>
      <c r="M337" s="2"/>
    </row>
    <row r="338" spans="1:13" s="4" customFormat="1">
      <c r="A338" s="2"/>
      <c r="B338" s="2"/>
      <c r="C338" s="2"/>
      <c r="D338" s="2"/>
      <c r="E338" s="2"/>
      <c r="F338" s="32"/>
      <c r="G338" s="2"/>
      <c r="H338" s="2"/>
      <c r="I338" s="2"/>
      <c r="J338" s="2"/>
      <c r="K338" s="2"/>
      <c r="L338" s="2"/>
      <c r="M338" s="2"/>
    </row>
    <row r="339" spans="1:13" s="4" customFormat="1">
      <c r="A339" s="2"/>
      <c r="B339" s="2"/>
      <c r="C339" s="2"/>
      <c r="D339" s="2"/>
      <c r="E339" s="2"/>
      <c r="F339" s="32"/>
      <c r="G339" s="2"/>
      <c r="H339" s="2"/>
      <c r="I339" s="2"/>
      <c r="J339" s="2"/>
      <c r="K339" s="2"/>
      <c r="L339" s="2"/>
      <c r="M339" s="2"/>
    </row>
    <row r="340" spans="1:13" s="4" customFormat="1">
      <c r="A340" s="2"/>
      <c r="B340" s="2"/>
      <c r="C340" s="2"/>
      <c r="D340" s="2"/>
      <c r="E340" s="2"/>
      <c r="F340" s="32"/>
      <c r="G340" s="2"/>
      <c r="H340" s="2"/>
      <c r="I340" s="2"/>
      <c r="J340" s="2"/>
      <c r="K340" s="2"/>
      <c r="L340" s="2"/>
      <c r="M340" s="2"/>
    </row>
    <row r="341" spans="1:13" s="4" customFormat="1">
      <c r="A341" s="2"/>
      <c r="B341" s="2"/>
      <c r="C341" s="2"/>
      <c r="D341" s="2"/>
      <c r="E341" s="2"/>
      <c r="F341" s="32"/>
      <c r="G341" s="2"/>
      <c r="H341" s="2"/>
      <c r="I341" s="2"/>
      <c r="J341" s="2"/>
      <c r="K341" s="2"/>
      <c r="L341" s="2"/>
      <c r="M341" s="2"/>
    </row>
    <row r="342" spans="1:13" s="4" customFormat="1">
      <c r="A342" s="2"/>
      <c r="B342" s="2"/>
      <c r="C342" s="2"/>
      <c r="D342" s="2"/>
      <c r="E342" s="2"/>
      <c r="F342" s="32"/>
      <c r="G342" s="2"/>
      <c r="H342" s="2"/>
      <c r="I342" s="2"/>
      <c r="J342" s="2"/>
      <c r="K342" s="2"/>
      <c r="L342" s="2"/>
      <c r="M342" s="2"/>
    </row>
    <row r="343" spans="1:13" s="4" customFormat="1">
      <c r="A343" s="2"/>
      <c r="B343" s="2"/>
      <c r="C343" s="2"/>
      <c r="D343" s="2"/>
      <c r="E343" s="2"/>
      <c r="F343" s="32"/>
      <c r="G343" s="2"/>
      <c r="H343" s="2"/>
      <c r="I343" s="2"/>
      <c r="J343" s="2"/>
      <c r="K343" s="2"/>
      <c r="L343" s="2"/>
      <c r="M343" s="2"/>
    </row>
    <row r="344" spans="1:13" s="4" customFormat="1">
      <c r="A344" s="2"/>
      <c r="B344" s="2"/>
      <c r="C344" s="2"/>
      <c r="D344" s="2"/>
      <c r="E344" s="2"/>
      <c r="F344" s="32"/>
      <c r="G344" s="2"/>
      <c r="H344" s="2"/>
      <c r="I344" s="2"/>
      <c r="J344" s="2"/>
      <c r="K344" s="2"/>
      <c r="L344" s="2"/>
      <c r="M344" s="2"/>
    </row>
    <row r="345" spans="1:13" s="4" customFormat="1">
      <c r="A345" s="2"/>
      <c r="B345" s="2"/>
      <c r="C345" s="2"/>
      <c r="D345" s="2"/>
      <c r="E345" s="2"/>
      <c r="F345" s="32"/>
      <c r="G345" s="2"/>
      <c r="H345" s="2"/>
      <c r="I345" s="2"/>
      <c r="J345" s="2"/>
      <c r="K345" s="2"/>
      <c r="L345" s="2"/>
      <c r="M345" s="2"/>
    </row>
    <row r="346" spans="1:13" s="4" customFormat="1">
      <c r="A346" s="2"/>
      <c r="B346" s="2"/>
      <c r="C346" s="2"/>
      <c r="D346" s="2"/>
      <c r="E346" s="2"/>
      <c r="F346" s="32"/>
      <c r="G346" s="2"/>
      <c r="H346" s="2"/>
      <c r="I346" s="2"/>
      <c r="J346" s="2"/>
      <c r="K346" s="2"/>
      <c r="L346" s="2"/>
      <c r="M346" s="2"/>
    </row>
    <row r="347" spans="1:13" s="4" customFormat="1">
      <c r="A347" s="2"/>
      <c r="B347" s="2"/>
      <c r="C347" s="2"/>
      <c r="D347" s="2"/>
      <c r="E347" s="2"/>
      <c r="F347" s="32"/>
      <c r="G347" s="2"/>
      <c r="H347" s="2"/>
      <c r="I347" s="2"/>
      <c r="J347" s="2"/>
      <c r="K347" s="2"/>
      <c r="L347" s="2"/>
      <c r="M347" s="2"/>
    </row>
    <row r="348" spans="1:13" s="4" customFormat="1">
      <c r="A348" s="2"/>
      <c r="B348" s="2"/>
      <c r="C348" s="2"/>
      <c r="D348" s="2"/>
      <c r="E348" s="2"/>
      <c r="F348" s="32"/>
      <c r="G348" s="2"/>
      <c r="H348" s="2"/>
      <c r="I348" s="2"/>
      <c r="J348" s="2"/>
      <c r="K348" s="2"/>
      <c r="L348" s="2"/>
      <c r="M348" s="2"/>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1A8353-2ABA-4558-9CEF-53906F8A0720}">
  <sheetPr>
    <tabColor theme="9" tint="-0.249977111117893"/>
  </sheetPr>
  <dimension ref="A1:M282"/>
  <sheetViews>
    <sheetView topLeftCell="A27" workbookViewId="0">
      <selection activeCell="H63" sqref="H63"/>
    </sheetView>
  </sheetViews>
  <sheetFormatPr defaultColWidth="10.85546875" defaultRowHeight="12"/>
  <cols>
    <col min="1" max="1" width="5" style="2" customWidth="1"/>
    <col min="2" max="2" width="32.5703125" style="2" bestFit="1" customWidth="1"/>
    <col min="3" max="6" width="11.7109375" style="2" customWidth="1"/>
    <col min="7" max="7" width="10.42578125" style="2" customWidth="1"/>
    <col min="8" max="8" width="13" style="2" customWidth="1"/>
    <col min="9" max="16384" width="10.85546875" style="57"/>
  </cols>
  <sheetData>
    <row r="1" spans="1:9">
      <c r="A1" s="1" t="s">
        <v>89</v>
      </c>
      <c r="B1" s="1"/>
      <c r="D1" s="3"/>
      <c r="E1" s="3"/>
      <c r="H1" s="718" t="s">
        <v>1</v>
      </c>
    </row>
    <row r="2" spans="1:9">
      <c r="A2" s="1" t="s">
        <v>2</v>
      </c>
      <c r="B2" s="1"/>
      <c r="C2" s="3"/>
      <c r="D2" s="3"/>
      <c r="E2" s="3"/>
      <c r="H2" s="714" t="s">
        <v>90</v>
      </c>
    </row>
    <row r="3" spans="1:9" ht="12" customHeight="1">
      <c r="A3" s="164" t="s">
        <v>85</v>
      </c>
      <c r="B3" s="11"/>
      <c r="C3"/>
      <c r="D3" s="925"/>
      <c r="E3"/>
      <c r="H3" s="718" t="s">
        <v>4</v>
      </c>
    </row>
    <row r="4" spans="1:9" ht="12" customHeight="1">
      <c r="A4" s="454" t="s">
        <v>695</v>
      </c>
      <c r="B4" s="11"/>
      <c r="C4"/>
      <c r="D4" s="925"/>
      <c r="E4"/>
      <c r="H4" s="718" t="s">
        <v>87</v>
      </c>
    </row>
    <row r="5" spans="1:9" ht="12" customHeight="1">
      <c r="A5" s="1" t="s">
        <v>88</v>
      </c>
      <c r="B5" s="1"/>
      <c r="C5"/>
      <c r="D5" s="925"/>
      <c r="E5"/>
      <c r="H5" s="718"/>
    </row>
    <row r="6" spans="1:9" ht="12" customHeight="1" thickBot="1">
      <c r="A6" s="10" t="s">
        <v>5</v>
      </c>
      <c r="B6" s="11"/>
      <c r="C6" s="58"/>
      <c r="D6" s="867"/>
      <c r="E6" s="58"/>
      <c r="H6" s="718" t="s">
        <v>91</v>
      </c>
    </row>
    <row r="7" spans="1:9" s="63" customFormat="1">
      <c r="A7" s="59"/>
      <c r="B7" s="60" t="s">
        <v>7</v>
      </c>
      <c r="C7" s="61">
        <f>+B7-1</f>
        <v>-2</v>
      </c>
      <c r="D7" s="61">
        <f>E7-1</f>
        <v>-4</v>
      </c>
      <c r="E7" s="61">
        <f>C7-1</f>
        <v>-3</v>
      </c>
      <c r="F7" s="61">
        <f>D7-1</f>
        <v>-5</v>
      </c>
      <c r="G7" s="61">
        <f t="shared" ref="G7:H7" si="0">F7-1</f>
        <v>-6</v>
      </c>
      <c r="H7" s="61">
        <f t="shared" si="0"/>
        <v>-7</v>
      </c>
    </row>
    <row r="8" spans="1:9">
      <c r="A8" s="21" t="s">
        <v>92</v>
      </c>
      <c r="B8" s="64" t="s">
        <v>93</v>
      </c>
      <c r="C8" s="22" t="s">
        <v>94</v>
      </c>
      <c r="D8" s="767" t="s">
        <v>769</v>
      </c>
      <c r="E8" s="23" t="s">
        <v>771</v>
      </c>
      <c r="F8" s="23" t="s">
        <v>10</v>
      </c>
      <c r="G8" s="21" t="s">
        <v>11</v>
      </c>
      <c r="H8" s="23" t="s">
        <v>11</v>
      </c>
    </row>
    <row r="9" spans="1:9">
      <c r="A9" s="26" t="s">
        <v>95</v>
      </c>
      <c r="B9" s="26" t="s">
        <v>13</v>
      </c>
      <c r="C9" s="27" t="s">
        <v>96</v>
      </c>
      <c r="D9" s="27" t="s">
        <v>770</v>
      </c>
      <c r="E9" s="27" t="s">
        <v>772</v>
      </c>
      <c r="F9" s="28" t="s">
        <v>15</v>
      </c>
      <c r="G9" s="26" t="s">
        <v>16</v>
      </c>
      <c r="H9" s="27" t="s">
        <v>17</v>
      </c>
    </row>
    <row r="10" spans="1:9">
      <c r="A10" s="30">
        <v>1</v>
      </c>
      <c r="B10" s="1" t="s">
        <v>18</v>
      </c>
      <c r="C10" s="65"/>
      <c r="D10" s="31"/>
      <c r="E10" s="31"/>
      <c r="F10" s="31"/>
      <c r="G10" s="66"/>
      <c r="H10" s="31"/>
    </row>
    <row r="11" spans="1:9">
      <c r="A11" s="30">
        <f>A10+1</f>
        <v>2</v>
      </c>
      <c r="B11" s="2" t="s">
        <v>19</v>
      </c>
      <c r="C11" s="67"/>
      <c r="D11" s="67"/>
      <c r="E11" s="67"/>
      <c r="F11" s="67"/>
      <c r="G11" s="78"/>
      <c r="H11" s="31"/>
      <c r="I11" s="68"/>
    </row>
    <row r="12" spans="1:9">
      <c r="A12" s="30">
        <f t="shared" ref="A12:A74" si="1">A11+1</f>
        <v>3</v>
      </c>
      <c r="B12" s="2" t="s">
        <v>20</v>
      </c>
      <c r="C12" s="69"/>
      <c r="D12" s="31"/>
      <c r="E12" s="31"/>
      <c r="F12" s="31"/>
      <c r="G12" s="78"/>
      <c r="H12" s="31"/>
      <c r="I12" s="70"/>
    </row>
    <row r="13" spans="1:9">
      <c r="A13" s="30">
        <f t="shared" si="1"/>
        <v>4</v>
      </c>
      <c r="B13" s="2" t="s">
        <v>21</v>
      </c>
      <c r="C13" s="69"/>
      <c r="D13" s="31"/>
      <c r="E13" s="31"/>
      <c r="F13" s="31"/>
      <c r="G13" s="78"/>
      <c r="H13" s="31"/>
      <c r="I13" s="70"/>
    </row>
    <row r="14" spans="1:9">
      <c r="A14" s="30">
        <f t="shared" si="1"/>
        <v>5</v>
      </c>
      <c r="B14" s="1" t="s">
        <v>22</v>
      </c>
      <c r="C14" s="69"/>
      <c r="D14" s="31"/>
      <c r="E14" s="31"/>
      <c r="F14" s="31"/>
      <c r="G14" s="78"/>
      <c r="H14" s="31"/>
    </row>
    <row r="15" spans="1:9">
      <c r="A15" s="30">
        <f t="shared" si="1"/>
        <v>6</v>
      </c>
      <c r="B15" s="2" t="s">
        <v>23</v>
      </c>
      <c r="C15" s="69"/>
      <c r="D15" s="31"/>
      <c r="E15" s="31"/>
      <c r="F15" s="31"/>
      <c r="G15" s="78"/>
      <c r="H15" s="31"/>
    </row>
    <row r="16" spans="1:9">
      <c r="A16" s="30">
        <f t="shared" si="1"/>
        <v>7</v>
      </c>
      <c r="B16" s="2" t="s">
        <v>24</v>
      </c>
      <c r="C16" s="69"/>
      <c r="D16" s="31"/>
      <c r="E16" s="31"/>
      <c r="F16" s="31"/>
      <c r="G16" s="78"/>
      <c r="H16" s="31"/>
    </row>
    <row r="17" spans="1:10">
      <c r="A17" s="30">
        <f t="shared" si="1"/>
        <v>8</v>
      </c>
      <c r="B17" s="38" t="s">
        <v>25</v>
      </c>
      <c r="C17" s="69"/>
      <c r="D17" s="31"/>
      <c r="E17" s="31"/>
      <c r="F17" s="31"/>
      <c r="G17" s="78"/>
      <c r="H17" s="31"/>
    </row>
    <row r="18" spans="1:10">
      <c r="A18" s="30">
        <f t="shared" si="1"/>
        <v>9</v>
      </c>
      <c r="B18" s="2" t="s">
        <v>26</v>
      </c>
      <c r="C18" s="69"/>
      <c r="D18" s="31"/>
      <c r="E18" s="31"/>
      <c r="F18" s="31"/>
      <c r="G18" s="78"/>
      <c r="H18" s="31"/>
      <c r="I18" s="70"/>
    </row>
    <row r="19" spans="1:10">
      <c r="A19" s="30">
        <f t="shared" si="1"/>
        <v>10</v>
      </c>
      <c r="B19" s="2" t="s">
        <v>27</v>
      </c>
      <c r="C19" s="69"/>
      <c r="D19" s="31"/>
      <c r="E19" s="31"/>
      <c r="F19" s="31"/>
      <c r="G19" s="78"/>
      <c r="H19" s="31"/>
      <c r="I19" s="70"/>
    </row>
    <row r="20" spans="1:10">
      <c r="A20" s="30">
        <f t="shared" si="1"/>
        <v>11</v>
      </c>
      <c r="B20" s="2" t="s">
        <v>28</v>
      </c>
      <c r="C20" s="69"/>
      <c r="D20" s="31"/>
      <c r="E20" s="31"/>
      <c r="F20" s="31"/>
      <c r="G20" s="78"/>
      <c r="H20" s="31"/>
    </row>
    <row r="21" spans="1:10">
      <c r="A21" s="30">
        <f t="shared" si="1"/>
        <v>12</v>
      </c>
      <c r="B21" s="2" t="s">
        <v>29</v>
      </c>
      <c r="C21" s="69"/>
      <c r="D21" s="31"/>
      <c r="E21" s="31"/>
      <c r="F21" s="31"/>
      <c r="G21" s="78"/>
      <c r="H21" s="31"/>
      <c r="I21" s="70"/>
    </row>
    <row r="22" spans="1:10">
      <c r="A22" s="30">
        <f t="shared" si="1"/>
        <v>13</v>
      </c>
      <c r="B22" s="2" t="s">
        <v>30</v>
      </c>
      <c r="C22" s="69"/>
      <c r="D22" s="31"/>
      <c r="E22" s="31"/>
      <c r="F22" s="31"/>
      <c r="G22" s="78"/>
      <c r="H22" s="31"/>
      <c r="I22" s="70"/>
      <c r="J22" s="31"/>
    </row>
    <row r="23" spans="1:10">
      <c r="A23" s="30">
        <f t="shared" si="1"/>
        <v>14</v>
      </c>
      <c r="B23" s="2" t="s">
        <v>31</v>
      </c>
      <c r="C23" s="69"/>
      <c r="D23" s="31"/>
      <c r="E23" s="31"/>
      <c r="F23" s="31"/>
      <c r="G23" s="78"/>
      <c r="H23" s="31"/>
      <c r="J23" s="67"/>
    </row>
    <row r="24" spans="1:10">
      <c r="A24" s="30">
        <f t="shared" si="1"/>
        <v>15</v>
      </c>
      <c r="B24" s="2" t="s">
        <v>32</v>
      </c>
      <c r="C24" s="69"/>
      <c r="D24" s="31"/>
      <c r="E24" s="31"/>
      <c r="F24" s="31"/>
      <c r="G24" s="78"/>
      <c r="H24" s="31"/>
      <c r="J24" s="31"/>
    </row>
    <row r="25" spans="1:10">
      <c r="A25" s="30">
        <f t="shared" si="1"/>
        <v>16</v>
      </c>
      <c r="B25" s="1" t="s">
        <v>33</v>
      </c>
      <c r="C25" s="69"/>
      <c r="D25" s="31"/>
      <c r="E25" s="31"/>
      <c r="F25" s="31"/>
      <c r="G25" s="78"/>
      <c r="H25" s="31"/>
      <c r="J25" s="31"/>
    </row>
    <row r="26" spans="1:10">
      <c r="A26" s="30">
        <f t="shared" si="1"/>
        <v>17</v>
      </c>
      <c r="B26" s="2" t="s">
        <v>34</v>
      </c>
      <c r="C26" s="69"/>
      <c r="D26" s="31"/>
      <c r="E26" s="31"/>
      <c r="F26" s="31"/>
      <c r="G26" s="78"/>
      <c r="H26" s="31"/>
      <c r="J26" s="31"/>
    </row>
    <row r="27" spans="1:10">
      <c r="A27" s="30">
        <f t="shared" si="1"/>
        <v>18</v>
      </c>
      <c r="B27" s="2" t="s">
        <v>35</v>
      </c>
      <c r="C27" s="69"/>
      <c r="D27" s="31"/>
      <c r="E27" s="31"/>
      <c r="F27" s="31"/>
      <c r="G27" s="78"/>
      <c r="H27" s="31"/>
      <c r="J27" s="31"/>
    </row>
    <row r="28" spans="1:10">
      <c r="A28" s="30">
        <f t="shared" si="1"/>
        <v>19</v>
      </c>
      <c r="B28" s="2" t="s">
        <v>36</v>
      </c>
      <c r="C28" s="69"/>
      <c r="D28" s="31"/>
      <c r="E28" s="31"/>
      <c r="F28" s="31"/>
      <c r="G28" s="78"/>
      <c r="H28" s="31"/>
      <c r="J28" s="31"/>
    </row>
    <row r="29" spans="1:10">
      <c r="A29" s="30">
        <f t="shared" si="1"/>
        <v>20</v>
      </c>
      <c r="B29" s="2" t="s">
        <v>37</v>
      </c>
      <c r="C29" s="69"/>
      <c r="D29" s="31"/>
      <c r="E29" s="31"/>
      <c r="F29" s="31"/>
      <c r="G29" s="78"/>
      <c r="H29" s="31"/>
      <c r="I29" s="70"/>
      <c r="J29" s="31"/>
    </row>
    <row r="30" spans="1:10">
      <c r="A30" s="30">
        <f t="shared" si="1"/>
        <v>21</v>
      </c>
      <c r="B30" s="2" t="s">
        <v>38</v>
      </c>
      <c r="C30" s="69"/>
      <c r="D30" s="31"/>
      <c r="E30" s="31"/>
      <c r="F30" s="31"/>
      <c r="G30" s="78"/>
      <c r="H30" s="31"/>
      <c r="I30" s="70"/>
      <c r="J30" s="31"/>
    </row>
    <row r="31" spans="1:10">
      <c r="A31" s="30">
        <f t="shared" si="1"/>
        <v>22</v>
      </c>
      <c r="B31" s="1" t="s">
        <v>39</v>
      </c>
      <c r="C31" s="69"/>
      <c r="D31" s="31"/>
      <c r="E31" s="31"/>
      <c r="F31" s="31"/>
      <c r="G31" s="78"/>
      <c r="H31" s="31"/>
      <c r="J31" s="31"/>
    </row>
    <row r="32" spans="1:10">
      <c r="A32" s="30">
        <f t="shared" si="1"/>
        <v>23</v>
      </c>
      <c r="B32" s="2" t="s">
        <v>40</v>
      </c>
      <c r="C32" s="69">
        <v>0</v>
      </c>
      <c r="D32" s="31"/>
      <c r="E32" s="31"/>
      <c r="F32" s="69">
        <f>SUM(C32:E32)</f>
        <v>0</v>
      </c>
      <c r="G32" s="78">
        <f>IF('LUSI A 6'!F34=0,0,'LUSI A 6'!F34)</f>
        <v>0.28000000000000003</v>
      </c>
      <c r="H32" s="69">
        <f t="shared" ref="H32:H38" si="2">IF(G32=0,0,ROUND(F32*G32,0))</f>
        <v>0</v>
      </c>
      <c r="I32" s="69">
        <v>0</v>
      </c>
      <c r="J32" s="31"/>
    </row>
    <row r="33" spans="1:13">
      <c r="A33" s="30">
        <f t="shared" si="1"/>
        <v>24</v>
      </c>
      <c r="B33" s="2" t="s">
        <v>41</v>
      </c>
      <c r="C33" s="69">
        <f>-'LUSI TB'!Q33</f>
        <v>1383919.7730769231</v>
      </c>
      <c r="D33" s="41">
        <f>+'LUSI AnnDepr'!Q6</f>
        <v>3123.0925781249939</v>
      </c>
      <c r="E33" s="31"/>
      <c r="F33" s="69">
        <f>SUM(C33:D33)</f>
        <v>1387042.8656550481</v>
      </c>
      <c r="G33" s="78">
        <f>IF('LUSI A 6'!F35=0,0,'LUSI A 6'!F35)</f>
        <v>0.28000000000000003</v>
      </c>
      <c r="H33" s="69">
        <f t="shared" si="2"/>
        <v>388372</v>
      </c>
      <c r="I33" s="69">
        <v>1144825</v>
      </c>
      <c r="J33" s="31">
        <v>80.959999999999994</v>
      </c>
    </row>
    <row r="34" spans="1:13">
      <c r="A34" s="30">
        <f t="shared" si="1"/>
        <v>25</v>
      </c>
      <c r="B34" s="38" t="s">
        <v>97</v>
      </c>
      <c r="C34" s="69">
        <f>-'LUSI TB'!Q34</f>
        <v>502.63000000000005</v>
      </c>
      <c r="D34" s="41"/>
      <c r="E34" s="31"/>
      <c r="F34" s="69">
        <f>SUM(C34:D34)</f>
        <v>502.63000000000005</v>
      </c>
      <c r="G34" s="78">
        <f>IF('LUSI A 6'!F36=0,0,'LUSI A 6'!F36)</f>
        <v>0.28000000000000003</v>
      </c>
      <c r="H34" s="69">
        <f t="shared" si="2"/>
        <v>141</v>
      </c>
      <c r="I34" s="69">
        <v>321</v>
      </c>
      <c r="J34" s="31"/>
    </row>
    <row r="35" spans="1:13">
      <c r="A35" s="30">
        <f t="shared" si="1"/>
        <v>26</v>
      </c>
      <c r="B35" s="2" t="s">
        <v>43</v>
      </c>
      <c r="C35" s="69">
        <f>-'LUSI TB'!Q35-'LUSI TB'!Q36</f>
        <v>1870781.2869230767</v>
      </c>
      <c r="D35" s="41">
        <f>+'LUSI AnnDepr'!Q12</f>
        <v>649.99555555553422</v>
      </c>
      <c r="E35" s="31"/>
      <c r="F35" s="69">
        <f>SUM(C35:D35)</f>
        <v>1871431.2824786322</v>
      </c>
      <c r="G35" s="78">
        <f>IF('LUSI A 6'!F37=0,0,'LUSI A 6'!F37)</f>
        <v>0.28000000000000003</v>
      </c>
      <c r="H35" s="69">
        <f t="shared" si="2"/>
        <v>524001</v>
      </c>
      <c r="I35" s="69">
        <v>814600</v>
      </c>
      <c r="J35" s="31"/>
      <c r="K35" s="31">
        <v>54372</v>
      </c>
      <c r="L35" s="31">
        <v>-42919</v>
      </c>
      <c r="M35" s="31">
        <f>SUM(J35:L35)</f>
        <v>11453</v>
      </c>
    </row>
    <row r="36" spans="1:13">
      <c r="A36" s="30">
        <f t="shared" si="1"/>
        <v>27</v>
      </c>
      <c r="B36" s="2" t="s">
        <v>44</v>
      </c>
      <c r="C36" s="69">
        <f>-'LUSI TB'!Q37</f>
        <v>-23707.599999999999</v>
      </c>
      <c r="D36" s="41"/>
      <c r="E36" s="31"/>
      <c r="F36" s="69">
        <f>SUM(C36:D36)</f>
        <v>-23707.599999999999</v>
      </c>
      <c r="G36" s="78">
        <f>IF('LUSI A 6'!F38=0,0,'LUSI A 6'!F38)</f>
        <v>0.28000000000000003</v>
      </c>
      <c r="H36" s="69">
        <f t="shared" si="2"/>
        <v>-6638</v>
      </c>
      <c r="I36" s="69">
        <v>-8063</v>
      </c>
      <c r="J36" s="31"/>
    </row>
    <row r="37" spans="1:13">
      <c r="A37" s="30">
        <f t="shared" si="1"/>
        <v>28</v>
      </c>
      <c r="B37" s="2" t="s">
        <v>45</v>
      </c>
      <c r="C37" s="69">
        <f>-'LUSI TB'!Q38</f>
        <v>564.7523076923078</v>
      </c>
      <c r="D37" s="41"/>
      <c r="E37" s="31"/>
      <c r="F37" s="69">
        <f>SUM(C37:D37)</f>
        <v>564.7523076923078</v>
      </c>
      <c r="G37" s="78">
        <f>IF('LUSI A 6'!F39=0,0,'LUSI A 6'!F39)</f>
        <v>0.28000000000000003</v>
      </c>
      <c r="H37" s="69">
        <f t="shared" si="2"/>
        <v>158</v>
      </c>
      <c r="I37" s="69">
        <v>-4547</v>
      </c>
      <c r="J37" s="31"/>
    </row>
    <row r="38" spans="1:13">
      <c r="A38" s="30">
        <f t="shared" si="1"/>
        <v>29</v>
      </c>
      <c r="B38" s="2" t="s">
        <v>46</v>
      </c>
      <c r="C38" s="69">
        <v>0</v>
      </c>
      <c r="D38" s="31"/>
      <c r="E38" s="31"/>
      <c r="F38" s="69">
        <f>SUM(C38:D38)</f>
        <v>0</v>
      </c>
      <c r="G38" s="78">
        <f>IF('LUSI A 6'!F40=0,0,'LUSI A 6'!F40)</f>
        <v>0.28000000000000003</v>
      </c>
      <c r="H38" s="69">
        <f t="shared" si="2"/>
        <v>0</v>
      </c>
      <c r="I38" s="69" t="str">
        <f>IF(H38=0,"",ROUND(#REF!*H38,0))</f>
        <v/>
      </c>
      <c r="J38" s="31"/>
    </row>
    <row r="39" spans="1:13">
      <c r="A39" s="30">
        <f t="shared" si="1"/>
        <v>30</v>
      </c>
      <c r="B39" s="1" t="s">
        <v>47</v>
      </c>
      <c r="C39" s="69"/>
      <c r="D39" s="31"/>
      <c r="E39" s="31"/>
      <c r="F39" s="31"/>
      <c r="G39" s="78"/>
      <c r="H39" s="31"/>
      <c r="J39" s="31"/>
    </row>
    <row r="40" spans="1:13">
      <c r="A40" s="30">
        <f t="shared" si="1"/>
        <v>31</v>
      </c>
      <c r="B40" s="38" t="s">
        <v>98</v>
      </c>
      <c r="C40" s="69"/>
      <c r="D40" s="31"/>
      <c r="E40" s="31"/>
      <c r="F40" s="31"/>
      <c r="G40" s="78"/>
      <c r="H40" s="31"/>
      <c r="J40" s="31"/>
    </row>
    <row r="41" spans="1:13">
      <c r="A41" s="30">
        <f t="shared" si="1"/>
        <v>32</v>
      </c>
      <c r="B41" s="38" t="s">
        <v>50</v>
      </c>
      <c r="C41" s="69"/>
      <c r="D41" s="31"/>
      <c r="E41" s="31"/>
      <c r="F41" s="31"/>
      <c r="G41" s="78"/>
      <c r="H41" s="31"/>
      <c r="J41" s="31"/>
    </row>
    <row r="42" spans="1:13">
      <c r="A42" s="30">
        <f t="shared" si="1"/>
        <v>33</v>
      </c>
      <c r="B42" s="38" t="s">
        <v>51</v>
      </c>
      <c r="C42" s="69"/>
      <c r="D42" s="31"/>
      <c r="E42" s="31"/>
      <c r="F42" s="31"/>
      <c r="G42" s="78"/>
      <c r="H42" s="31"/>
      <c r="J42" s="31"/>
    </row>
    <row r="43" spans="1:13">
      <c r="A43" s="30">
        <f t="shared" si="1"/>
        <v>34</v>
      </c>
      <c r="B43" s="39" t="s">
        <v>52</v>
      </c>
      <c r="C43" s="69"/>
      <c r="D43" s="31"/>
      <c r="E43" s="31"/>
      <c r="F43" s="31"/>
      <c r="G43" s="78"/>
      <c r="H43" s="31"/>
      <c r="J43" s="31"/>
    </row>
    <row r="44" spans="1:13">
      <c r="A44" s="30">
        <f>A46+1</f>
        <v>37</v>
      </c>
      <c r="B44" s="39" t="s">
        <v>99</v>
      </c>
      <c r="C44" s="69"/>
      <c r="D44" s="31"/>
      <c r="E44" s="31"/>
      <c r="F44" s="31"/>
      <c r="G44" s="78"/>
      <c r="H44" s="31"/>
      <c r="I44" s="70"/>
      <c r="J44" s="31"/>
    </row>
    <row r="45" spans="1:13">
      <c r="A45" s="30">
        <f>A43+1</f>
        <v>35</v>
      </c>
      <c r="B45" s="39" t="s">
        <v>54</v>
      </c>
      <c r="C45" s="69"/>
      <c r="D45" s="31"/>
      <c r="E45" s="31"/>
      <c r="F45" s="31"/>
      <c r="G45" s="78"/>
      <c r="H45" s="31"/>
      <c r="J45" s="31"/>
    </row>
    <row r="46" spans="1:13">
      <c r="A46" s="30">
        <f t="shared" si="1"/>
        <v>36</v>
      </c>
      <c r="B46" s="38" t="s">
        <v>55</v>
      </c>
      <c r="C46" s="69"/>
      <c r="D46" s="31"/>
      <c r="E46" s="31"/>
      <c r="F46" s="31"/>
      <c r="G46" s="78"/>
      <c r="H46" s="31"/>
      <c r="J46" s="31"/>
    </row>
    <row r="47" spans="1:13">
      <c r="A47" s="30">
        <f>A44+1</f>
        <v>38</v>
      </c>
      <c r="B47" s="39" t="s">
        <v>56</v>
      </c>
      <c r="C47" s="69"/>
      <c r="D47" s="31"/>
      <c r="E47" s="31"/>
      <c r="F47" s="31"/>
      <c r="G47" s="78"/>
      <c r="H47" s="31"/>
      <c r="J47" s="31"/>
    </row>
    <row r="48" spans="1:13">
      <c r="A48" s="30">
        <f t="shared" si="1"/>
        <v>39</v>
      </c>
      <c r="B48" s="39" t="s">
        <v>57</v>
      </c>
      <c r="C48" s="69"/>
      <c r="D48" s="31"/>
      <c r="E48" s="31"/>
      <c r="F48" s="31"/>
      <c r="G48" s="78"/>
      <c r="H48" s="31"/>
      <c r="I48" s="70"/>
      <c r="J48" s="31"/>
      <c r="K48" s="70"/>
    </row>
    <row r="49" spans="1:10">
      <c r="A49" s="30">
        <f t="shared" si="1"/>
        <v>40</v>
      </c>
      <c r="B49" s="39" t="s">
        <v>58</v>
      </c>
      <c r="C49" s="69"/>
      <c r="D49" s="31"/>
      <c r="E49" s="31"/>
      <c r="F49" s="31"/>
      <c r="G49" s="78"/>
      <c r="H49" s="31"/>
      <c r="I49" s="70"/>
      <c r="J49" s="31"/>
    </row>
    <row r="50" spans="1:10">
      <c r="A50" s="30">
        <f t="shared" si="1"/>
        <v>41</v>
      </c>
      <c r="B50" s="1" t="s">
        <v>59</v>
      </c>
      <c r="C50" s="69"/>
      <c r="D50" s="31"/>
      <c r="E50" s="31"/>
      <c r="F50" s="31"/>
      <c r="G50" s="78"/>
      <c r="H50" s="31"/>
      <c r="J50" s="31"/>
    </row>
    <row r="51" spans="1:10">
      <c r="A51" s="30">
        <f t="shared" si="1"/>
        <v>42</v>
      </c>
      <c r="B51" s="39" t="s">
        <v>60</v>
      </c>
      <c r="C51" s="69"/>
      <c r="D51" s="31"/>
      <c r="E51" s="31"/>
      <c r="F51" s="31"/>
      <c r="G51" s="78"/>
      <c r="H51" s="31"/>
      <c r="J51" s="31"/>
    </row>
    <row r="52" spans="1:10">
      <c r="A52" s="30">
        <f t="shared" si="1"/>
        <v>43</v>
      </c>
      <c r="B52" s="39" t="s">
        <v>61</v>
      </c>
      <c r="C52" s="69"/>
      <c r="D52" s="36"/>
      <c r="E52" s="36"/>
      <c r="F52" s="31"/>
      <c r="G52" s="78"/>
      <c r="H52" s="31"/>
      <c r="J52" s="31"/>
    </row>
    <row r="53" spans="1:10">
      <c r="A53" s="30">
        <f t="shared" si="1"/>
        <v>44</v>
      </c>
      <c r="B53" s="39" t="s">
        <v>62</v>
      </c>
      <c r="C53" s="69"/>
      <c r="D53" s="36"/>
      <c r="E53" s="36"/>
      <c r="F53" s="31"/>
      <c r="G53" s="78"/>
      <c r="H53" s="31"/>
      <c r="J53" s="31"/>
    </row>
    <row r="54" spans="1:10">
      <c r="A54" s="30">
        <f t="shared" si="1"/>
        <v>45</v>
      </c>
      <c r="B54" s="39" t="s">
        <v>63</v>
      </c>
      <c r="C54" s="69"/>
      <c r="D54" s="36"/>
      <c r="E54" s="36"/>
      <c r="F54" s="31"/>
      <c r="G54" s="78"/>
      <c r="H54" s="31"/>
      <c r="I54" s="70"/>
      <c r="J54" s="31"/>
    </row>
    <row r="55" spans="1:10">
      <c r="A55" s="30">
        <f t="shared" si="1"/>
        <v>46</v>
      </c>
      <c r="B55" s="39" t="s">
        <v>64</v>
      </c>
      <c r="C55" s="69"/>
      <c r="D55" s="36"/>
      <c r="E55" s="36"/>
      <c r="F55" s="31"/>
      <c r="G55" s="78"/>
      <c r="H55" s="31"/>
      <c r="I55" s="70"/>
      <c r="J55" s="31"/>
    </row>
    <row r="56" spans="1:10">
      <c r="A56" s="30">
        <f t="shared" si="1"/>
        <v>47</v>
      </c>
      <c r="B56" s="39" t="s">
        <v>100</v>
      </c>
      <c r="C56" s="69"/>
      <c r="D56" s="36"/>
      <c r="E56" s="36"/>
      <c r="F56" s="31"/>
      <c r="G56" s="78"/>
      <c r="H56" s="31"/>
      <c r="I56" s="70"/>
      <c r="J56" s="31"/>
    </row>
    <row r="57" spans="1:10">
      <c r="A57" s="30">
        <f t="shared" si="1"/>
        <v>48</v>
      </c>
      <c r="B57" s="39" t="s">
        <v>66</v>
      </c>
      <c r="C57" s="69"/>
      <c r="D57" s="36"/>
      <c r="E57" s="36"/>
      <c r="F57" s="31"/>
      <c r="G57" s="78"/>
      <c r="H57" s="31"/>
      <c r="I57" s="70"/>
      <c r="J57" s="31"/>
    </row>
    <row r="58" spans="1:10">
      <c r="A58" s="30">
        <f t="shared" si="1"/>
        <v>49</v>
      </c>
      <c r="B58" s="71" t="s">
        <v>67</v>
      </c>
      <c r="C58" s="69"/>
      <c r="D58" s="36"/>
      <c r="E58" s="36"/>
      <c r="F58" s="31"/>
      <c r="G58" s="78"/>
      <c r="H58" s="31"/>
      <c r="I58" s="70"/>
      <c r="J58" s="31"/>
    </row>
    <row r="59" spans="1:10">
      <c r="A59" s="30">
        <f t="shared" si="1"/>
        <v>50</v>
      </c>
      <c r="B59" s="39" t="s">
        <v>101</v>
      </c>
      <c r="C59" s="69"/>
      <c r="D59" s="36"/>
      <c r="E59" s="36"/>
      <c r="F59" s="31"/>
      <c r="G59" s="78"/>
      <c r="H59" s="31"/>
      <c r="I59" s="70"/>
      <c r="J59" s="31"/>
    </row>
    <row r="60" spans="1:10">
      <c r="A60" s="30">
        <f t="shared" si="1"/>
        <v>51</v>
      </c>
      <c r="B60" s="39" t="s">
        <v>69</v>
      </c>
      <c r="C60" s="69"/>
      <c r="D60" s="31"/>
      <c r="E60" s="31"/>
      <c r="F60" s="31"/>
      <c r="G60" s="78"/>
      <c r="H60" s="31"/>
      <c r="I60" s="70"/>
      <c r="J60" s="31"/>
    </row>
    <row r="61" spans="1:10">
      <c r="A61" s="30">
        <f t="shared" si="1"/>
        <v>52</v>
      </c>
      <c r="B61" s="39" t="s">
        <v>70</v>
      </c>
      <c r="C61" s="69"/>
      <c r="D61" s="31"/>
      <c r="E61" s="31"/>
      <c r="F61" s="31"/>
      <c r="G61" s="78"/>
      <c r="H61" s="31"/>
      <c r="I61" s="70"/>
      <c r="J61" s="31"/>
    </row>
    <row r="62" spans="1:10">
      <c r="A62" s="30">
        <f t="shared" si="1"/>
        <v>53</v>
      </c>
      <c r="B62" s="38" t="s">
        <v>71</v>
      </c>
      <c r="C62" s="69"/>
      <c r="D62" s="31"/>
      <c r="E62" s="31"/>
      <c r="F62" s="31"/>
      <c r="G62" s="78"/>
      <c r="H62" s="31"/>
      <c r="I62" s="70"/>
      <c r="J62" s="31"/>
    </row>
    <row r="63" spans="1:10" ht="12.75" thickBot="1">
      <c r="A63" s="30">
        <f t="shared" si="1"/>
        <v>54</v>
      </c>
      <c r="B63" s="37" t="s">
        <v>72</v>
      </c>
      <c r="C63" s="966">
        <f>SUM(C11:C62)</f>
        <v>3232060.8423076915</v>
      </c>
      <c r="D63" s="966">
        <f>SUM(D11:D62)</f>
        <v>3773.0881336805282</v>
      </c>
      <c r="E63" s="966">
        <f>SUM(E11:E62)</f>
        <v>0</v>
      </c>
      <c r="F63" s="966">
        <f>SUM(F11:F62)</f>
        <v>3235833.9304413721</v>
      </c>
      <c r="G63" s="901"/>
      <c r="H63" s="968">
        <f>SUM(H11:H62)</f>
        <v>906034</v>
      </c>
      <c r="J63" s="31"/>
    </row>
    <row r="64" spans="1:10" ht="12.75" thickTop="1">
      <c r="A64" s="30">
        <f t="shared" si="1"/>
        <v>55</v>
      </c>
      <c r="B64" s="48" t="s">
        <v>102</v>
      </c>
      <c r="G64" s="32"/>
      <c r="J64" s="36"/>
    </row>
    <row r="65" spans="1:10">
      <c r="A65" s="30">
        <f t="shared" si="1"/>
        <v>56</v>
      </c>
      <c r="B65" s="73" t="s">
        <v>103</v>
      </c>
      <c r="C65" s="30"/>
      <c r="D65" s="30"/>
      <c r="E65" s="30"/>
      <c r="F65" s="30"/>
      <c r="G65" s="79"/>
      <c r="H65" s="30"/>
      <c r="J65" s="36"/>
    </row>
    <row r="66" spans="1:10">
      <c r="A66" s="30">
        <f t="shared" si="1"/>
        <v>57</v>
      </c>
      <c r="B66" s="50" t="s">
        <v>74</v>
      </c>
      <c r="C66" s="51">
        <v>0</v>
      </c>
      <c r="G66" s="32"/>
      <c r="J66" s="36">
        <v>308663.78479999996</v>
      </c>
    </row>
    <row r="67" spans="1:10">
      <c r="A67" s="30">
        <f t="shared" si="1"/>
        <v>58</v>
      </c>
      <c r="B67" s="50" t="s">
        <v>75</v>
      </c>
      <c r="C67" s="51">
        <v>357882</v>
      </c>
      <c r="G67" s="32"/>
      <c r="J67" s="36">
        <v>108811.35</v>
      </c>
    </row>
    <row r="68" spans="1:10">
      <c r="A68" s="30">
        <f t="shared" si="1"/>
        <v>59</v>
      </c>
      <c r="B68" s="50" t="s">
        <v>76</v>
      </c>
      <c r="C68" s="51">
        <v>130220</v>
      </c>
      <c r="G68" s="32"/>
      <c r="I68" s="34">
        <v>-515385.00000000373</v>
      </c>
      <c r="J68" s="36">
        <v>29.959999999999997</v>
      </c>
    </row>
    <row r="69" spans="1:10">
      <c r="A69" s="30">
        <f t="shared" si="1"/>
        <v>60</v>
      </c>
      <c r="B69" s="50" t="s">
        <v>77</v>
      </c>
      <c r="C69" s="51">
        <v>0</v>
      </c>
      <c r="G69" s="32"/>
      <c r="J69" s="36">
        <v>151.41</v>
      </c>
    </row>
    <row r="70" spans="1:10">
      <c r="A70" s="30">
        <f t="shared" si="1"/>
        <v>61</v>
      </c>
      <c r="B70" s="50" t="s">
        <v>78</v>
      </c>
      <c r="C70" s="51">
        <v>0</v>
      </c>
      <c r="G70" s="32"/>
      <c r="J70" s="36">
        <v>48.76</v>
      </c>
    </row>
    <row r="71" spans="1:10">
      <c r="A71" s="30">
        <f t="shared" si="1"/>
        <v>62</v>
      </c>
      <c r="B71" s="50" t="s">
        <v>79</v>
      </c>
      <c r="C71" s="51">
        <v>0</v>
      </c>
      <c r="G71" s="32"/>
      <c r="J71" s="36">
        <v>332.28</v>
      </c>
    </row>
    <row r="72" spans="1:10">
      <c r="A72" s="30">
        <f t="shared" si="1"/>
        <v>63</v>
      </c>
      <c r="B72" s="50" t="s">
        <v>80</v>
      </c>
      <c r="C72" s="51">
        <v>0</v>
      </c>
      <c r="G72" s="32"/>
      <c r="J72" s="31"/>
    </row>
    <row r="73" spans="1:10">
      <c r="A73" s="30">
        <f t="shared" si="1"/>
        <v>64</v>
      </c>
      <c r="B73" s="52" t="s">
        <v>81</v>
      </c>
      <c r="C73" s="51">
        <v>0</v>
      </c>
      <c r="G73" s="32"/>
      <c r="J73" s="31"/>
    </row>
    <row r="74" spans="1:10">
      <c r="A74" s="30">
        <f t="shared" si="1"/>
        <v>65</v>
      </c>
      <c r="B74" s="53" t="s">
        <v>82</v>
      </c>
      <c r="C74" s="51">
        <v>0</v>
      </c>
      <c r="G74" s="32"/>
      <c r="J74" s="31">
        <v>2350</v>
      </c>
    </row>
    <row r="75" spans="1:10">
      <c r="A75" s="30">
        <f>A74+1</f>
        <v>66</v>
      </c>
      <c r="B75" s="50" t="s">
        <v>104</v>
      </c>
      <c r="C75" s="51">
        <v>0</v>
      </c>
      <c r="G75" s="32"/>
    </row>
    <row r="76" spans="1:10">
      <c r="A76" s="30">
        <f>A75+1</f>
        <v>67</v>
      </c>
      <c r="B76" s="54" t="s">
        <v>83</v>
      </c>
      <c r="C76" s="76">
        <f>SUM(C63:C75)</f>
        <v>3720162.8423076915</v>
      </c>
      <c r="G76" s="32"/>
    </row>
    <row r="77" spans="1:10">
      <c r="A77" s="30">
        <f>A76+1</f>
        <v>68</v>
      </c>
      <c r="G77" s="32"/>
    </row>
    <row r="78" spans="1:10">
      <c r="A78" s="30">
        <f>A77+1</f>
        <v>69</v>
      </c>
      <c r="B78" s="38" t="s">
        <v>105</v>
      </c>
      <c r="G78" s="32"/>
    </row>
    <row r="79" spans="1:10">
      <c r="G79" s="32"/>
    </row>
    <row r="80" spans="1:10">
      <c r="G80" s="32"/>
    </row>
    <row r="81" spans="2:7">
      <c r="D81" s="34"/>
      <c r="E81" s="34"/>
      <c r="G81" s="32"/>
    </row>
    <row r="82" spans="2:7">
      <c r="G82" s="32"/>
    </row>
    <row r="83" spans="2:7">
      <c r="B83" s="1" t="s">
        <v>125</v>
      </c>
      <c r="G83" s="32"/>
    </row>
    <row r="108" spans="1:2">
      <c r="A108" s="56"/>
      <c r="B108" s="56"/>
    </row>
    <row r="109" spans="1:2">
      <c r="A109" s="56"/>
      <c r="B109" s="56"/>
    </row>
    <row r="110" spans="1:2">
      <c r="A110" s="56"/>
      <c r="B110" s="56"/>
    </row>
    <row r="111" spans="1:2">
      <c r="A111" s="56"/>
      <c r="B111" s="56"/>
    </row>
    <row r="112" spans="1:2">
      <c r="A112" s="56"/>
      <c r="B112" s="56"/>
    </row>
    <row r="142" spans="1:2">
      <c r="A142" s="56"/>
      <c r="B142" s="56"/>
    </row>
    <row r="211" spans="1:1">
      <c r="A211" s="1"/>
    </row>
    <row r="228" spans="1:1">
      <c r="A228" s="56"/>
    </row>
    <row r="229" spans="1:1">
      <c r="A229" s="56"/>
    </row>
    <row r="230" spans="1:1">
      <c r="A230" s="56"/>
    </row>
    <row r="231" spans="1:1">
      <c r="A231" s="56"/>
    </row>
    <row r="232" spans="1:1">
      <c r="A232" s="56"/>
    </row>
    <row r="233" spans="1:1">
      <c r="A233" s="56"/>
    </row>
    <row r="234" spans="1:1">
      <c r="A234" s="56"/>
    </row>
    <row r="235" spans="1:1">
      <c r="A235" s="56"/>
    </row>
    <row r="236" spans="1:1">
      <c r="A236" s="56"/>
    </row>
    <row r="237" spans="1:1">
      <c r="A237" s="56"/>
    </row>
    <row r="238" spans="1:1">
      <c r="A238" s="56"/>
    </row>
    <row r="239" spans="1:1">
      <c r="A239" s="56"/>
    </row>
    <row r="240" spans="1:1">
      <c r="A240" s="56"/>
    </row>
    <row r="241" spans="1:1">
      <c r="A241" s="56"/>
    </row>
    <row r="242" spans="1:1">
      <c r="A242" s="56"/>
    </row>
    <row r="243" spans="1:1">
      <c r="A243" s="56"/>
    </row>
    <row r="244" spans="1:1">
      <c r="A244" s="56"/>
    </row>
    <row r="245" spans="1:1">
      <c r="A245" s="56"/>
    </row>
    <row r="246" spans="1:1">
      <c r="A246" s="56"/>
    </row>
    <row r="247" spans="1:1">
      <c r="A247" s="56"/>
    </row>
    <row r="248" spans="1:1">
      <c r="A248" s="56"/>
    </row>
    <row r="249" spans="1:1">
      <c r="A249" s="56"/>
    </row>
    <row r="250" spans="1:1">
      <c r="A250" s="56"/>
    </row>
    <row r="251" spans="1:1">
      <c r="A251" s="56"/>
    </row>
    <row r="252" spans="1:1">
      <c r="A252" s="56"/>
    </row>
    <row r="253" spans="1:1">
      <c r="A253" s="56"/>
    </row>
    <row r="254" spans="1:1">
      <c r="A254" s="56"/>
    </row>
    <row r="255" spans="1:1">
      <c r="A255" s="56"/>
    </row>
    <row r="256" spans="1:1">
      <c r="A256" s="56"/>
    </row>
    <row r="257" spans="1:1">
      <c r="A257" s="56"/>
    </row>
    <row r="258" spans="1:1">
      <c r="A258" s="56"/>
    </row>
    <row r="259" spans="1:1">
      <c r="A259" s="56"/>
    </row>
    <row r="260" spans="1:1">
      <c r="A260" s="56"/>
    </row>
    <row r="261" spans="1:1">
      <c r="A261" s="56"/>
    </row>
    <row r="262" spans="1:1">
      <c r="A262" s="56"/>
    </row>
    <row r="263" spans="1:1">
      <c r="A263" s="56"/>
    </row>
    <row r="264" spans="1:1">
      <c r="A264" s="56"/>
    </row>
    <row r="265" spans="1:1">
      <c r="A265" s="56"/>
    </row>
    <row r="266" spans="1:1">
      <c r="A266" s="56"/>
    </row>
    <row r="267" spans="1:1">
      <c r="A267" s="56"/>
    </row>
    <row r="268" spans="1:1">
      <c r="A268" s="56"/>
    </row>
    <row r="269" spans="1:1">
      <c r="A269" s="56"/>
    </row>
    <row r="270" spans="1:1">
      <c r="A270" s="56"/>
    </row>
    <row r="271" spans="1:1">
      <c r="A271" s="56"/>
    </row>
    <row r="272" spans="1:1">
      <c r="A272" s="56"/>
    </row>
    <row r="273" spans="1:1">
      <c r="A273" s="56"/>
    </row>
    <row r="274" spans="1:1">
      <c r="A274" s="56"/>
    </row>
    <row r="275" spans="1:1">
      <c r="A275" s="56"/>
    </row>
    <row r="276" spans="1:1">
      <c r="A276" s="56"/>
    </row>
    <row r="277" spans="1:1">
      <c r="A277" s="56"/>
    </row>
    <row r="278" spans="1:1">
      <c r="A278" s="56"/>
    </row>
    <row r="279" spans="1:1">
      <c r="A279" s="56"/>
    </row>
    <row r="280" spans="1:1">
      <c r="A280" s="56"/>
    </row>
    <row r="281" spans="1:1">
      <c r="A281" s="56"/>
    </row>
    <row r="282" spans="1:1">
      <c r="A282" s="56"/>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6F57BB-621F-4438-AC46-9127AD75B40C}">
  <sheetPr>
    <tabColor theme="9" tint="-0.249977111117893"/>
  </sheetPr>
  <dimension ref="A1:N141"/>
  <sheetViews>
    <sheetView topLeftCell="A58" workbookViewId="0">
      <selection activeCell="G44" sqref="G44"/>
    </sheetView>
  </sheetViews>
  <sheetFormatPr defaultColWidth="10.85546875" defaultRowHeight="12"/>
  <cols>
    <col min="1" max="1" width="6.85546875" style="2" customWidth="1"/>
    <col min="2" max="2" width="33" style="2" customWidth="1"/>
    <col min="3" max="3" width="12.85546875" style="2" bestFit="1" customWidth="1"/>
    <col min="4" max="4" width="11" style="2" customWidth="1"/>
    <col min="5" max="5" width="12" style="2" bestFit="1" customWidth="1"/>
    <col min="6" max="7" width="11" style="2" customWidth="1"/>
    <col min="8" max="8" width="10.85546875" style="2"/>
    <col min="9" max="9" width="12.5703125" style="2" bestFit="1" customWidth="1"/>
    <col min="10" max="16384" width="10.85546875" style="2"/>
  </cols>
  <sheetData>
    <row r="1" spans="1:7">
      <c r="A1" s="1" t="s">
        <v>310</v>
      </c>
      <c r="B1" s="1"/>
      <c r="C1" s="1"/>
      <c r="G1" s="905" t="s">
        <v>1</v>
      </c>
    </row>
    <row r="2" spans="1:7">
      <c r="A2" s="1" t="s">
        <v>2</v>
      </c>
      <c r="B2" s="1"/>
      <c r="C2" s="1"/>
      <c r="G2" s="905"/>
    </row>
    <row r="3" spans="1:7">
      <c r="A3" s="1"/>
      <c r="B3" s="1"/>
      <c r="C3" s="1"/>
      <c r="G3" s="902" t="s">
        <v>311</v>
      </c>
    </row>
    <row r="4" spans="1:7">
      <c r="A4" s="164" t="s">
        <v>85</v>
      </c>
      <c r="B4" s="1"/>
      <c r="C4" s="1"/>
      <c r="G4" s="714" t="s">
        <v>4</v>
      </c>
    </row>
    <row r="5" spans="1:7">
      <c r="A5" s="454" t="s">
        <v>695</v>
      </c>
      <c r="B5" s="1"/>
      <c r="C5" s="1"/>
      <c r="G5" s="718" t="s">
        <v>87</v>
      </c>
    </row>
    <row r="6" spans="1:7">
      <c r="A6" s="1" t="s">
        <v>88</v>
      </c>
      <c r="B6" s="1"/>
      <c r="C6" s="1"/>
      <c r="D6" s="1"/>
      <c r="E6" s="1"/>
      <c r="G6" s="1"/>
    </row>
    <row r="7" spans="1:7">
      <c r="A7" s="10" t="s">
        <v>5</v>
      </c>
      <c r="B7" s="1"/>
      <c r="C7" s="1"/>
      <c r="D7" s="1"/>
      <c r="E7" s="1"/>
      <c r="F7" s="1"/>
      <c r="G7" s="1"/>
    </row>
    <row r="8" spans="1:7">
      <c r="A8" s="1"/>
      <c r="B8" s="1"/>
      <c r="C8" s="1"/>
      <c r="D8" s="1"/>
      <c r="E8" s="1"/>
      <c r="F8" s="1"/>
      <c r="G8" s="1"/>
    </row>
    <row r="9" spans="1:7">
      <c r="A9" s="1"/>
      <c r="B9" s="1"/>
      <c r="C9" s="1"/>
      <c r="D9" s="1"/>
      <c r="E9" s="1"/>
      <c r="F9" s="1"/>
      <c r="G9" s="1"/>
    </row>
    <row r="10" spans="1:7">
      <c r="A10" s="973" t="s">
        <v>314</v>
      </c>
      <c r="B10" s="974"/>
      <c r="C10" s="974"/>
      <c r="D10" s="974"/>
      <c r="E10" s="974"/>
      <c r="F10" s="974"/>
      <c r="G10" s="974"/>
    </row>
    <row r="11" spans="1:7">
      <c r="A11" s="974"/>
      <c r="B11" s="974"/>
      <c r="C11" s="974"/>
      <c r="D11" s="974"/>
      <c r="E11" s="974"/>
      <c r="F11" s="974"/>
      <c r="G11" s="974"/>
    </row>
    <row r="12" spans="1:7" ht="12.75" thickBot="1">
      <c r="A12" s="12"/>
      <c r="B12" s="12"/>
      <c r="C12" s="488"/>
      <c r="D12" s="488"/>
      <c r="E12" s="488"/>
      <c r="F12" s="488"/>
      <c r="G12" s="488"/>
    </row>
    <row r="13" spans="1:7" s="19" customFormat="1">
      <c r="A13" s="15"/>
      <c r="B13" s="16" t="s">
        <v>7</v>
      </c>
      <c r="C13" s="16">
        <v>-2</v>
      </c>
      <c r="D13" s="16">
        <f>C13-1</f>
        <v>-3</v>
      </c>
      <c r="E13" s="16">
        <f>D13-1</f>
        <v>-4</v>
      </c>
      <c r="F13" s="16">
        <f>E13-1</f>
        <v>-5</v>
      </c>
      <c r="G13" s="16">
        <f>F13-1</f>
        <v>-6</v>
      </c>
    </row>
    <row r="14" spans="1:7">
      <c r="A14" s="664" t="s">
        <v>92</v>
      </c>
      <c r="B14" s="1"/>
      <c r="C14" s="487" t="s">
        <v>9</v>
      </c>
      <c r="D14" s="490" t="s">
        <v>577</v>
      </c>
      <c r="E14" s="490" t="s">
        <v>10</v>
      </c>
      <c r="F14" s="490" t="s">
        <v>530</v>
      </c>
      <c r="G14" s="483" t="s">
        <v>530</v>
      </c>
    </row>
    <row r="15" spans="1:7" ht="12.75" thickBot="1">
      <c r="A15" s="130" t="s">
        <v>95</v>
      </c>
      <c r="B15" s="26" t="s">
        <v>241</v>
      </c>
      <c r="C15" s="497" t="s">
        <v>14</v>
      </c>
      <c r="D15" s="497" t="s">
        <v>106</v>
      </c>
      <c r="E15" s="497" t="s">
        <v>8</v>
      </c>
      <c r="F15" s="497" t="s">
        <v>16</v>
      </c>
      <c r="G15" s="27" t="s">
        <v>17</v>
      </c>
    </row>
    <row r="16" spans="1:7">
      <c r="A16" s="30"/>
      <c r="C16" s="37"/>
      <c r="D16" s="37"/>
      <c r="E16" s="37"/>
      <c r="F16" s="37"/>
      <c r="G16" s="37"/>
    </row>
    <row r="17" spans="1:7">
      <c r="A17" s="30">
        <v>1</v>
      </c>
      <c r="B17" s="1" t="s">
        <v>318</v>
      </c>
      <c r="C17" s="30"/>
      <c r="D17" s="30"/>
      <c r="E17" s="30"/>
      <c r="F17" s="30"/>
      <c r="G17" s="30"/>
    </row>
    <row r="18" spans="1:7">
      <c r="A18" s="30">
        <f>A17+1</f>
        <v>2</v>
      </c>
    </row>
    <row r="19" spans="1:7">
      <c r="A19" s="30">
        <f t="shared" ref="A19:A44" si="0">A18+1</f>
        <v>3</v>
      </c>
      <c r="B19" s="2" t="s">
        <v>578</v>
      </c>
      <c r="C19" s="91"/>
      <c r="D19" s="91"/>
      <c r="E19" s="91"/>
      <c r="F19" s="552"/>
      <c r="G19" s="31"/>
    </row>
    <row r="20" spans="1:7">
      <c r="A20" s="30">
        <f t="shared" si="0"/>
        <v>4</v>
      </c>
      <c r="C20" s="31"/>
      <c r="D20" s="31"/>
      <c r="E20" s="31"/>
      <c r="F20" s="31"/>
      <c r="G20" s="31"/>
    </row>
    <row r="21" spans="1:7">
      <c r="A21" s="30">
        <f t="shared" si="0"/>
        <v>5</v>
      </c>
      <c r="B21" s="2" t="s">
        <v>321</v>
      </c>
      <c r="C21" s="65"/>
      <c r="D21" s="65"/>
      <c r="E21" s="104"/>
      <c r="F21" s="551"/>
      <c r="G21" s="31"/>
    </row>
    <row r="22" spans="1:7">
      <c r="A22" s="30">
        <f t="shared" si="0"/>
        <v>6</v>
      </c>
      <c r="C22" s="31"/>
      <c r="D22" s="31"/>
      <c r="E22" s="104"/>
      <c r="F22" s="31"/>
      <c r="G22" s="31"/>
    </row>
    <row r="23" spans="1:7">
      <c r="A23" s="30">
        <f t="shared" si="0"/>
        <v>7</v>
      </c>
      <c r="B23" s="2" t="s">
        <v>579</v>
      </c>
      <c r="C23" s="65"/>
      <c r="D23" s="65"/>
      <c r="E23" s="104"/>
      <c r="F23" s="551"/>
      <c r="G23" s="31"/>
    </row>
    <row r="24" spans="1:7">
      <c r="A24" s="30">
        <f t="shared" si="0"/>
        <v>8</v>
      </c>
      <c r="C24" s="65"/>
      <c r="D24" s="65"/>
      <c r="E24" s="104"/>
      <c r="F24" s="31"/>
      <c r="G24" s="31"/>
    </row>
    <row r="25" spans="1:7">
      <c r="A25" s="30">
        <f t="shared" si="0"/>
        <v>9</v>
      </c>
      <c r="B25" s="2" t="s">
        <v>229</v>
      </c>
      <c r="C25" s="65"/>
      <c r="D25" s="65"/>
      <c r="E25" s="104"/>
      <c r="F25" s="551"/>
      <c r="G25" s="31"/>
    </row>
    <row r="26" spans="1:7">
      <c r="A26" s="30">
        <f t="shared" si="0"/>
        <v>10</v>
      </c>
      <c r="C26" s="485"/>
      <c r="D26" s="485"/>
      <c r="E26" s="65"/>
      <c r="F26" s="735"/>
      <c r="G26" s="496"/>
    </row>
    <row r="27" spans="1:7">
      <c r="A27" s="30">
        <f t="shared" si="0"/>
        <v>11</v>
      </c>
      <c r="C27" s="494"/>
      <c r="D27" s="494"/>
      <c r="E27" s="494"/>
      <c r="F27" s="494"/>
      <c r="G27" s="494"/>
    </row>
    <row r="28" spans="1:7" ht="12.75" thickBot="1">
      <c r="A28" s="30">
        <f t="shared" si="0"/>
        <v>12</v>
      </c>
      <c r="B28" s="2" t="s">
        <v>322</v>
      </c>
      <c r="C28" s="491">
        <f>SUM(C19:C27)</f>
        <v>0</v>
      </c>
      <c r="D28" s="491">
        <f>SUM(D19:D27)</f>
        <v>0</v>
      </c>
      <c r="E28" s="491">
        <f>SUM(E19:E27)</f>
        <v>0</v>
      </c>
      <c r="F28" s="513"/>
      <c r="G28" s="491">
        <f>SUM(G19:G27)</f>
        <v>0</v>
      </c>
    </row>
    <row r="29" spans="1:7" ht="12.75" thickTop="1">
      <c r="A29" s="30">
        <f t="shared" si="0"/>
        <v>13</v>
      </c>
      <c r="C29" s="49"/>
      <c r="D29" s="49"/>
      <c r="E29" s="49"/>
      <c r="F29" s="49"/>
      <c r="G29" s="49"/>
    </row>
    <row r="30" spans="1:7">
      <c r="A30" s="30">
        <f t="shared" si="0"/>
        <v>14</v>
      </c>
      <c r="C30" s="49"/>
      <c r="D30" s="49"/>
      <c r="E30" s="49"/>
      <c r="F30" s="49"/>
      <c r="G30" s="49"/>
    </row>
    <row r="31" spans="1:7">
      <c r="A31" s="30">
        <f t="shared" si="0"/>
        <v>15</v>
      </c>
      <c r="B31" s="1" t="s">
        <v>184</v>
      </c>
      <c r="C31" s="35"/>
      <c r="D31" s="35"/>
      <c r="E31" s="35"/>
      <c r="F31" s="35"/>
      <c r="G31" s="35"/>
    </row>
    <row r="32" spans="1:7">
      <c r="A32" s="30">
        <f t="shared" si="0"/>
        <v>16</v>
      </c>
      <c r="C32" s="31"/>
      <c r="D32" s="31"/>
      <c r="E32" s="31"/>
      <c r="F32" s="31"/>
      <c r="G32" s="31"/>
    </row>
    <row r="33" spans="1:14">
      <c r="A33" s="30">
        <f t="shared" si="0"/>
        <v>17</v>
      </c>
      <c r="B33" s="2" t="s">
        <v>578</v>
      </c>
      <c r="C33" s="776">
        <f>-'LUSI TB'!Q24-'LUSI TB'!Q25-'LUSI TB'!Q26</f>
        <v>833923.24307692319</v>
      </c>
      <c r="D33" s="35"/>
      <c r="E33" s="91">
        <f>SUM(C33:D33)</f>
        <v>833923.24307692319</v>
      </c>
      <c r="F33" s="779">
        <f>1-72%</f>
        <v>0.28000000000000003</v>
      </c>
      <c r="G33" s="41">
        <f>ROUND(+E33*F33,0)</f>
        <v>233499</v>
      </c>
    </row>
    <row r="34" spans="1:14">
      <c r="A34" s="30">
        <f t="shared" si="0"/>
        <v>18</v>
      </c>
      <c r="C34" s="31"/>
      <c r="D34" s="31"/>
      <c r="E34" s="31"/>
      <c r="F34" s="31"/>
      <c r="G34" s="31"/>
    </row>
    <row r="35" spans="1:14">
      <c r="A35" s="30">
        <f t="shared" si="0"/>
        <v>19</v>
      </c>
      <c r="B35" s="2" t="s">
        <v>580</v>
      </c>
      <c r="C35" s="65">
        <f>-'LUSI TB'!Q13-'LUSI TB'!Q19-'LUSI TB'!Q20-'LUSI TB'!Q21</f>
        <v>2590151.5269230772</v>
      </c>
      <c r="D35" s="65"/>
      <c r="E35" s="778">
        <f>SUM(C35:D35)</f>
        <v>2590151.5269230772</v>
      </c>
      <c r="F35" s="779">
        <f>1-72%</f>
        <v>0.28000000000000003</v>
      </c>
      <c r="G35" s="41">
        <f>ROUND(+E35*F35,0)</f>
        <v>725242</v>
      </c>
    </row>
    <row r="36" spans="1:14">
      <c r="A36" s="30">
        <f t="shared" si="0"/>
        <v>20</v>
      </c>
      <c r="C36" s="31"/>
      <c r="D36" s="31"/>
      <c r="E36" s="41"/>
      <c r="F36" s="31"/>
      <c r="G36" s="31"/>
    </row>
    <row r="37" spans="1:14">
      <c r="A37" s="30">
        <f t="shared" si="0"/>
        <v>21</v>
      </c>
      <c r="B37" s="2" t="s">
        <v>610</v>
      </c>
      <c r="C37" s="65">
        <f>-SUM('LUSI TB'!Q14:Q17)-'LUSI TB'!Q23-'LUSI TB'!Q12</f>
        <v>8435028.5700000003</v>
      </c>
      <c r="D37" s="65"/>
      <c r="E37" s="778">
        <f>SUM(C37:D37)</f>
        <v>8435028.5700000003</v>
      </c>
      <c r="F37" s="779"/>
      <c r="G37" s="31">
        <f>ROUND(+C37*F37,0)</f>
        <v>0</v>
      </c>
    </row>
    <row r="38" spans="1:14">
      <c r="A38" s="30">
        <f t="shared" si="0"/>
        <v>22</v>
      </c>
      <c r="C38" s="31"/>
      <c r="D38" s="31"/>
      <c r="E38" s="778"/>
      <c r="F38" s="31"/>
      <c r="G38" s="31"/>
    </row>
    <row r="39" spans="1:14">
      <c r="A39" s="30">
        <f t="shared" si="0"/>
        <v>23</v>
      </c>
      <c r="B39" s="2" t="s">
        <v>611</v>
      </c>
      <c r="C39" s="65">
        <f>-'LUSI TB'!Q22</f>
        <v>1091801.7799999998</v>
      </c>
      <c r="D39" s="65"/>
      <c r="E39" s="778">
        <f>SUM(C39:D39)</f>
        <v>1091801.7799999998</v>
      </c>
      <c r="F39" s="779"/>
      <c r="G39" s="31">
        <f>ROUND(+C39*F39,0)</f>
        <v>0</v>
      </c>
    </row>
    <row r="40" spans="1:14">
      <c r="A40" s="30">
        <f t="shared" si="0"/>
        <v>24</v>
      </c>
      <c r="C40" s="36"/>
      <c r="D40" s="36"/>
      <c r="E40" s="778"/>
      <c r="F40" s="36"/>
      <c r="G40" s="36"/>
      <c r="H40" s="36"/>
      <c r="I40" s="36"/>
      <c r="J40" s="36"/>
      <c r="K40" s="36"/>
      <c r="L40" s="36"/>
      <c r="M40" s="36"/>
      <c r="N40" s="496"/>
    </row>
    <row r="41" spans="1:14">
      <c r="A41" s="30">
        <f t="shared" si="0"/>
        <v>25</v>
      </c>
      <c r="B41" s="2" t="s">
        <v>609</v>
      </c>
      <c r="C41" s="65">
        <f>-SUM('LUSI TB'!Q27:Q32)-'LUSI TB'!Q18</f>
        <v>2168838.6430769232</v>
      </c>
      <c r="D41" s="65"/>
      <c r="E41" s="778">
        <f>SUM(C41:D41)</f>
        <v>2168838.6430769232</v>
      </c>
      <c r="F41" s="779"/>
      <c r="G41" s="31">
        <f>ROUND(+C41*F41,0)</f>
        <v>0</v>
      </c>
    </row>
    <row r="42" spans="1:14">
      <c r="A42" s="30">
        <f t="shared" si="0"/>
        <v>26</v>
      </c>
      <c r="C42" s="504"/>
      <c r="D42" s="504"/>
      <c r="E42" s="504"/>
      <c r="F42" s="504"/>
      <c r="G42" s="504"/>
    </row>
    <row r="43" spans="1:14">
      <c r="A43" s="30">
        <f t="shared" si="0"/>
        <v>27</v>
      </c>
      <c r="C43" s="494"/>
      <c r="D43" s="494"/>
      <c r="E43" s="494"/>
      <c r="F43" s="501"/>
      <c r="G43" s="501"/>
      <c r="I43" s="814"/>
    </row>
    <row r="44" spans="1:14" ht="12.75" thickBot="1">
      <c r="A44" s="30">
        <f t="shared" si="0"/>
        <v>28</v>
      </c>
      <c r="B44" s="2" t="s">
        <v>322</v>
      </c>
      <c r="C44" s="777">
        <f>SUM(C33:C43)</f>
        <v>15119743.763076922</v>
      </c>
      <c r="D44" s="491">
        <f>SUM(D32:D43)</f>
        <v>0</v>
      </c>
      <c r="E44" s="777">
        <f>SUM(E32:E43)</f>
        <v>15119743.763076922</v>
      </c>
      <c r="F44" s="513"/>
      <c r="G44" s="777">
        <f>SUM(G32:G43)</f>
        <v>958741</v>
      </c>
      <c r="I44" s="815"/>
    </row>
    <row r="45" spans="1:14" ht="12.75" thickTop="1">
      <c r="A45" s="30"/>
      <c r="C45" s="49"/>
      <c r="D45" s="49"/>
      <c r="E45" s="49"/>
      <c r="F45" s="49"/>
      <c r="G45" s="49"/>
    </row>
    <row r="46" spans="1:14">
      <c r="A46" s="1"/>
      <c r="B46" s="1"/>
    </row>
    <row r="47" spans="1:14">
      <c r="A47" s="1" t="s">
        <v>323</v>
      </c>
      <c r="B47" s="1"/>
      <c r="C47" s="1"/>
      <c r="G47" s="905" t="s">
        <v>1</v>
      </c>
    </row>
    <row r="48" spans="1:14">
      <c r="A48" s="1" t="s">
        <v>324</v>
      </c>
      <c r="B48" s="1"/>
      <c r="C48" s="1"/>
      <c r="G48" s="905"/>
    </row>
    <row r="49" spans="1:7">
      <c r="A49" s="1"/>
      <c r="B49" s="1"/>
      <c r="C49" s="1"/>
      <c r="G49" s="902" t="s">
        <v>325</v>
      </c>
    </row>
    <row r="50" spans="1:7">
      <c r="A50" s="1" t="s">
        <v>85</v>
      </c>
      <c r="B50" s="1"/>
      <c r="C50" s="1"/>
      <c r="G50" s="714" t="s">
        <v>4</v>
      </c>
    </row>
    <row r="51" spans="1:7">
      <c r="A51" s="1" t="s">
        <v>86</v>
      </c>
      <c r="B51" s="1"/>
      <c r="C51" s="1"/>
      <c r="G51" s="718" t="s">
        <v>87</v>
      </c>
    </row>
    <row r="52" spans="1:7">
      <c r="A52" s="1" t="s">
        <v>88</v>
      </c>
      <c r="B52" s="1"/>
      <c r="C52" s="1"/>
      <c r="D52" s="1"/>
      <c r="E52" s="1"/>
      <c r="F52" s="1"/>
      <c r="G52" s="1"/>
    </row>
    <row r="53" spans="1:7">
      <c r="A53" s="10" t="s">
        <v>5</v>
      </c>
      <c r="B53" s="1"/>
      <c r="C53" s="1"/>
      <c r="D53" s="1"/>
      <c r="E53" s="1"/>
      <c r="F53" s="1"/>
      <c r="G53" s="1"/>
    </row>
    <row r="54" spans="1:7">
      <c r="A54" s="1"/>
      <c r="B54" s="1"/>
      <c r="C54" s="1"/>
      <c r="D54" s="1"/>
      <c r="E54" s="1"/>
      <c r="F54" s="1"/>
      <c r="G54" s="1"/>
    </row>
    <row r="55" spans="1:7" ht="12" customHeight="1">
      <c r="A55" s="975" t="s">
        <v>532</v>
      </c>
      <c r="B55" s="975"/>
      <c r="C55" s="975"/>
      <c r="D55" s="975"/>
      <c r="E55" s="975"/>
      <c r="F55" s="975"/>
      <c r="G55" s="975"/>
    </row>
    <row r="56" spans="1:7">
      <c r="A56" s="975"/>
      <c r="B56" s="975"/>
      <c r="C56" s="975"/>
      <c r="D56" s="975"/>
      <c r="E56" s="975"/>
      <c r="F56" s="975"/>
      <c r="G56" s="975"/>
    </row>
    <row r="57" spans="1:7" ht="12.75" thickBot="1">
      <c r="A57" s="12"/>
      <c r="B57" s="12"/>
      <c r="C57" s="12"/>
      <c r="D57" s="12"/>
      <c r="E57" s="12"/>
      <c r="F57" s="488"/>
      <c r="G57" s="488"/>
    </row>
    <row r="58" spans="1:7">
      <c r="A58" s="15"/>
      <c r="B58" s="16" t="s">
        <v>7</v>
      </c>
      <c r="C58" s="16">
        <v>-2</v>
      </c>
      <c r="D58" s="16">
        <f>C58-1</f>
        <v>-3</v>
      </c>
      <c r="E58" s="16">
        <f>D58-1</f>
        <v>-4</v>
      </c>
      <c r="F58" s="16">
        <f>E58-1</f>
        <v>-5</v>
      </c>
      <c r="G58" s="16">
        <f>F58-1</f>
        <v>-6</v>
      </c>
    </row>
    <row r="59" spans="1:7">
      <c r="A59" s="21" t="s">
        <v>92</v>
      </c>
      <c r="B59" s="1"/>
      <c r="C59" s="487" t="s">
        <v>94</v>
      </c>
      <c r="D59" s="490" t="s">
        <v>577</v>
      </c>
      <c r="E59" s="490" t="s">
        <v>533</v>
      </c>
      <c r="F59" s="490" t="s">
        <v>530</v>
      </c>
      <c r="G59" s="483" t="s">
        <v>530</v>
      </c>
    </row>
    <row r="60" spans="1:7">
      <c r="A60" s="26" t="s">
        <v>95</v>
      </c>
      <c r="B60" s="26" t="s">
        <v>241</v>
      </c>
      <c r="C60" s="497" t="s">
        <v>14</v>
      </c>
      <c r="D60" s="497" t="s">
        <v>106</v>
      </c>
      <c r="E60" s="497" t="s">
        <v>8</v>
      </c>
      <c r="F60" s="497" t="s">
        <v>16</v>
      </c>
      <c r="G60" s="27" t="s">
        <v>17</v>
      </c>
    </row>
    <row r="61" spans="1:7">
      <c r="A61" s="30"/>
      <c r="F61" s="37"/>
      <c r="G61" s="37"/>
    </row>
    <row r="62" spans="1:7">
      <c r="A62" s="30">
        <v>1</v>
      </c>
      <c r="B62" s="1" t="s">
        <v>318</v>
      </c>
      <c r="C62" s="37"/>
      <c r="D62" s="37"/>
      <c r="E62" s="37"/>
      <c r="F62" s="30"/>
      <c r="G62" s="30"/>
    </row>
    <row r="63" spans="1:7">
      <c r="A63" s="30">
        <f>A62+1</f>
        <v>2</v>
      </c>
      <c r="C63" s="30"/>
      <c r="D63" s="30"/>
      <c r="E63" s="30"/>
    </row>
    <row r="64" spans="1:7">
      <c r="A64" s="30">
        <f t="shared" ref="A64:A89" si="1">A63+1</f>
        <v>3</v>
      </c>
      <c r="B64" s="2" t="s">
        <v>578</v>
      </c>
      <c r="C64" s="36"/>
      <c r="D64" s="36"/>
      <c r="E64" s="36"/>
      <c r="F64" s="552"/>
      <c r="G64" s="31"/>
    </row>
    <row r="65" spans="1:7">
      <c r="A65" s="30">
        <f t="shared" si="1"/>
        <v>4</v>
      </c>
      <c r="C65" s="36"/>
      <c r="D65" s="36"/>
      <c r="E65" s="36"/>
      <c r="F65" s="31"/>
      <c r="G65" s="31"/>
    </row>
    <row r="66" spans="1:7">
      <c r="A66" s="30">
        <f t="shared" si="1"/>
        <v>5</v>
      </c>
      <c r="B66" s="2" t="s">
        <v>321</v>
      </c>
      <c r="C66" s="36"/>
      <c r="D66" s="36"/>
      <c r="E66" s="36"/>
      <c r="F66" s="552"/>
      <c r="G66" s="31"/>
    </row>
    <row r="67" spans="1:7">
      <c r="A67" s="30">
        <f t="shared" si="1"/>
        <v>6</v>
      </c>
      <c r="C67" s="36"/>
      <c r="D67" s="36"/>
      <c r="E67" s="36"/>
      <c r="F67" s="31"/>
      <c r="G67" s="31"/>
    </row>
    <row r="68" spans="1:7">
      <c r="A68" s="30">
        <f t="shared" si="1"/>
        <v>7</v>
      </c>
      <c r="B68" s="2" t="s">
        <v>579</v>
      </c>
      <c r="C68" s="36"/>
      <c r="D68" s="36"/>
      <c r="E68" s="36"/>
      <c r="F68" s="552"/>
      <c r="G68" s="31"/>
    </row>
    <row r="69" spans="1:7">
      <c r="A69" s="30">
        <f t="shared" si="1"/>
        <v>8</v>
      </c>
      <c r="C69" s="36"/>
      <c r="D69" s="36"/>
      <c r="E69" s="36"/>
      <c r="F69" s="31"/>
      <c r="G69" s="31"/>
    </row>
    <row r="70" spans="1:7">
      <c r="A70" s="30">
        <f t="shared" si="1"/>
        <v>9</v>
      </c>
      <c r="B70" s="2" t="s">
        <v>229</v>
      </c>
      <c r="C70" s="36"/>
      <c r="D70" s="36"/>
      <c r="E70" s="36"/>
      <c r="F70" s="552"/>
      <c r="G70" s="31"/>
    </row>
    <row r="71" spans="1:7">
      <c r="A71" s="30">
        <f t="shared" si="1"/>
        <v>10</v>
      </c>
      <c r="C71" s="508"/>
      <c r="D71" s="508"/>
      <c r="E71" s="508"/>
      <c r="F71" s="504"/>
      <c r="G71" s="504"/>
    </row>
    <row r="72" spans="1:7">
      <c r="A72" s="30">
        <f t="shared" si="1"/>
        <v>11</v>
      </c>
      <c r="C72" s="31"/>
      <c r="D72" s="31"/>
      <c r="E72" s="31"/>
      <c r="F72" s="49"/>
      <c r="G72" s="49"/>
    </row>
    <row r="73" spans="1:7" ht="12.75" thickBot="1">
      <c r="A73" s="30">
        <f t="shared" si="1"/>
        <v>12</v>
      </c>
      <c r="B73" s="2" t="s">
        <v>322</v>
      </c>
      <c r="C73" s="491">
        <f>SUM(C63:C72)</f>
        <v>0</v>
      </c>
      <c r="D73" s="491">
        <f>SUM(D63:D72)</f>
        <v>0</v>
      </c>
      <c r="E73" s="491">
        <f>SUM(E63:E72)</f>
        <v>0</v>
      </c>
      <c r="F73" s="491"/>
      <c r="G73" s="491">
        <f>SUM(G63:G72)</f>
        <v>0</v>
      </c>
    </row>
    <row r="74" spans="1:7" ht="12.75" thickTop="1">
      <c r="A74" s="30">
        <f t="shared" si="1"/>
        <v>13</v>
      </c>
      <c r="C74" s="1"/>
      <c r="D74" s="1"/>
      <c r="E74" s="1"/>
      <c r="F74" s="49"/>
      <c r="G74" s="49"/>
    </row>
    <row r="75" spans="1:7">
      <c r="A75" s="30">
        <f t="shared" si="1"/>
        <v>14</v>
      </c>
      <c r="C75" s="1"/>
      <c r="D75" s="1"/>
      <c r="E75" s="1"/>
      <c r="F75" s="49"/>
      <c r="G75" s="49"/>
    </row>
    <row r="76" spans="1:7">
      <c r="A76" s="30">
        <f t="shared" si="1"/>
        <v>15</v>
      </c>
      <c r="B76" s="1" t="s">
        <v>184</v>
      </c>
      <c r="C76" s="36"/>
      <c r="D76" s="36"/>
      <c r="E76" s="36"/>
      <c r="F76" s="35"/>
      <c r="G76" s="35"/>
    </row>
    <row r="77" spans="1:7">
      <c r="A77" s="30">
        <f t="shared" si="1"/>
        <v>16</v>
      </c>
      <c r="C77" s="36"/>
      <c r="D77" s="36"/>
      <c r="E77" s="36"/>
      <c r="F77" s="31"/>
      <c r="G77" s="31"/>
    </row>
    <row r="78" spans="1:7">
      <c r="A78" s="30">
        <f t="shared" si="1"/>
        <v>17</v>
      </c>
      <c r="B78" s="2" t="s">
        <v>578</v>
      </c>
      <c r="C78" s="36">
        <f>+'LUSI TB'!Q57+'LUSI TB'!Q58+'LUSI TB'!Q59</f>
        <v>90686.689230769247</v>
      </c>
      <c r="D78" s="36"/>
      <c r="E78" s="36">
        <f>C78+D78</f>
        <v>90686.689230769247</v>
      </c>
      <c r="F78" s="552">
        <f>1-72%</f>
        <v>0.28000000000000003</v>
      </c>
      <c r="G78" s="31">
        <f>ROUND(+E78*F78,0)</f>
        <v>25392</v>
      </c>
    </row>
    <row r="79" spans="1:7">
      <c r="A79" s="30">
        <f t="shared" si="1"/>
        <v>18</v>
      </c>
      <c r="C79" s="36"/>
      <c r="D79" s="36"/>
      <c r="E79" s="36"/>
      <c r="F79" s="31"/>
      <c r="G79" s="31"/>
    </row>
    <row r="80" spans="1:7">
      <c r="A80" s="30">
        <f t="shared" si="1"/>
        <v>19</v>
      </c>
      <c r="B80" s="2" t="s">
        <v>580</v>
      </c>
      <c r="C80" s="36">
        <f>+'LUSI TB'!Q41+'LUSI TB'!Q51+'LUSI TB'!Q52+'LUSI TB'!Q53</f>
        <v>1094584.5892307691</v>
      </c>
      <c r="D80" s="36"/>
      <c r="E80" s="36">
        <f>C80+D80</f>
        <v>1094584.5892307691</v>
      </c>
      <c r="F80" s="552">
        <f>1-72%</f>
        <v>0.28000000000000003</v>
      </c>
      <c r="G80" s="31">
        <f>ROUND(+E80*F80,0)</f>
        <v>306484</v>
      </c>
    </row>
    <row r="81" spans="1:9">
      <c r="A81" s="30">
        <f t="shared" si="1"/>
        <v>20</v>
      </c>
      <c r="C81" s="31"/>
      <c r="D81" s="31"/>
      <c r="E81" s="31"/>
      <c r="F81" s="31"/>
      <c r="G81" s="31"/>
    </row>
    <row r="82" spans="1:9">
      <c r="A82" s="30">
        <f t="shared" si="1"/>
        <v>21</v>
      </c>
      <c r="B82" s="2" t="s">
        <v>610</v>
      </c>
      <c r="C82" s="36">
        <f>SUM('LUSI TB'!Q46:Q49)+'LUSI TB'!Q40+'LUSI TB'!Q56</f>
        <v>2690861.2838461539</v>
      </c>
      <c r="D82" s="36"/>
      <c r="E82" s="36">
        <f>C82+D82</f>
        <v>2690861.2838461539</v>
      </c>
      <c r="F82" s="552">
        <f>+F37</f>
        <v>0</v>
      </c>
      <c r="G82" s="31">
        <f>ROUND(+E82*F82,0)</f>
        <v>0</v>
      </c>
    </row>
    <row r="83" spans="1:9">
      <c r="A83" s="30">
        <f t="shared" si="1"/>
        <v>22</v>
      </c>
      <c r="C83" s="36"/>
      <c r="D83" s="36"/>
      <c r="E83" s="36"/>
      <c r="F83" s="31"/>
      <c r="G83" s="31"/>
    </row>
    <row r="84" spans="1:9">
      <c r="A84" s="30">
        <f t="shared" si="1"/>
        <v>23</v>
      </c>
      <c r="B84" s="2" t="s">
        <v>611</v>
      </c>
      <c r="C84" s="36">
        <f>+'LUSI TB'!Q55</f>
        <v>818706.03999999992</v>
      </c>
      <c r="D84" s="36"/>
      <c r="E84" s="36">
        <f>C84+D84</f>
        <v>818706.03999999992</v>
      </c>
      <c r="F84" s="552">
        <f>+F39</f>
        <v>0</v>
      </c>
      <c r="G84" s="31">
        <f>ROUND(+E84*F84,0)</f>
        <v>0</v>
      </c>
    </row>
    <row r="85" spans="1:9">
      <c r="A85" s="30">
        <f t="shared" si="1"/>
        <v>24</v>
      </c>
      <c r="C85" s="36"/>
      <c r="D85" s="36"/>
      <c r="E85" s="36"/>
      <c r="F85" s="552"/>
      <c r="G85" s="31"/>
    </row>
    <row r="86" spans="1:9">
      <c r="A86" s="30">
        <f t="shared" si="1"/>
        <v>25</v>
      </c>
      <c r="B86" s="2" t="s">
        <v>609</v>
      </c>
      <c r="C86" s="36">
        <f>SUM('LUSI TB'!Q60:Q65)+'LUSI TB'!Q50</f>
        <v>502924.57769230771</v>
      </c>
      <c r="D86" s="36"/>
      <c r="E86" s="36">
        <f>C86+D86</f>
        <v>502924.57769230771</v>
      </c>
      <c r="F86" s="552">
        <f>+F41</f>
        <v>0</v>
      </c>
      <c r="G86" s="31">
        <f>ROUND(+E86*F86,0)</f>
        <v>0</v>
      </c>
    </row>
    <row r="87" spans="1:9">
      <c r="A87" s="30">
        <f t="shared" si="1"/>
        <v>26</v>
      </c>
      <c r="C87" s="514"/>
      <c r="D87" s="508"/>
      <c r="E87" s="514"/>
      <c r="F87" s="504" t="str">
        <f>IF(I145=0,"",I145)</f>
        <v/>
      </c>
      <c r="G87" s="504" t="str">
        <f>IF(J145=0,"",J145)</f>
        <v/>
      </c>
    </row>
    <row r="88" spans="1:9">
      <c r="A88" s="30">
        <f t="shared" si="1"/>
        <v>27</v>
      </c>
      <c r="C88" s="31"/>
      <c r="D88" s="31"/>
      <c r="E88" s="31"/>
      <c r="F88" s="49"/>
      <c r="G88" s="49"/>
    </row>
    <row r="89" spans="1:9" ht="12.75" thickBot="1">
      <c r="A89" s="30">
        <f t="shared" si="1"/>
        <v>28</v>
      </c>
      <c r="B89" s="2" t="s">
        <v>322</v>
      </c>
      <c r="C89" s="777">
        <f>SUM(C77:C88)</f>
        <v>5197763.18</v>
      </c>
      <c r="D89" s="777">
        <f>SUM(D77:D88)</f>
        <v>0</v>
      </c>
      <c r="E89" s="777">
        <f>SUM(E77:E88)</f>
        <v>5197763.18</v>
      </c>
      <c r="F89" s="777"/>
      <c r="G89" s="777">
        <f>SUM(G77:G88)</f>
        <v>331876</v>
      </c>
      <c r="I89" s="814">
        <f>+'LUSI TB'!R65</f>
        <v>5244049.1799999988</v>
      </c>
    </row>
    <row r="90" spans="1:9" ht="12.75" thickTop="1">
      <c r="A90" s="56"/>
      <c r="I90" s="851">
        <f>+I89-C89</f>
        <v>46285.999999999069</v>
      </c>
    </row>
    <row r="91" spans="1:9">
      <c r="A91" s="56"/>
    </row>
    <row r="92" spans="1:9">
      <c r="A92" s="56"/>
    </row>
    <row r="93" spans="1:9">
      <c r="A93" s="56"/>
    </row>
    <row r="94" spans="1:9">
      <c r="A94" s="56"/>
    </row>
    <row r="95" spans="1:9">
      <c r="A95" s="56"/>
    </row>
    <row r="96" spans="1:9">
      <c r="A96" s="56"/>
    </row>
    <row r="97" spans="1:1">
      <c r="A97" s="56"/>
    </row>
    <row r="98" spans="1:1">
      <c r="A98" s="56"/>
    </row>
    <row r="99" spans="1:1">
      <c r="A99" s="56"/>
    </row>
    <row r="100" spans="1:1">
      <c r="A100" s="56"/>
    </row>
    <row r="101" spans="1:1">
      <c r="A101" s="56"/>
    </row>
    <row r="102" spans="1:1">
      <c r="A102" s="56"/>
    </row>
    <row r="103" spans="1:1">
      <c r="A103" s="56"/>
    </row>
    <row r="104" spans="1:1">
      <c r="A104" s="56"/>
    </row>
    <row r="105" spans="1:1">
      <c r="A105" s="56"/>
    </row>
    <row r="106" spans="1:1">
      <c r="A106" s="56"/>
    </row>
    <row r="107" spans="1:1">
      <c r="A107" s="56"/>
    </row>
    <row r="108" spans="1:1">
      <c r="A108" s="56"/>
    </row>
    <row r="109" spans="1:1">
      <c r="A109" s="56"/>
    </row>
    <row r="110" spans="1:1">
      <c r="A110" s="56"/>
    </row>
    <row r="111" spans="1:1">
      <c r="A111" s="56"/>
    </row>
    <row r="112" spans="1:1">
      <c r="A112" s="56"/>
    </row>
    <row r="113" spans="1:1">
      <c r="A113" s="56"/>
    </row>
    <row r="114" spans="1:1">
      <c r="A114" s="56"/>
    </row>
    <row r="115" spans="1:1">
      <c r="A115" s="56"/>
    </row>
    <row r="116" spans="1:1">
      <c r="A116" s="56"/>
    </row>
    <row r="117" spans="1:1">
      <c r="A117" s="56"/>
    </row>
    <row r="118" spans="1:1">
      <c r="A118" s="56"/>
    </row>
    <row r="119" spans="1:1">
      <c r="A119" s="56"/>
    </row>
    <row r="120" spans="1:1">
      <c r="A120" s="56"/>
    </row>
    <row r="121" spans="1:1">
      <c r="A121" s="56"/>
    </row>
    <row r="122" spans="1:1">
      <c r="A122" s="56"/>
    </row>
    <row r="123" spans="1:1">
      <c r="A123" s="56"/>
    </row>
    <row r="124" spans="1:1">
      <c r="A124" s="56"/>
    </row>
    <row r="125" spans="1:1">
      <c r="A125" s="56"/>
    </row>
    <row r="126" spans="1:1">
      <c r="A126" s="56"/>
    </row>
    <row r="127" spans="1:1">
      <c r="A127" s="56"/>
    </row>
    <row r="128" spans="1:1">
      <c r="A128" s="56"/>
    </row>
    <row r="129" spans="1:1">
      <c r="A129" s="56"/>
    </row>
    <row r="130" spans="1:1">
      <c r="A130" s="56"/>
    </row>
    <row r="131" spans="1:1">
      <c r="A131" s="56"/>
    </row>
    <row r="132" spans="1:1">
      <c r="A132" s="56"/>
    </row>
    <row r="133" spans="1:1">
      <c r="A133" s="56"/>
    </row>
    <row r="134" spans="1:1">
      <c r="A134" s="56"/>
    </row>
    <row r="135" spans="1:1">
      <c r="A135" s="56"/>
    </row>
    <row r="136" spans="1:1">
      <c r="A136" s="56"/>
    </row>
    <row r="137" spans="1:1">
      <c r="A137" s="56"/>
    </row>
    <row r="138" spans="1:1">
      <c r="A138" s="56"/>
    </row>
    <row r="139" spans="1:1">
      <c r="A139" s="56"/>
    </row>
    <row r="140" spans="1:1">
      <c r="A140" s="56"/>
    </row>
    <row r="141" spans="1:1">
      <c r="A141" s="56"/>
    </row>
  </sheetData>
  <mergeCells count="2">
    <mergeCell ref="A10:G11"/>
    <mergeCell ref="A55:G5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F60FF-06E4-4156-B9F8-A47B49608F45}">
  <sheetPr>
    <tabColor theme="9" tint="-0.249977111117893"/>
  </sheetPr>
  <dimension ref="A1:U322"/>
  <sheetViews>
    <sheetView topLeftCell="A59" workbookViewId="0">
      <selection activeCell="O47" sqref="O47"/>
    </sheetView>
  </sheetViews>
  <sheetFormatPr defaultColWidth="10.85546875" defaultRowHeight="12"/>
  <cols>
    <col min="1" max="1" width="5.85546875" style="142" customWidth="1"/>
    <col min="2" max="2" width="11.5703125" style="142" hidden="1" customWidth="1"/>
    <col min="3" max="3" width="35" style="142" customWidth="1"/>
    <col min="4" max="10" width="9.7109375" style="142" customWidth="1"/>
    <col min="11" max="11" width="10.7109375" style="142" customWidth="1"/>
    <col min="12" max="16384" width="10.85546875" style="142"/>
  </cols>
  <sheetData>
    <row r="1" spans="1:21">
      <c r="A1" s="164" t="s">
        <v>379</v>
      </c>
      <c r="B1" s="164"/>
      <c r="C1" s="164"/>
      <c r="D1" s="164"/>
      <c r="E1" s="164"/>
      <c r="F1" s="164"/>
      <c r="H1" s="164"/>
      <c r="I1" s="165" t="s">
        <v>1</v>
      </c>
      <c r="J1" s="164"/>
      <c r="K1" s="164"/>
      <c r="M1" s="396"/>
      <c r="N1" s="752"/>
      <c r="O1" s="398"/>
    </row>
    <row r="2" spans="1:21">
      <c r="A2" s="164"/>
      <c r="B2" s="164"/>
      <c r="C2" s="164"/>
      <c r="D2" s="164"/>
      <c r="E2" s="164"/>
      <c r="F2" s="164"/>
      <c r="H2" s="164"/>
      <c r="I2" s="165"/>
      <c r="J2" s="164"/>
      <c r="K2" s="164"/>
      <c r="M2" s="399"/>
      <c r="N2" s="400"/>
      <c r="O2" s="401"/>
    </row>
    <row r="3" spans="1:21">
      <c r="A3" s="164" t="s">
        <v>85</v>
      </c>
      <c r="B3" s="164"/>
      <c r="C3" s="164"/>
      <c r="D3" s="164"/>
      <c r="E3" s="164"/>
      <c r="F3" s="164"/>
      <c r="H3" s="164"/>
      <c r="I3" s="165" t="s">
        <v>382</v>
      </c>
      <c r="J3" s="164"/>
      <c r="K3" s="164"/>
      <c r="M3" s="753"/>
      <c r="N3" s="753"/>
      <c r="O3" s="753"/>
    </row>
    <row r="4" spans="1:21">
      <c r="A4" s="454" t="s">
        <v>695</v>
      </c>
      <c r="B4" s="164"/>
      <c r="C4" s="166"/>
      <c r="D4" s="166"/>
      <c r="E4" s="166"/>
      <c r="F4" s="166"/>
      <c r="H4" s="164"/>
      <c r="I4" s="167" t="s">
        <v>363</v>
      </c>
      <c r="J4" s="164"/>
      <c r="K4" s="164"/>
    </row>
    <row r="5" spans="1:21">
      <c r="A5" s="164" t="s">
        <v>602</v>
      </c>
      <c r="B5" s="164"/>
      <c r="C5" s="166"/>
      <c r="D5" s="166"/>
      <c r="E5" s="166"/>
      <c r="F5" s="166"/>
      <c r="H5" s="164"/>
      <c r="I5" s="165" t="s">
        <v>87</v>
      </c>
      <c r="J5" s="164"/>
      <c r="K5" s="164"/>
    </row>
    <row r="6" spans="1:21">
      <c r="A6" s="168" t="s">
        <v>312</v>
      </c>
      <c r="B6" s="168"/>
      <c r="C6" s="164"/>
      <c r="D6" s="164"/>
      <c r="E6" s="164"/>
      <c r="F6" s="164"/>
      <c r="H6" s="164"/>
      <c r="I6" s="165" t="s">
        <v>383</v>
      </c>
      <c r="J6" s="164"/>
      <c r="K6" s="164"/>
    </row>
    <row r="7" spans="1:21">
      <c r="A7" s="976" t="s">
        <v>384</v>
      </c>
      <c r="B7" s="976"/>
      <c r="C7" s="976"/>
      <c r="D7" s="976"/>
      <c r="E7" s="976"/>
      <c r="F7" s="976"/>
      <c r="G7" s="976"/>
      <c r="H7" s="976"/>
      <c r="I7" s="976"/>
      <c r="J7" s="482"/>
      <c r="K7" s="482"/>
    </row>
    <row r="8" spans="1:21" ht="12.75" customHeight="1" thickBot="1">
      <c r="A8" s="170"/>
      <c r="B8" s="170"/>
      <c r="C8" s="170"/>
      <c r="D8" s="170"/>
      <c r="E8" s="170"/>
      <c r="F8" s="170"/>
      <c r="G8" s="170"/>
      <c r="H8" s="170"/>
      <c r="I8" s="170"/>
      <c r="J8" s="170"/>
      <c r="K8" s="170"/>
    </row>
    <row r="9" spans="1:21">
      <c r="A9" s="164"/>
      <c r="B9" s="405"/>
      <c r="C9" s="482" t="s">
        <v>7</v>
      </c>
      <c r="D9" s="406" t="s">
        <v>315</v>
      </c>
      <c r="E9" s="172">
        <v>-3</v>
      </c>
      <c r="F9" s="172">
        <v>-4</v>
      </c>
      <c r="G9" s="172">
        <v>-5</v>
      </c>
      <c r="H9" s="172">
        <v>-6</v>
      </c>
      <c r="I9" s="172">
        <v>-7</v>
      </c>
      <c r="J9" s="754"/>
      <c r="K9" s="754"/>
      <c r="L9" s="172"/>
    </row>
    <row r="10" spans="1:21">
      <c r="E10" s="164" t="s">
        <v>770</v>
      </c>
      <c r="F10" s="965" t="s">
        <v>771</v>
      </c>
      <c r="J10" s="413"/>
      <c r="K10" s="413"/>
    </row>
    <row r="11" spans="1:21" s="482" customFormat="1">
      <c r="A11" s="482" t="s">
        <v>92</v>
      </c>
      <c r="B11" s="482" t="s">
        <v>385</v>
      </c>
      <c r="D11" s="724" t="s">
        <v>8</v>
      </c>
      <c r="E11" s="751" t="s">
        <v>767</v>
      </c>
      <c r="F11" s="751" t="s">
        <v>222</v>
      </c>
      <c r="G11" s="723" t="s">
        <v>10</v>
      </c>
      <c r="H11" s="726" t="s">
        <v>11</v>
      </c>
      <c r="I11" s="725" t="s">
        <v>386</v>
      </c>
      <c r="J11" s="755"/>
      <c r="K11" s="755"/>
      <c r="Q11" s="142"/>
      <c r="R11" s="142"/>
      <c r="S11" s="165"/>
      <c r="U11" s="142"/>
    </row>
    <row r="12" spans="1:21" ht="14.25">
      <c r="A12" s="179" t="s">
        <v>95</v>
      </c>
      <c r="B12" s="408" t="s">
        <v>387</v>
      </c>
      <c r="C12" s="179" t="s">
        <v>13</v>
      </c>
      <c r="D12" s="179" t="s">
        <v>388</v>
      </c>
      <c r="E12" s="179" t="s">
        <v>768</v>
      </c>
      <c r="F12" s="179" t="s">
        <v>773</v>
      </c>
      <c r="G12" s="179" t="s">
        <v>197</v>
      </c>
      <c r="H12" s="178" t="s">
        <v>16</v>
      </c>
      <c r="I12" s="179" t="s">
        <v>17</v>
      </c>
      <c r="J12" s="756"/>
      <c r="K12" s="757"/>
    </row>
    <row r="13" spans="1:21">
      <c r="A13" s="368">
        <v>1</v>
      </c>
      <c r="B13" s="482"/>
      <c r="C13" s="164" t="s">
        <v>18</v>
      </c>
      <c r="D13" s="164"/>
      <c r="E13" s="164"/>
      <c r="F13" s="164"/>
      <c r="H13" s="731"/>
    </row>
    <row r="14" spans="1:21">
      <c r="A14" s="368">
        <f t="shared" ref="A14:A77" si="0">A13+1</f>
        <v>2</v>
      </c>
      <c r="B14" s="482">
        <v>6640</v>
      </c>
      <c r="C14" s="142" t="s">
        <v>19</v>
      </c>
      <c r="D14" s="732"/>
      <c r="G14" s="384"/>
      <c r="H14" s="731"/>
      <c r="I14" s="203"/>
      <c r="J14" s="203"/>
      <c r="K14" s="203"/>
    </row>
    <row r="15" spans="1:21">
      <c r="A15" s="368">
        <f t="shared" si="0"/>
        <v>3</v>
      </c>
      <c r="B15" s="482">
        <v>6645</v>
      </c>
      <c r="C15" s="142" t="s">
        <v>20</v>
      </c>
      <c r="D15" s="732"/>
      <c r="G15" s="384"/>
      <c r="H15" s="731"/>
      <c r="I15" s="203"/>
      <c r="J15" s="203"/>
      <c r="K15" s="203"/>
    </row>
    <row r="16" spans="1:21">
      <c r="A16" s="368">
        <f t="shared" si="0"/>
        <v>4</v>
      </c>
      <c r="B16" s="482">
        <v>6790</v>
      </c>
      <c r="C16" s="142" t="s">
        <v>21</v>
      </c>
      <c r="D16" s="732"/>
      <c r="G16" s="384"/>
      <c r="H16" s="731"/>
      <c r="I16" s="203"/>
      <c r="J16" s="203"/>
      <c r="K16" s="203"/>
    </row>
    <row r="17" spans="1:18">
      <c r="A17" s="368">
        <f t="shared" si="0"/>
        <v>5</v>
      </c>
      <c r="B17" s="482"/>
      <c r="C17" s="164" t="s">
        <v>22</v>
      </c>
      <c r="D17" s="732"/>
      <c r="G17" s="384"/>
      <c r="H17" s="731"/>
      <c r="I17" s="203"/>
      <c r="J17" s="203"/>
      <c r="K17" s="203"/>
    </row>
    <row r="18" spans="1:18">
      <c r="A18" s="368">
        <f t="shared" si="0"/>
        <v>6</v>
      </c>
      <c r="B18" s="482" t="s">
        <v>172</v>
      </c>
      <c r="C18" s="142" t="s">
        <v>23</v>
      </c>
      <c r="D18" s="732"/>
      <c r="G18" s="384"/>
      <c r="H18" s="731"/>
      <c r="I18" s="203"/>
      <c r="J18" s="203"/>
      <c r="K18" s="203"/>
    </row>
    <row r="19" spans="1:18">
      <c r="A19" s="368">
        <f t="shared" si="0"/>
        <v>7</v>
      </c>
      <c r="B19" s="482">
        <v>6655</v>
      </c>
      <c r="C19" s="142" t="s">
        <v>24</v>
      </c>
      <c r="D19" s="732"/>
      <c r="G19" s="384"/>
      <c r="H19" s="731"/>
      <c r="I19" s="203"/>
      <c r="J19" s="203"/>
      <c r="K19" s="203"/>
    </row>
    <row r="20" spans="1:18">
      <c r="A20" s="368">
        <f t="shared" si="0"/>
        <v>8</v>
      </c>
      <c r="B20" s="482">
        <v>6685</v>
      </c>
      <c r="C20" s="188" t="s">
        <v>148</v>
      </c>
      <c r="D20" s="732"/>
      <c r="G20" s="384"/>
      <c r="H20" s="731"/>
      <c r="I20" s="203"/>
      <c r="J20" s="203"/>
      <c r="K20" s="203"/>
    </row>
    <row r="21" spans="1:18">
      <c r="A21" s="368">
        <f t="shared" si="0"/>
        <v>9</v>
      </c>
      <c r="B21" s="482">
        <v>6710</v>
      </c>
      <c r="C21" s="142" t="s">
        <v>26</v>
      </c>
      <c r="D21" s="732"/>
      <c r="G21" s="371"/>
      <c r="H21" s="731"/>
      <c r="I21" s="203"/>
      <c r="J21" s="203"/>
      <c r="K21" s="203"/>
      <c r="P21" s="758"/>
      <c r="Q21" s="759"/>
      <c r="R21" s="203"/>
    </row>
    <row r="22" spans="1:18">
      <c r="A22" s="368">
        <f t="shared" si="0"/>
        <v>10</v>
      </c>
      <c r="B22" s="174" t="s">
        <v>390</v>
      </c>
      <c r="C22" s="142" t="s">
        <v>27</v>
      </c>
      <c r="D22" s="732"/>
      <c r="G22" s="371"/>
      <c r="H22" s="731"/>
      <c r="I22" s="203"/>
      <c r="J22" s="203"/>
      <c r="K22" s="203"/>
      <c r="P22" s="758"/>
      <c r="Q22" s="759"/>
      <c r="R22" s="203"/>
    </row>
    <row r="23" spans="1:18">
      <c r="A23" s="368">
        <f t="shared" si="0"/>
        <v>11</v>
      </c>
      <c r="B23" s="482">
        <v>6720</v>
      </c>
      <c r="C23" s="142" t="s">
        <v>28</v>
      </c>
      <c r="D23" s="732"/>
      <c r="G23" s="371"/>
      <c r="H23" s="731"/>
      <c r="I23" s="203"/>
      <c r="J23" s="203"/>
      <c r="K23" s="203"/>
    </row>
    <row r="24" spans="1:18">
      <c r="A24" s="368">
        <f t="shared" si="0"/>
        <v>12</v>
      </c>
      <c r="B24" s="174">
        <v>6725</v>
      </c>
      <c r="C24" s="142" t="s">
        <v>29</v>
      </c>
      <c r="D24" s="732"/>
      <c r="G24" s="371"/>
      <c r="H24" s="731"/>
      <c r="I24" s="203"/>
      <c r="J24" s="203"/>
      <c r="K24" s="203"/>
    </row>
    <row r="25" spans="1:18">
      <c r="A25" s="368">
        <f t="shared" si="0"/>
        <v>13</v>
      </c>
      <c r="B25" s="482">
        <v>6730</v>
      </c>
      <c r="C25" s="142" t="s">
        <v>30</v>
      </c>
      <c r="D25" s="732"/>
      <c r="G25" s="384"/>
      <c r="H25" s="731"/>
      <c r="I25" s="203"/>
      <c r="J25" s="203"/>
      <c r="K25" s="203"/>
    </row>
    <row r="26" spans="1:18">
      <c r="A26" s="368">
        <f t="shared" si="0"/>
        <v>14</v>
      </c>
      <c r="B26" s="482">
        <v>6735</v>
      </c>
      <c r="C26" s="142" t="s">
        <v>31</v>
      </c>
      <c r="D26" s="732"/>
      <c r="G26" s="384"/>
      <c r="H26" s="731"/>
      <c r="I26" s="203"/>
      <c r="J26" s="203"/>
      <c r="K26" s="203"/>
    </row>
    <row r="27" spans="1:18">
      <c r="A27" s="368">
        <f t="shared" si="0"/>
        <v>15</v>
      </c>
      <c r="B27" s="482">
        <v>6795</v>
      </c>
      <c r="C27" s="142" t="s">
        <v>32</v>
      </c>
      <c r="D27" s="732"/>
      <c r="G27" s="384"/>
      <c r="H27" s="731"/>
      <c r="I27" s="203"/>
      <c r="J27" s="203"/>
      <c r="K27" s="203"/>
    </row>
    <row r="28" spans="1:18">
      <c r="A28" s="368">
        <f t="shared" si="0"/>
        <v>16</v>
      </c>
      <c r="B28" s="482"/>
      <c r="C28" s="164" t="s">
        <v>33</v>
      </c>
      <c r="D28" s="732"/>
      <c r="G28" s="384"/>
      <c r="H28" s="731"/>
      <c r="I28" s="203"/>
      <c r="J28" s="203"/>
      <c r="K28" s="203"/>
    </row>
    <row r="29" spans="1:18">
      <c r="A29" s="368">
        <f t="shared" si="0"/>
        <v>17</v>
      </c>
      <c r="B29" s="482" t="s">
        <v>172</v>
      </c>
      <c r="C29" s="142" t="s">
        <v>34</v>
      </c>
      <c r="D29" s="732"/>
      <c r="G29" s="384"/>
      <c r="H29" s="731"/>
      <c r="I29" s="203"/>
      <c r="J29" s="203"/>
      <c r="K29" s="203"/>
    </row>
    <row r="30" spans="1:18">
      <c r="A30" s="368">
        <f t="shared" si="0"/>
        <v>18</v>
      </c>
      <c r="B30" s="482">
        <v>6660</v>
      </c>
      <c r="C30" s="142" t="s">
        <v>35</v>
      </c>
      <c r="D30" s="732"/>
      <c r="G30" s="384"/>
      <c r="H30" s="731"/>
      <c r="I30" s="203"/>
      <c r="J30" s="203"/>
      <c r="K30" s="203"/>
    </row>
    <row r="31" spans="1:18">
      <c r="A31" s="368">
        <f t="shared" si="0"/>
        <v>19</v>
      </c>
      <c r="B31" s="482">
        <v>6740</v>
      </c>
      <c r="C31" s="142" t="s">
        <v>36</v>
      </c>
      <c r="D31" s="732"/>
      <c r="G31" s="384"/>
      <c r="H31" s="731"/>
      <c r="I31" s="203"/>
      <c r="J31" s="203"/>
      <c r="K31" s="203"/>
    </row>
    <row r="32" spans="1:18">
      <c r="A32" s="368">
        <f t="shared" si="0"/>
        <v>20</v>
      </c>
      <c r="B32" s="482">
        <v>6745</v>
      </c>
      <c r="C32" s="142" t="s">
        <v>37</v>
      </c>
      <c r="D32" s="732"/>
      <c r="G32" s="384"/>
      <c r="H32" s="731"/>
      <c r="I32" s="203"/>
      <c r="J32" s="203"/>
      <c r="K32" s="203"/>
      <c r="P32" s="758"/>
      <c r="Q32" s="759"/>
      <c r="R32" s="203"/>
    </row>
    <row r="33" spans="1:11">
      <c r="A33" s="368">
        <f t="shared" si="0"/>
        <v>21</v>
      </c>
      <c r="B33" s="482">
        <v>6800</v>
      </c>
      <c r="C33" s="142" t="s">
        <v>38</v>
      </c>
      <c r="D33" s="732"/>
      <c r="G33" s="384"/>
      <c r="H33" s="731"/>
      <c r="I33" s="203"/>
      <c r="J33" s="203"/>
      <c r="K33" s="203"/>
    </row>
    <row r="34" spans="1:11">
      <c r="A34" s="368">
        <f t="shared" si="0"/>
        <v>22</v>
      </c>
      <c r="B34" s="482"/>
      <c r="C34" s="164" t="s">
        <v>39</v>
      </c>
      <c r="D34" s="732"/>
      <c r="G34" s="384"/>
      <c r="H34" s="731"/>
      <c r="I34" s="203" t="str">
        <f t="shared" ref="I34:I41" si="1">IF(OR(G34=0,H34=0),"",ROUND(G34*H34,0))</f>
        <v/>
      </c>
      <c r="J34" s="203"/>
      <c r="K34" s="203"/>
    </row>
    <row r="35" spans="1:11">
      <c r="A35" s="368">
        <f t="shared" si="0"/>
        <v>23</v>
      </c>
      <c r="B35" s="482" t="s">
        <v>172</v>
      </c>
      <c r="C35" s="142" t="s">
        <v>40</v>
      </c>
      <c r="D35" s="732"/>
      <c r="G35" s="384">
        <f t="shared" ref="G35:G41" si="2">SUM(D35:E35)</f>
        <v>0</v>
      </c>
      <c r="H35" s="765">
        <f>+'LUSI A 10'!G32</f>
        <v>0.28000000000000003</v>
      </c>
      <c r="I35" s="203" t="str">
        <f t="shared" si="1"/>
        <v/>
      </c>
      <c r="J35" s="203"/>
      <c r="K35" s="203">
        <v>0</v>
      </c>
    </row>
    <row r="36" spans="1:11">
      <c r="A36" s="368">
        <f t="shared" si="0"/>
        <v>24</v>
      </c>
      <c r="B36" s="174">
        <v>6665</v>
      </c>
      <c r="C36" s="142" t="s">
        <v>41</v>
      </c>
      <c r="D36" s="766">
        <f>+'LUSI TB'!Q66</f>
        <v>97948.29</v>
      </c>
      <c r="E36" s="766">
        <f>+'LUSI A 10'!D33</f>
        <v>3123.0925781249939</v>
      </c>
      <c r="F36" s="766"/>
      <c r="G36" s="384">
        <f t="shared" si="2"/>
        <v>101071.38257812499</v>
      </c>
      <c r="H36" s="765">
        <f>+'LUSI A 10'!G33</f>
        <v>0.28000000000000003</v>
      </c>
      <c r="I36" s="203">
        <f t="shared" si="1"/>
        <v>28300</v>
      </c>
      <c r="J36" s="731"/>
      <c r="K36" s="384">
        <v>161</v>
      </c>
    </row>
    <row r="37" spans="1:11">
      <c r="A37" s="368">
        <f t="shared" si="0"/>
        <v>25</v>
      </c>
      <c r="B37" s="482">
        <v>6695</v>
      </c>
      <c r="C37" s="188" t="s">
        <v>150</v>
      </c>
      <c r="D37" s="766">
        <f>+'LUSI TB'!Q67</f>
        <v>45.360000000000007</v>
      </c>
      <c r="E37" s="766">
        <f>+'LUSI A 10'!D34</f>
        <v>0</v>
      </c>
      <c r="F37" s="766"/>
      <c r="G37" s="384">
        <f t="shared" si="2"/>
        <v>45.360000000000007</v>
      </c>
      <c r="H37" s="765">
        <f>+'LUSI A 10'!G34</f>
        <v>0.28000000000000003</v>
      </c>
      <c r="I37" s="203">
        <f t="shared" si="1"/>
        <v>13</v>
      </c>
      <c r="J37" s="731"/>
      <c r="K37" s="384">
        <v>45</v>
      </c>
    </row>
    <row r="38" spans="1:11">
      <c r="A38" s="368">
        <f t="shared" si="0"/>
        <v>26</v>
      </c>
      <c r="B38" s="174" t="s">
        <v>392</v>
      </c>
      <c r="C38" s="142" t="s">
        <v>43</v>
      </c>
      <c r="D38" s="766">
        <f>+'LUSI TB'!Q68+'LUSI TB'!Q69</f>
        <v>246606.00999999998</v>
      </c>
      <c r="E38" s="766">
        <f>+'LUSI A 10'!D35</f>
        <v>649.99555555553422</v>
      </c>
      <c r="F38" s="766"/>
      <c r="G38" s="384">
        <f t="shared" si="2"/>
        <v>247256.00555555552</v>
      </c>
      <c r="H38" s="765">
        <f>+'LUSI A 10'!G35</f>
        <v>0.28000000000000003</v>
      </c>
      <c r="I38" s="203">
        <f t="shared" si="1"/>
        <v>69232</v>
      </c>
      <c r="J38" s="760"/>
      <c r="K38" s="384">
        <v>105233.06</v>
      </c>
    </row>
    <row r="39" spans="1:11">
      <c r="A39" s="368">
        <f t="shared" si="0"/>
        <v>27</v>
      </c>
      <c r="B39" s="482">
        <v>6775</v>
      </c>
      <c r="C39" s="142" t="s">
        <v>44</v>
      </c>
      <c r="D39" s="766">
        <f>+'LUSI TB'!Q70</f>
        <v>13545.480000000003</v>
      </c>
      <c r="E39" s="766">
        <f>+'LUSI A 10'!D36</f>
        <v>0</v>
      </c>
      <c r="F39" s="766"/>
      <c r="G39" s="384">
        <f t="shared" si="2"/>
        <v>13545.480000000003</v>
      </c>
      <c r="H39" s="765">
        <f>+'LUSI A 10'!G36</f>
        <v>0.28000000000000003</v>
      </c>
      <c r="I39" s="203">
        <f t="shared" si="1"/>
        <v>3793</v>
      </c>
      <c r="J39" s="731"/>
      <c r="K39" s="384">
        <v>2129</v>
      </c>
    </row>
    <row r="40" spans="1:11">
      <c r="A40" s="368">
        <f t="shared" si="0"/>
        <v>28</v>
      </c>
      <c r="B40" s="482">
        <v>6785</v>
      </c>
      <c r="C40" s="142" t="s">
        <v>45</v>
      </c>
      <c r="D40" s="766">
        <f>+'LUSI TB'!Q71</f>
        <v>68.179999999999993</v>
      </c>
      <c r="E40" s="766">
        <f>+'LUSI A 10'!D37</f>
        <v>0</v>
      </c>
      <c r="F40" s="766"/>
      <c r="G40" s="384">
        <f t="shared" si="2"/>
        <v>68.179999999999993</v>
      </c>
      <c r="H40" s="765">
        <f>+'LUSI A 10'!G37</f>
        <v>0.28000000000000003</v>
      </c>
      <c r="I40" s="203">
        <f t="shared" si="1"/>
        <v>19</v>
      </c>
      <c r="J40" s="203"/>
      <c r="K40" s="384">
        <v>68</v>
      </c>
    </row>
    <row r="41" spans="1:11">
      <c r="A41" s="368">
        <f t="shared" si="0"/>
        <v>29</v>
      </c>
      <c r="B41" s="482">
        <v>6805</v>
      </c>
      <c r="C41" s="142" t="s">
        <v>46</v>
      </c>
      <c r="D41" s="732"/>
      <c r="G41" s="384">
        <f t="shared" si="2"/>
        <v>0</v>
      </c>
      <c r="H41" s="765">
        <f>+'LUSI A 10'!G38</f>
        <v>0.28000000000000003</v>
      </c>
      <c r="I41" s="203" t="str">
        <f t="shared" si="1"/>
        <v/>
      </c>
      <c r="J41" s="203"/>
      <c r="K41" s="384">
        <v>0</v>
      </c>
    </row>
    <row r="42" spans="1:11">
      <c r="A42" s="368">
        <f t="shared" si="0"/>
        <v>30</v>
      </c>
      <c r="B42" s="482"/>
      <c r="C42" s="164" t="s">
        <v>47</v>
      </c>
      <c r="D42" s="732"/>
      <c r="G42" s="384"/>
      <c r="H42" s="731"/>
      <c r="I42" s="203"/>
      <c r="J42" s="203"/>
      <c r="K42" s="203"/>
    </row>
    <row r="43" spans="1:11">
      <c r="A43" s="368">
        <f t="shared" si="0"/>
        <v>31</v>
      </c>
      <c r="B43" s="482" t="s">
        <v>172</v>
      </c>
      <c r="C43" s="142" t="s">
        <v>152</v>
      </c>
      <c r="D43" s="732"/>
      <c r="G43" s="384"/>
      <c r="H43" s="731"/>
      <c r="I43" s="203"/>
      <c r="J43" s="203"/>
      <c r="K43" s="203"/>
    </row>
    <row r="44" spans="1:11">
      <c r="A44" s="368">
        <f t="shared" si="0"/>
        <v>32</v>
      </c>
      <c r="B44" s="482">
        <v>6670</v>
      </c>
      <c r="C44" s="142" t="s">
        <v>153</v>
      </c>
      <c r="D44" s="732"/>
      <c r="G44" s="384"/>
      <c r="H44" s="731"/>
      <c r="I44" s="203"/>
      <c r="J44" s="203"/>
      <c r="K44" s="203"/>
    </row>
    <row r="45" spans="1:11">
      <c r="A45" s="368">
        <f t="shared" si="0"/>
        <v>33</v>
      </c>
      <c r="B45" s="482">
        <v>6700</v>
      </c>
      <c r="C45" s="142" t="s">
        <v>154</v>
      </c>
      <c r="D45" s="732"/>
      <c r="G45" s="384"/>
      <c r="H45" s="731"/>
      <c r="I45" s="203"/>
      <c r="J45" s="203"/>
      <c r="K45" s="203"/>
    </row>
    <row r="46" spans="1:11">
      <c r="A46" s="368">
        <f t="shared" si="0"/>
        <v>34</v>
      </c>
      <c r="B46" s="482">
        <v>6750</v>
      </c>
      <c r="C46" s="142" t="s">
        <v>155</v>
      </c>
      <c r="D46" s="732"/>
      <c r="G46" s="384"/>
      <c r="H46" s="731"/>
      <c r="I46" s="203"/>
      <c r="J46" s="203"/>
      <c r="K46" s="203"/>
    </row>
    <row r="47" spans="1:11">
      <c r="A47" s="368">
        <f t="shared" si="0"/>
        <v>35</v>
      </c>
      <c r="B47" s="482">
        <v>6885</v>
      </c>
      <c r="C47" s="142" t="s">
        <v>52</v>
      </c>
      <c r="D47" s="732"/>
      <c r="G47" s="384"/>
      <c r="H47" s="731"/>
      <c r="I47" s="203"/>
      <c r="J47" s="203"/>
      <c r="K47" s="203"/>
    </row>
    <row r="48" spans="1:11">
      <c r="A48" s="368">
        <f t="shared" si="0"/>
        <v>36</v>
      </c>
      <c r="B48" s="482">
        <v>6770</v>
      </c>
      <c r="C48" s="142" t="s">
        <v>157</v>
      </c>
      <c r="D48" s="732"/>
      <c r="G48" s="384"/>
      <c r="H48" s="731"/>
      <c r="I48" s="203"/>
      <c r="J48" s="203"/>
      <c r="K48" s="203"/>
    </row>
    <row r="49" spans="1:15">
      <c r="A49" s="368">
        <f t="shared" si="0"/>
        <v>37</v>
      </c>
      <c r="B49" s="482">
        <v>6780</v>
      </c>
      <c r="C49" s="142" t="s">
        <v>158</v>
      </c>
      <c r="D49" s="732"/>
      <c r="E49" s="203"/>
      <c r="F49" s="203"/>
      <c r="G49" s="384"/>
      <c r="H49" s="731"/>
      <c r="I49" s="203"/>
      <c r="J49" s="203"/>
      <c r="K49" s="203"/>
    </row>
    <row r="50" spans="1:15">
      <c r="A50" s="368">
        <f t="shared" si="0"/>
        <v>38</v>
      </c>
      <c r="B50" s="482">
        <v>6810</v>
      </c>
      <c r="C50" s="142" t="s">
        <v>159</v>
      </c>
      <c r="D50" s="732"/>
      <c r="E50" s="203"/>
      <c r="F50" s="203"/>
      <c r="G50" s="384"/>
      <c r="H50" s="731"/>
      <c r="I50" s="203"/>
      <c r="J50" s="203"/>
      <c r="K50" s="203"/>
    </row>
    <row r="51" spans="1:15">
      <c r="A51" s="368">
        <f t="shared" si="0"/>
        <v>39</v>
      </c>
      <c r="B51" s="482"/>
      <c r="C51" s="164" t="s">
        <v>47</v>
      </c>
      <c r="D51" s="732"/>
      <c r="E51" s="203"/>
      <c r="F51" s="203"/>
      <c r="G51" s="384"/>
      <c r="H51" s="731"/>
      <c r="I51" s="203"/>
      <c r="J51" s="203"/>
      <c r="K51" s="203"/>
    </row>
    <row r="52" spans="1:15">
      <c r="A52" s="368">
        <f t="shared" si="0"/>
        <v>40</v>
      </c>
      <c r="B52" s="482">
        <v>6650</v>
      </c>
      <c r="C52" s="142" t="s">
        <v>160</v>
      </c>
      <c r="D52" s="732"/>
      <c r="E52" s="203"/>
      <c r="F52" s="203"/>
      <c r="G52" s="384"/>
      <c r="H52" s="731"/>
      <c r="I52" s="203"/>
      <c r="J52" s="203"/>
      <c r="K52" s="203"/>
    </row>
    <row r="53" spans="1:15">
      <c r="A53" s="368">
        <f t="shared" si="0"/>
        <v>41</v>
      </c>
      <c r="B53" s="482" t="s">
        <v>172</v>
      </c>
      <c r="C53" s="142" t="s">
        <v>161</v>
      </c>
      <c r="D53" s="732"/>
      <c r="E53" s="203"/>
      <c r="F53" s="203"/>
      <c r="G53" s="384"/>
      <c r="H53" s="731"/>
      <c r="I53" s="203"/>
      <c r="J53" s="203"/>
      <c r="K53" s="203"/>
    </row>
    <row r="54" spans="1:15">
      <c r="A54" s="368">
        <f t="shared" si="0"/>
        <v>42</v>
      </c>
      <c r="B54" s="482">
        <v>6675</v>
      </c>
      <c r="C54" s="142" t="s">
        <v>162</v>
      </c>
      <c r="D54" s="732"/>
      <c r="E54" s="203"/>
      <c r="F54" s="203"/>
      <c r="G54" s="384"/>
      <c r="H54" s="731"/>
      <c r="I54" s="203"/>
      <c r="J54" s="203"/>
      <c r="K54" s="203"/>
    </row>
    <row r="55" spans="1:15">
      <c r="A55" s="368">
        <f t="shared" si="0"/>
        <v>43</v>
      </c>
      <c r="B55" s="482">
        <v>6705</v>
      </c>
      <c r="C55" s="142" t="s">
        <v>163</v>
      </c>
      <c r="D55" s="732"/>
      <c r="E55" s="203"/>
      <c r="F55" s="203"/>
      <c r="G55" s="384"/>
      <c r="H55" s="731"/>
      <c r="I55" s="203"/>
      <c r="J55" s="203"/>
      <c r="K55" s="203"/>
    </row>
    <row r="56" spans="1:15">
      <c r="A56" s="368">
        <f t="shared" si="0"/>
        <v>44</v>
      </c>
      <c r="B56" s="482">
        <v>6875</v>
      </c>
      <c r="C56" s="142" t="s">
        <v>57</v>
      </c>
      <c r="D56" s="732"/>
      <c r="E56" s="203"/>
      <c r="F56" s="203"/>
      <c r="G56" s="384"/>
      <c r="H56" s="731"/>
      <c r="I56" s="203"/>
      <c r="J56" s="203"/>
      <c r="K56" s="203"/>
    </row>
    <row r="57" spans="1:15">
      <c r="A57" s="368">
        <f t="shared" si="0"/>
        <v>45</v>
      </c>
      <c r="B57" s="482">
        <v>6880</v>
      </c>
      <c r="C57" s="142" t="s">
        <v>164</v>
      </c>
      <c r="D57" s="732"/>
      <c r="E57" s="203"/>
      <c r="F57" s="203"/>
      <c r="G57" s="384"/>
      <c r="H57" s="731"/>
      <c r="I57" s="203"/>
      <c r="J57" s="203"/>
      <c r="K57" s="203"/>
    </row>
    <row r="58" spans="1:15">
      <c r="A58" s="368">
        <f t="shared" si="0"/>
        <v>46</v>
      </c>
      <c r="B58" s="482">
        <v>6755</v>
      </c>
      <c r="C58" s="142" t="s">
        <v>165</v>
      </c>
      <c r="D58" s="732"/>
      <c r="E58" s="203"/>
      <c r="F58" s="203"/>
      <c r="G58" s="384"/>
      <c r="H58" s="731"/>
      <c r="I58" s="203"/>
      <c r="J58" s="203"/>
      <c r="K58" s="203"/>
    </row>
    <row r="59" spans="1:15">
      <c r="A59" s="368">
        <f t="shared" si="0"/>
        <v>47</v>
      </c>
      <c r="B59" s="482">
        <v>6890</v>
      </c>
      <c r="C59" s="142" t="s">
        <v>166</v>
      </c>
      <c r="D59" s="732"/>
      <c r="E59" s="203"/>
      <c r="F59" s="203"/>
      <c r="G59" s="384"/>
      <c r="H59" s="731"/>
      <c r="I59" s="203"/>
      <c r="J59" s="203"/>
      <c r="K59" s="203"/>
    </row>
    <row r="60" spans="1:15">
      <c r="A60" s="368">
        <f t="shared" si="0"/>
        <v>48</v>
      </c>
      <c r="B60" s="482"/>
      <c r="C60" s="142" t="s">
        <v>599</v>
      </c>
      <c r="D60" s="732"/>
      <c r="E60" s="203"/>
      <c r="F60" s="203"/>
      <c r="G60" s="384"/>
      <c r="H60" s="731"/>
      <c r="I60" s="203"/>
      <c r="J60" s="203"/>
      <c r="K60" s="203"/>
    </row>
    <row r="61" spans="1:15">
      <c r="A61" s="368">
        <f t="shared" si="0"/>
        <v>49</v>
      </c>
      <c r="B61" s="482">
        <v>6815</v>
      </c>
      <c r="C61" s="142" t="s">
        <v>167</v>
      </c>
      <c r="D61" s="732"/>
      <c r="E61" s="203"/>
      <c r="F61" s="203"/>
      <c r="G61" s="384"/>
      <c r="H61" s="731"/>
      <c r="I61" s="203"/>
      <c r="J61" s="203"/>
      <c r="K61" s="203"/>
    </row>
    <row r="62" spans="1:15">
      <c r="A62" s="368">
        <f t="shared" si="0"/>
        <v>50</v>
      </c>
      <c r="B62" s="482"/>
      <c r="C62" s="164" t="s">
        <v>59</v>
      </c>
      <c r="D62" s="732"/>
      <c r="E62" s="203"/>
      <c r="F62" s="203"/>
      <c r="G62" s="384"/>
      <c r="H62" s="731"/>
      <c r="I62" s="203"/>
      <c r="J62" s="203"/>
      <c r="K62" s="203"/>
      <c r="L62" s="412"/>
      <c r="M62" s="413"/>
      <c r="N62" s="413"/>
    </row>
    <row r="63" spans="1:15">
      <c r="A63" s="368">
        <f t="shared" si="0"/>
        <v>51</v>
      </c>
      <c r="B63" s="482" t="s">
        <v>172</v>
      </c>
      <c r="C63" s="193" t="s">
        <v>60</v>
      </c>
      <c r="D63" s="732"/>
      <c r="E63" s="203"/>
      <c r="F63" s="203"/>
      <c r="G63" s="384"/>
      <c r="H63" s="731"/>
      <c r="I63" s="203"/>
      <c r="J63" s="203"/>
      <c r="K63" s="203"/>
      <c r="L63" s="414"/>
      <c r="M63" s="415"/>
      <c r="N63" s="415"/>
      <c r="O63" s="416"/>
    </row>
    <row r="64" spans="1:15">
      <c r="A64" s="368">
        <f t="shared" si="0"/>
        <v>52</v>
      </c>
      <c r="B64" s="729" t="s">
        <v>561</v>
      </c>
      <c r="C64" s="193" t="s">
        <v>61</v>
      </c>
      <c r="D64" s="732"/>
      <c r="E64" s="203"/>
      <c r="F64" s="203"/>
      <c r="G64" s="384"/>
      <c r="H64" s="731"/>
      <c r="I64" s="203"/>
      <c r="J64" s="203"/>
      <c r="K64" s="203"/>
      <c r="L64" s="413"/>
      <c r="M64" s="413"/>
      <c r="N64" s="413"/>
    </row>
    <row r="65" spans="1:17">
      <c r="A65" s="368">
        <f t="shared" si="0"/>
        <v>53</v>
      </c>
      <c r="B65" s="407" t="s">
        <v>396</v>
      </c>
      <c r="C65" s="193" t="s">
        <v>63</v>
      </c>
      <c r="D65" s="734"/>
      <c r="E65" s="738"/>
      <c r="F65" s="738"/>
      <c r="G65" s="384"/>
      <c r="H65" s="731"/>
      <c r="I65" s="203"/>
      <c r="J65" s="203"/>
      <c r="K65" s="203"/>
      <c r="P65" s="758"/>
      <c r="Q65" s="759"/>
    </row>
    <row r="66" spans="1:17">
      <c r="A66" s="368">
        <f t="shared" si="0"/>
        <v>54</v>
      </c>
      <c r="B66" s="407" t="s">
        <v>396</v>
      </c>
      <c r="C66" s="193" t="s">
        <v>64</v>
      </c>
      <c r="D66" s="732"/>
      <c r="G66" s="384"/>
      <c r="H66" s="731"/>
      <c r="I66" s="203"/>
      <c r="J66" s="203"/>
      <c r="K66" s="203"/>
    </row>
    <row r="67" spans="1:17">
      <c r="A67" s="368">
        <f t="shared" si="0"/>
        <v>55</v>
      </c>
      <c r="B67" s="407" t="s">
        <v>396</v>
      </c>
      <c r="C67" s="193" t="s">
        <v>100</v>
      </c>
      <c r="D67" s="734"/>
      <c r="E67" s="203"/>
      <c r="F67" s="203"/>
      <c r="G67" s="384"/>
      <c r="H67" s="731"/>
      <c r="I67" s="203"/>
      <c r="J67" s="203"/>
      <c r="K67" s="203"/>
      <c r="L67" s="761"/>
    </row>
    <row r="68" spans="1:17">
      <c r="A68" s="368">
        <f t="shared" si="0"/>
        <v>56</v>
      </c>
      <c r="B68" s="407" t="s">
        <v>396</v>
      </c>
      <c r="C68" s="193" t="s">
        <v>66</v>
      </c>
      <c r="D68" s="734"/>
      <c r="E68" s="203"/>
      <c r="F68" s="203"/>
      <c r="G68" s="384"/>
      <c r="H68" s="731"/>
      <c r="I68" s="203"/>
      <c r="J68" s="203"/>
      <c r="K68" s="203"/>
      <c r="L68" s="761"/>
    </row>
    <row r="69" spans="1:17">
      <c r="A69" s="368">
        <f t="shared" si="0"/>
        <v>57</v>
      </c>
      <c r="B69" s="407" t="s">
        <v>396</v>
      </c>
      <c r="C69" s="193" t="s">
        <v>67</v>
      </c>
      <c r="D69" s="734"/>
      <c r="E69" s="203"/>
      <c r="F69" s="203"/>
      <c r="G69" s="384"/>
      <c r="H69" s="731"/>
      <c r="I69" s="203"/>
      <c r="J69" s="203"/>
      <c r="K69" s="203"/>
    </row>
    <row r="70" spans="1:17">
      <c r="A70" s="368">
        <f t="shared" si="0"/>
        <v>58</v>
      </c>
      <c r="B70" s="407">
        <v>6845</v>
      </c>
      <c r="C70" s="193" t="s">
        <v>101</v>
      </c>
      <c r="D70" s="732"/>
      <c r="E70" s="203"/>
      <c r="F70" s="203"/>
      <c r="G70" s="384"/>
      <c r="H70" s="731"/>
      <c r="I70" s="203"/>
      <c r="J70" s="203"/>
      <c r="K70" s="203"/>
    </row>
    <row r="71" spans="1:17">
      <c r="A71" s="368">
        <f t="shared" si="0"/>
        <v>59</v>
      </c>
      <c r="B71" s="407">
        <v>6850</v>
      </c>
      <c r="C71" s="193" t="s">
        <v>69</v>
      </c>
      <c r="D71" s="732"/>
      <c r="E71" s="203"/>
      <c r="F71" s="203"/>
      <c r="G71" s="384"/>
      <c r="H71" s="720"/>
      <c r="I71" s="203"/>
      <c r="J71" s="203"/>
      <c r="K71" s="203"/>
    </row>
    <row r="72" spans="1:17">
      <c r="A72" s="368">
        <f t="shared" si="0"/>
        <v>60</v>
      </c>
      <c r="B72" s="407">
        <v>6855</v>
      </c>
      <c r="C72" s="193" t="s">
        <v>70</v>
      </c>
      <c r="D72" s="732"/>
      <c r="E72" s="203"/>
      <c r="F72" s="203"/>
      <c r="G72" s="384"/>
      <c r="H72" s="720"/>
      <c r="I72" s="203"/>
      <c r="J72" s="203"/>
      <c r="K72" s="203"/>
    </row>
    <row r="73" spans="1:17">
      <c r="A73" s="368">
        <f t="shared" si="0"/>
        <v>61</v>
      </c>
      <c r="B73" s="407">
        <v>6860</v>
      </c>
      <c r="C73" s="194" t="s">
        <v>169</v>
      </c>
      <c r="D73" s="732"/>
      <c r="E73" s="203"/>
      <c r="F73" s="203"/>
      <c r="G73" s="384"/>
      <c r="H73" s="720"/>
      <c r="I73" s="203"/>
      <c r="J73" s="203"/>
      <c r="K73" s="203"/>
    </row>
    <row r="74" spans="1:17">
      <c r="A74" s="368">
        <f t="shared" si="0"/>
        <v>62</v>
      </c>
      <c r="B74" s="482"/>
      <c r="D74" s="203"/>
      <c r="E74" s="203"/>
      <c r="F74" s="203"/>
      <c r="G74" s="183"/>
      <c r="H74" s="720"/>
      <c r="I74" s="203"/>
      <c r="J74" s="203"/>
      <c r="K74" s="203"/>
    </row>
    <row r="75" spans="1:17">
      <c r="A75" s="368">
        <f t="shared" si="0"/>
        <v>63</v>
      </c>
      <c r="B75" s="482"/>
      <c r="C75" s="164" t="s">
        <v>398</v>
      </c>
      <c r="D75" s="417">
        <f>SUM(D14:D74)</f>
        <v>358213.31999999995</v>
      </c>
      <c r="E75" s="417">
        <f>SUM(E14:E74)</f>
        <v>3773.0881336805282</v>
      </c>
      <c r="F75" s="417">
        <f>SUM(F14:F74)</f>
        <v>0</v>
      </c>
      <c r="G75" s="417">
        <f>SUM(G14:G74)</f>
        <v>361986.40813368047</v>
      </c>
      <c r="H75" s="730"/>
      <c r="I75" s="417">
        <f>SUM(I14:I74)</f>
        <v>101357</v>
      </c>
      <c r="J75" s="203"/>
      <c r="K75" s="417"/>
      <c r="L75" s="203"/>
      <c r="M75" s="203"/>
      <c r="N75" s="203"/>
    </row>
    <row r="76" spans="1:17">
      <c r="A76" s="368">
        <f t="shared" si="0"/>
        <v>64</v>
      </c>
      <c r="B76" s="482"/>
      <c r="C76" s="164"/>
      <c r="D76" s="203"/>
      <c r="E76" s="203"/>
      <c r="F76" s="203"/>
      <c r="G76" s="203"/>
      <c r="H76" s="728"/>
      <c r="I76" s="717"/>
      <c r="J76" s="203"/>
      <c r="K76" s="203"/>
      <c r="L76" s="203"/>
    </row>
    <row r="77" spans="1:17">
      <c r="A77" s="368">
        <f t="shared" si="0"/>
        <v>65</v>
      </c>
      <c r="B77" s="407" t="s">
        <v>399</v>
      </c>
      <c r="C77" s="164" t="s">
        <v>600</v>
      </c>
      <c r="D77" s="190">
        <f>-D87-SUM(D93:D95)-SUM(D98:D100)</f>
        <v>-107846.46999999999</v>
      </c>
      <c r="E77" s="203"/>
      <c r="F77" s="203"/>
      <c r="G77" s="384">
        <f>SUM(D77:E77)</f>
        <v>-107846.46999999999</v>
      </c>
      <c r="H77" s="552">
        <f>1-72%</f>
        <v>0.28000000000000003</v>
      </c>
      <c r="I77" s="203">
        <f>IF(OR(G77=0,H77=0),"",ROUND(G77*H77,0))</f>
        <v>-30197</v>
      </c>
      <c r="J77" s="393"/>
      <c r="K77" s="395"/>
      <c r="L77" s="203"/>
      <c r="M77" s="203"/>
    </row>
    <row r="78" spans="1:17">
      <c r="A78" s="368">
        <f>A77+1</f>
        <v>66</v>
      </c>
      <c r="B78" s="407"/>
      <c r="C78" s="164"/>
      <c r="D78" s="190"/>
      <c r="E78" s="203"/>
      <c r="F78" s="203"/>
      <c r="G78" s="384"/>
      <c r="H78" s="730"/>
      <c r="I78" s="733"/>
      <c r="J78" s="393"/>
      <c r="K78" s="395"/>
      <c r="L78" s="203"/>
      <c r="M78" s="203"/>
    </row>
    <row r="79" spans="1:17">
      <c r="A79" s="368">
        <f>A77+1</f>
        <v>66</v>
      </c>
      <c r="B79" s="482"/>
      <c r="D79" s="187"/>
      <c r="E79" s="187"/>
      <c r="F79" s="187"/>
      <c r="G79" s="187"/>
      <c r="H79" s="736"/>
      <c r="I79" s="737"/>
      <c r="J79" s="187"/>
      <c r="K79" s="187"/>
    </row>
    <row r="80" spans="1:17" ht="12.75" thickBot="1">
      <c r="A80" s="368">
        <f>A79+1</f>
        <v>67</v>
      </c>
      <c r="B80" s="482"/>
      <c r="C80" s="164" t="s">
        <v>401</v>
      </c>
      <c r="D80" s="727">
        <f>SUM(D75:D78)</f>
        <v>250366.84999999998</v>
      </c>
      <c r="E80" s="727">
        <f>SUM(E75:E78)</f>
        <v>3773.0881336805282</v>
      </c>
      <c r="F80" s="727">
        <f>SUM(F75:F78)</f>
        <v>0</v>
      </c>
      <c r="G80" s="727">
        <f>SUM(G75:G78)</f>
        <v>254139.93813368049</v>
      </c>
      <c r="H80" s="749"/>
      <c r="I80" s="750">
        <f>I75+I77</f>
        <v>71160</v>
      </c>
      <c r="J80" s="419"/>
      <c r="K80" s="196"/>
      <c r="L80" s="203"/>
      <c r="M80" s="203"/>
      <c r="N80" s="203"/>
    </row>
    <row r="81" spans="1:13" ht="12.75" thickTop="1">
      <c r="A81" s="368"/>
      <c r="B81" s="482"/>
      <c r="C81" s="164"/>
      <c r="D81" s="203"/>
      <c r="E81" s="203"/>
      <c r="F81" s="203"/>
      <c r="G81" s="203"/>
      <c r="H81" s="762"/>
      <c r="I81" s="203"/>
      <c r="J81" s="203"/>
      <c r="K81" s="203"/>
      <c r="L81" s="203"/>
      <c r="M81" s="203"/>
    </row>
    <row r="82" spans="1:13">
      <c r="D82" s="203"/>
      <c r="E82" s="203"/>
      <c r="F82" s="203"/>
      <c r="G82" s="203"/>
      <c r="H82" s="763"/>
      <c r="I82" s="203"/>
      <c r="J82" s="203"/>
      <c r="K82" s="203"/>
      <c r="L82" s="203"/>
    </row>
    <row r="83" spans="1:13">
      <c r="D83" s="203"/>
      <c r="E83" s="203"/>
      <c r="F83" s="203"/>
      <c r="G83" s="203"/>
      <c r="H83" s="763"/>
      <c r="I83" s="203"/>
      <c r="J83" s="203"/>
      <c r="K83" s="203"/>
      <c r="L83" s="203"/>
    </row>
    <row r="84" spans="1:13">
      <c r="D84" s="421"/>
      <c r="G84" s="764"/>
      <c r="H84" s="763"/>
      <c r="L84" s="203"/>
    </row>
    <row r="85" spans="1:13">
      <c r="H85" s="763"/>
    </row>
    <row r="86" spans="1:13" ht="15">
      <c r="A86" s="774">
        <v>7225</v>
      </c>
      <c r="B86" s="854" t="s">
        <v>514</v>
      </c>
      <c r="C86" s="854" t="s">
        <v>514</v>
      </c>
      <c r="D86" s="203" t="s">
        <v>764</v>
      </c>
    </row>
    <row r="87" spans="1:13" ht="15">
      <c r="A87" s="774">
        <v>7230</v>
      </c>
      <c r="B87" s="854" t="s">
        <v>584</v>
      </c>
      <c r="C87" s="854" t="s">
        <v>584</v>
      </c>
      <c r="D87" s="203">
        <f>-'LUSI TB'!Q73</f>
        <v>74489.439999999988</v>
      </c>
      <c r="E87" s="142" t="s">
        <v>618</v>
      </c>
      <c r="F87" s="142" t="s">
        <v>618</v>
      </c>
    </row>
    <row r="88" spans="1:13" ht="15">
      <c r="A88" s="774">
        <v>7275</v>
      </c>
      <c r="B88" s="854" t="s">
        <v>516</v>
      </c>
      <c r="C88" s="854" t="s">
        <v>516</v>
      </c>
      <c r="D88" s="203">
        <f>-'LUSI TB'!Q74</f>
        <v>38229.000000000007</v>
      </c>
    </row>
    <row r="89" spans="1:13" ht="15">
      <c r="A89" s="774">
        <v>7280</v>
      </c>
      <c r="B89" s="854" t="s">
        <v>517</v>
      </c>
      <c r="C89" s="854" t="s">
        <v>517</v>
      </c>
      <c r="D89" s="203">
        <f>-'LUSI TB'!Q75</f>
        <v>59276.240000000005</v>
      </c>
      <c r="L89" s="203"/>
    </row>
    <row r="90" spans="1:13" ht="15">
      <c r="A90" s="774">
        <v>7283</v>
      </c>
      <c r="B90" s="854" t="s">
        <v>518</v>
      </c>
      <c r="C90" s="854" t="s">
        <v>518</v>
      </c>
      <c r="D90" s="203">
        <f>-'LUSI TB'!Q76</f>
        <v>40272.269999999997</v>
      </c>
    </row>
    <row r="91" spans="1:13" ht="15">
      <c r="A91" s="774">
        <v>7290</v>
      </c>
      <c r="B91" s="854" t="s">
        <v>519</v>
      </c>
      <c r="C91" s="854" t="s">
        <v>519</v>
      </c>
      <c r="D91" s="203">
        <f>-'LUSI TB'!Q77</f>
        <v>18682.48</v>
      </c>
    </row>
    <row r="92" spans="1:13" ht="15">
      <c r="A92" s="774">
        <v>7315</v>
      </c>
      <c r="B92" s="854" t="s">
        <v>589</v>
      </c>
      <c r="C92" s="854" t="s">
        <v>589</v>
      </c>
      <c r="D92" s="203">
        <f>-'LUSI TB'!Q78</f>
        <v>776.16000000000031</v>
      </c>
    </row>
    <row r="93" spans="1:13" ht="15">
      <c r="A93" s="774">
        <v>7325</v>
      </c>
      <c r="B93" s="854" t="s">
        <v>520</v>
      </c>
      <c r="C93" s="854" t="s">
        <v>520</v>
      </c>
      <c r="D93" s="203">
        <f>-'LUSI TB'!Q79</f>
        <v>830.64000000000021</v>
      </c>
      <c r="E93" s="142" t="s">
        <v>618</v>
      </c>
      <c r="F93" s="142" t="s">
        <v>618</v>
      </c>
      <c r="H93" s="203">
        <f>SUM(D93:D95)</f>
        <v>12429.840000000002</v>
      </c>
    </row>
    <row r="94" spans="1:13" ht="15">
      <c r="A94" s="774">
        <v>7330</v>
      </c>
      <c r="B94" s="854" t="s">
        <v>520</v>
      </c>
      <c r="C94" s="854" t="s">
        <v>520</v>
      </c>
      <c r="D94" s="203">
        <f>-'LUSI TB'!Q80</f>
        <v>11520.240000000003</v>
      </c>
      <c r="E94" s="142" t="s">
        <v>618</v>
      </c>
      <c r="F94" s="142" t="s">
        <v>618</v>
      </c>
    </row>
    <row r="95" spans="1:13" ht="15">
      <c r="A95" s="774">
        <v>7350</v>
      </c>
      <c r="B95" s="854" t="s">
        <v>590</v>
      </c>
      <c r="C95" s="854" t="s">
        <v>590</v>
      </c>
      <c r="D95" s="203">
        <f>-'LUSI TB'!Q81</f>
        <v>78.959999999999994</v>
      </c>
      <c r="E95" s="142" t="s">
        <v>618</v>
      </c>
      <c r="F95" s="142" t="s">
        <v>618</v>
      </c>
    </row>
    <row r="96" spans="1:13" ht="15">
      <c r="A96" s="774">
        <v>7430</v>
      </c>
      <c r="B96" s="854" t="s">
        <v>308</v>
      </c>
      <c r="C96" s="854" t="s">
        <v>308</v>
      </c>
      <c r="D96" s="203">
        <f>-'LUSI TB'!Q82</f>
        <v>27295.08</v>
      </c>
    </row>
    <row r="97" spans="1:8" ht="15">
      <c r="A97" s="774">
        <v>7437</v>
      </c>
      <c r="B97" s="854" t="s">
        <v>591</v>
      </c>
      <c r="C97" s="854" t="s">
        <v>591</v>
      </c>
      <c r="D97" s="203">
        <f>-'LUSI TB'!Q83</f>
        <v>18120.249999999993</v>
      </c>
    </row>
    <row r="98" spans="1:8" ht="15">
      <c r="A98" s="774">
        <v>7440</v>
      </c>
      <c r="B98" s="854" t="s">
        <v>521</v>
      </c>
      <c r="C98" s="854" t="s">
        <v>521</v>
      </c>
      <c r="D98" s="203">
        <f>-'LUSI TB'!Q84</f>
        <v>20165.909999999996</v>
      </c>
      <c r="E98" s="142" t="s">
        <v>618</v>
      </c>
      <c r="F98" s="142" t="s">
        <v>618</v>
      </c>
      <c r="H98" s="203">
        <f>SUM(D98:D100)</f>
        <v>20927.189999999999</v>
      </c>
    </row>
    <row r="99" spans="1:8" ht="15">
      <c r="A99" s="774">
        <v>7445</v>
      </c>
      <c r="B99" s="854" t="s">
        <v>522</v>
      </c>
      <c r="C99" s="854" t="s">
        <v>522</v>
      </c>
      <c r="D99" s="203">
        <f>-'LUSI TB'!Q85</f>
        <v>715.08000000000027</v>
      </c>
      <c r="E99" s="142" t="s">
        <v>618</v>
      </c>
      <c r="F99" s="142" t="s">
        <v>618</v>
      </c>
    </row>
    <row r="100" spans="1:8" ht="15">
      <c r="A100" s="774">
        <v>7450</v>
      </c>
      <c r="B100" s="854" t="s">
        <v>592</v>
      </c>
      <c r="C100" s="854" t="s">
        <v>592</v>
      </c>
      <c r="D100" s="203">
        <f>-'LUSI TB'!Q86</f>
        <v>46.20000000000001</v>
      </c>
      <c r="E100" s="142" t="s">
        <v>618</v>
      </c>
      <c r="F100" s="142" t="s">
        <v>618</v>
      </c>
    </row>
    <row r="148" spans="1:6">
      <c r="A148" s="208"/>
      <c r="B148" s="208"/>
      <c r="C148" s="208"/>
      <c r="D148" s="208"/>
      <c r="E148" s="208"/>
      <c r="F148" s="208"/>
    </row>
    <row r="149" spans="1:6">
      <c r="A149" s="208"/>
      <c r="B149" s="208"/>
      <c r="C149" s="208"/>
      <c r="D149" s="208"/>
      <c r="E149" s="208"/>
      <c r="F149" s="208"/>
    </row>
    <row r="150" spans="1:6">
      <c r="A150" s="208"/>
      <c r="B150" s="208"/>
      <c r="C150" s="208"/>
      <c r="D150" s="208"/>
      <c r="E150" s="208"/>
      <c r="F150" s="208"/>
    </row>
    <row r="151" spans="1:6">
      <c r="A151" s="208"/>
      <c r="B151" s="208"/>
      <c r="C151" s="208"/>
      <c r="D151" s="208"/>
      <c r="E151" s="208"/>
      <c r="F151" s="208"/>
    </row>
    <row r="152" spans="1:6">
      <c r="A152" s="208"/>
      <c r="B152" s="208"/>
      <c r="C152" s="208"/>
      <c r="D152" s="208"/>
      <c r="E152" s="208"/>
      <c r="F152" s="208"/>
    </row>
    <row r="182" spans="1:6">
      <c r="A182" s="208"/>
      <c r="B182" s="208"/>
      <c r="C182" s="208"/>
      <c r="D182" s="208"/>
      <c r="E182" s="208"/>
      <c r="F182" s="208"/>
    </row>
    <row r="251" spans="1:2">
      <c r="A251" s="164"/>
      <c r="B251" s="164"/>
    </row>
    <row r="268" spans="1:2">
      <c r="A268" s="208"/>
      <c r="B268" s="208"/>
    </row>
    <row r="269" spans="1:2">
      <c r="A269" s="208"/>
      <c r="B269" s="208"/>
    </row>
    <row r="270" spans="1:2">
      <c r="A270" s="208"/>
      <c r="B270" s="208"/>
    </row>
    <row r="271" spans="1:2">
      <c r="A271" s="208"/>
      <c r="B271" s="208"/>
    </row>
    <row r="272" spans="1:2">
      <c r="A272" s="208"/>
      <c r="B272" s="208"/>
    </row>
    <row r="273" spans="1:2">
      <c r="A273" s="208"/>
      <c r="B273" s="208"/>
    </row>
    <row r="274" spans="1:2">
      <c r="A274" s="208"/>
      <c r="B274" s="208"/>
    </row>
    <row r="275" spans="1:2">
      <c r="A275" s="208"/>
      <c r="B275" s="208"/>
    </row>
    <row r="276" spans="1:2">
      <c r="A276" s="208"/>
      <c r="B276" s="208"/>
    </row>
    <row r="277" spans="1:2">
      <c r="A277" s="208"/>
      <c r="B277" s="208"/>
    </row>
    <row r="278" spans="1:2">
      <c r="A278" s="208"/>
      <c r="B278" s="208"/>
    </row>
    <row r="279" spans="1:2">
      <c r="A279" s="208"/>
      <c r="B279" s="208"/>
    </row>
    <row r="280" spans="1:2">
      <c r="A280" s="208"/>
      <c r="B280" s="208"/>
    </row>
    <row r="281" spans="1:2">
      <c r="A281" s="208"/>
      <c r="B281" s="208"/>
    </row>
    <row r="282" spans="1:2">
      <c r="A282" s="208"/>
      <c r="B282" s="208"/>
    </row>
    <row r="283" spans="1:2">
      <c r="A283" s="208"/>
      <c r="B283" s="208"/>
    </row>
    <row r="284" spans="1:2">
      <c r="A284" s="208"/>
      <c r="B284" s="208"/>
    </row>
    <row r="285" spans="1:2">
      <c r="A285" s="208"/>
      <c r="B285" s="208"/>
    </row>
    <row r="286" spans="1:2">
      <c r="A286" s="208"/>
      <c r="B286" s="208"/>
    </row>
    <row r="287" spans="1:2">
      <c r="A287" s="208"/>
      <c r="B287" s="208"/>
    </row>
    <row r="288" spans="1:2">
      <c r="A288" s="208"/>
      <c r="B288" s="208"/>
    </row>
    <row r="289" spans="1:2">
      <c r="A289" s="208"/>
      <c r="B289" s="208"/>
    </row>
    <row r="290" spans="1:2">
      <c r="A290" s="208"/>
      <c r="B290" s="208"/>
    </row>
    <row r="291" spans="1:2">
      <c r="A291" s="208"/>
      <c r="B291" s="208"/>
    </row>
    <row r="292" spans="1:2">
      <c r="A292" s="208"/>
      <c r="B292" s="208"/>
    </row>
    <row r="293" spans="1:2">
      <c r="A293" s="208"/>
      <c r="B293" s="208"/>
    </row>
    <row r="294" spans="1:2">
      <c r="A294" s="208"/>
      <c r="B294" s="208"/>
    </row>
    <row r="295" spans="1:2">
      <c r="A295" s="208"/>
      <c r="B295" s="208"/>
    </row>
    <row r="296" spans="1:2">
      <c r="A296" s="208"/>
      <c r="B296" s="208"/>
    </row>
    <row r="297" spans="1:2">
      <c r="A297" s="208"/>
      <c r="B297" s="208"/>
    </row>
    <row r="298" spans="1:2">
      <c r="A298" s="208"/>
      <c r="B298" s="208"/>
    </row>
    <row r="299" spans="1:2">
      <c r="A299" s="208"/>
      <c r="B299" s="208"/>
    </row>
    <row r="300" spans="1:2">
      <c r="A300" s="208"/>
      <c r="B300" s="208"/>
    </row>
    <row r="301" spans="1:2">
      <c r="A301" s="208"/>
      <c r="B301" s="208"/>
    </row>
    <row r="302" spans="1:2">
      <c r="A302" s="208"/>
      <c r="B302" s="208"/>
    </row>
    <row r="303" spans="1:2">
      <c r="A303" s="208"/>
      <c r="B303" s="208"/>
    </row>
    <row r="304" spans="1:2">
      <c r="A304" s="208"/>
      <c r="B304" s="208"/>
    </row>
    <row r="305" spans="1:2">
      <c r="A305" s="208"/>
      <c r="B305" s="208"/>
    </row>
    <row r="306" spans="1:2">
      <c r="A306" s="208"/>
      <c r="B306" s="208"/>
    </row>
    <row r="307" spans="1:2">
      <c r="A307" s="208"/>
      <c r="B307" s="208"/>
    </row>
    <row r="308" spans="1:2">
      <c r="A308" s="208"/>
      <c r="B308" s="208"/>
    </row>
    <row r="309" spans="1:2">
      <c r="A309" s="208"/>
      <c r="B309" s="208"/>
    </row>
    <row r="310" spans="1:2">
      <c r="A310" s="208"/>
      <c r="B310" s="208"/>
    </row>
    <row r="311" spans="1:2">
      <c r="A311" s="208"/>
      <c r="B311" s="208"/>
    </row>
    <row r="312" spans="1:2">
      <c r="A312" s="208"/>
      <c r="B312" s="208"/>
    </row>
    <row r="313" spans="1:2">
      <c r="A313" s="208"/>
      <c r="B313" s="208"/>
    </row>
    <row r="314" spans="1:2">
      <c r="A314" s="208"/>
      <c r="B314" s="208"/>
    </row>
    <row r="315" spans="1:2">
      <c r="A315" s="208"/>
      <c r="B315" s="208"/>
    </row>
    <row r="316" spans="1:2">
      <c r="A316" s="208"/>
      <c r="B316" s="208"/>
    </row>
    <row r="317" spans="1:2">
      <c r="A317" s="208"/>
      <c r="B317" s="208"/>
    </row>
    <row r="318" spans="1:2">
      <c r="A318" s="208"/>
      <c r="B318" s="208"/>
    </row>
    <row r="319" spans="1:2">
      <c r="A319" s="208"/>
      <c r="B319" s="208"/>
    </row>
    <row r="320" spans="1:2">
      <c r="A320" s="208"/>
      <c r="B320" s="208"/>
    </row>
    <row r="321" spans="1:2">
      <c r="A321" s="208"/>
      <c r="B321" s="208"/>
    </row>
    <row r="322" spans="1:2">
      <c r="A322" s="208"/>
      <c r="B322" s="208"/>
    </row>
  </sheetData>
  <mergeCells count="1">
    <mergeCell ref="A7:I7"/>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716F10-DB1A-4454-8264-C65DCAB19E2A}">
  <sheetPr>
    <tabColor theme="9" tint="-0.249977111117893"/>
  </sheetPr>
  <dimension ref="A1:T23"/>
  <sheetViews>
    <sheetView workbookViewId="0"/>
  </sheetViews>
  <sheetFormatPr defaultRowHeight="15"/>
  <cols>
    <col min="2" max="2" width="29.140625" bestFit="1" customWidth="1"/>
    <col min="3" max="3" width="11.5703125" bestFit="1" customWidth="1"/>
    <col min="5" max="5" width="9.5703125" bestFit="1" customWidth="1"/>
  </cols>
  <sheetData>
    <row r="1" spans="1:6">
      <c r="A1" s="860">
        <v>7545</v>
      </c>
      <c r="B1" s="861" t="s">
        <v>524</v>
      </c>
      <c r="C1" s="916">
        <f>+'LUSI TB'!Q87</f>
        <v>258768.96</v>
      </c>
    </row>
    <row r="2" spans="1:6">
      <c r="A2" s="860">
        <v>7550</v>
      </c>
      <c r="B2" s="861" t="s">
        <v>525</v>
      </c>
      <c r="C2" s="916">
        <f>+'LUSI TB'!Q88</f>
        <v>24.549999999959255</v>
      </c>
    </row>
    <row r="3" spans="1:6" ht="15.75" thickBot="1">
      <c r="A3" s="862">
        <v>7555</v>
      </c>
      <c r="B3" s="863" t="s">
        <v>526</v>
      </c>
      <c r="C3" s="916">
        <f>+'LUSI TB'!Q89</f>
        <v>17865.710000000003</v>
      </c>
    </row>
    <row r="4" spans="1:6">
      <c r="B4" s="780" t="s">
        <v>72</v>
      </c>
      <c r="C4" s="916">
        <f>SUM(C1:C3)</f>
        <v>276659.21999999997</v>
      </c>
    </row>
    <row r="5" spans="1:6" ht="15.75" thickBot="1">
      <c r="B5" s="780" t="s">
        <v>688</v>
      </c>
      <c r="C5" s="916">
        <f>+ROUND(C4*F5,0)</f>
        <v>192371</v>
      </c>
      <c r="D5" t="s">
        <v>418</v>
      </c>
      <c r="E5">
        <v>12107.2</v>
      </c>
      <c r="F5" s="911">
        <f>+E5/E7</f>
        <v>0.69533654950608781</v>
      </c>
    </row>
    <row r="6" spans="1:6" ht="15.75" thickBot="1">
      <c r="B6" s="925">
        <v>251</v>
      </c>
      <c r="C6" s="910">
        <f>+ROUND(C4*F6,0)</f>
        <v>84288</v>
      </c>
      <c r="D6" t="s">
        <v>419</v>
      </c>
      <c r="E6">
        <v>5304.8</v>
      </c>
      <c r="F6" s="911">
        <f>+E6/E7</f>
        <v>0.30466345049391225</v>
      </c>
    </row>
    <row r="7" spans="1:6">
      <c r="E7">
        <f>SUM(E5:E6)</f>
        <v>17412</v>
      </c>
    </row>
    <row r="9" spans="1:6">
      <c r="C9" s="919"/>
      <c r="D9" s="919"/>
      <c r="E9" s="919"/>
    </row>
    <row r="23" spans="20:20">
      <c r="T23" s="347">
        <f>+'LUSI TB'!AH109</f>
        <v>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FC5D48-5A61-4711-B0DA-355B425553F1}">
  <sheetPr>
    <tabColor theme="9" tint="-0.249977111117893"/>
  </sheetPr>
  <dimension ref="A3:R89"/>
  <sheetViews>
    <sheetView topLeftCell="A43" zoomScale="80" zoomScaleNormal="80" workbookViewId="0">
      <selection activeCell="Q66" sqref="Q66:Q71"/>
    </sheetView>
  </sheetViews>
  <sheetFormatPr defaultRowHeight="15"/>
  <cols>
    <col min="1" max="1" width="9.140625" style="768"/>
    <col min="2" max="2" width="23.42578125" style="746" customWidth="1"/>
    <col min="3" max="3" width="5.85546875" style="746" customWidth="1"/>
    <col min="4" max="17" width="15.7109375" style="746" customWidth="1"/>
    <col min="18" max="18" width="15.7109375" style="746" bestFit="1" customWidth="1"/>
    <col min="19" max="16384" width="9.140625" style="746"/>
  </cols>
  <sheetData>
    <row r="3" spans="1:17">
      <c r="A3" s="770" t="s">
        <v>240</v>
      </c>
      <c r="B3" s="771" t="s">
        <v>241</v>
      </c>
      <c r="C3" s="772"/>
      <c r="D3" s="772" t="s">
        <v>303</v>
      </c>
      <c r="E3" s="772" t="s">
        <v>243</v>
      </c>
      <c r="F3" s="772" t="s">
        <v>244</v>
      </c>
      <c r="G3" s="772" t="s">
        <v>245</v>
      </c>
      <c r="H3" s="772" t="s">
        <v>246</v>
      </c>
      <c r="I3" s="772" t="s">
        <v>247</v>
      </c>
      <c r="J3" s="772" t="s">
        <v>248</v>
      </c>
      <c r="K3" s="772" t="s">
        <v>249</v>
      </c>
      <c r="L3" s="772" t="s">
        <v>250</v>
      </c>
      <c r="M3" s="772" t="s">
        <v>251</v>
      </c>
      <c r="N3" s="772" t="s">
        <v>252</v>
      </c>
      <c r="O3" s="772" t="s">
        <v>253</v>
      </c>
      <c r="P3" s="772" t="s">
        <v>242</v>
      </c>
    </row>
    <row r="4" spans="1:17">
      <c r="A4" s="773">
        <v>1270</v>
      </c>
      <c r="B4" s="768" t="s">
        <v>255</v>
      </c>
      <c r="D4" s="769">
        <v>19458.88</v>
      </c>
      <c r="E4" s="769">
        <v>19458.88</v>
      </c>
      <c r="F4" s="769">
        <v>19458.88</v>
      </c>
      <c r="G4" s="769">
        <v>19458.88</v>
      </c>
      <c r="H4" s="769">
        <v>19458.88</v>
      </c>
      <c r="I4" s="769">
        <v>19458.88</v>
      </c>
      <c r="J4" s="769">
        <v>19458.88</v>
      </c>
      <c r="K4" s="769">
        <v>19458.88</v>
      </c>
      <c r="L4" s="769">
        <v>19458.88</v>
      </c>
      <c r="M4" s="769">
        <v>19458.88</v>
      </c>
      <c r="N4" s="769">
        <v>19458.88</v>
      </c>
      <c r="O4" s="769">
        <v>19458.88</v>
      </c>
      <c r="P4" s="769">
        <v>19458.88</v>
      </c>
      <c r="Q4" s="775">
        <f>+AVERAGE(D4:P4)</f>
        <v>19458.88</v>
      </c>
    </row>
    <row r="5" spans="1:17">
      <c r="A5" s="773">
        <v>1300</v>
      </c>
      <c r="B5" s="768" t="s">
        <v>258</v>
      </c>
      <c r="D5" s="769">
        <v>2969397.29</v>
      </c>
      <c r="E5" s="769">
        <v>2969397.29</v>
      </c>
      <c r="F5" s="769">
        <v>2969397.29</v>
      </c>
      <c r="G5" s="769">
        <v>2969397.29</v>
      </c>
      <c r="H5" s="769">
        <v>2969397.29</v>
      </c>
      <c r="I5" s="769">
        <v>3203144.24</v>
      </c>
      <c r="J5" s="769">
        <v>3203144.24</v>
      </c>
      <c r="K5" s="769">
        <v>3203144.24</v>
      </c>
      <c r="L5" s="769">
        <v>3204725.84</v>
      </c>
      <c r="M5" s="769">
        <v>3204725.84</v>
      </c>
      <c r="N5" s="769">
        <v>3204725.84</v>
      </c>
      <c r="O5" s="769">
        <v>3204725.84</v>
      </c>
      <c r="P5" s="769">
        <v>3206215.84</v>
      </c>
      <c r="Q5" s="775">
        <f t="shared" ref="Q5:Q32" si="0">+AVERAGE(D5:P5)</f>
        <v>3113964.49</v>
      </c>
    </row>
    <row r="6" spans="1:17">
      <c r="A6" s="773">
        <v>1330</v>
      </c>
      <c r="B6" s="768" t="s">
        <v>427</v>
      </c>
      <c r="D6" s="769">
        <v>906.94</v>
      </c>
      <c r="E6" s="769">
        <v>906.94</v>
      </c>
      <c r="F6" s="769">
        <v>906.94</v>
      </c>
      <c r="G6" s="769">
        <v>906.94</v>
      </c>
      <c r="H6" s="769">
        <v>906.94</v>
      </c>
      <c r="I6" s="769">
        <v>906.94</v>
      </c>
      <c r="J6" s="769">
        <v>906.94</v>
      </c>
      <c r="K6" s="769">
        <v>906.94</v>
      </c>
      <c r="L6" s="769">
        <v>906.94</v>
      </c>
      <c r="M6" s="769">
        <v>906.94</v>
      </c>
      <c r="N6" s="769">
        <v>906.94</v>
      </c>
      <c r="O6" s="769">
        <v>906.94</v>
      </c>
      <c r="P6" s="769">
        <v>906.94</v>
      </c>
      <c r="Q6" s="775">
        <f t="shared" si="0"/>
        <v>906.9400000000004</v>
      </c>
    </row>
    <row r="7" spans="1:17">
      <c r="A7" s="773">
        <v>1395</v>
      </c>
      <c r="B7" s="768" t="s">
        <v>266</v>
      </c>
      <c r="D7" s="769">
        <v>104386.78</v>
      </c>
      <c r="E7" s="769">
        <v>104386.78</v>
      </c>
      <c r="F7" s="769">
        <v>104386.78</v>
      </c>
      <c r="G7" s="769">
        <v>104386.78</v>
      </c>
      <c r="H7" s="769">
        <v>104386.78</v>
      </c>
      <c r="I7" s="769">
        <v>104386.78</v>
      </c>
      <c r="J7" s="769">
        <v>104386.78</v>
      </c>
      <c r="K7" s="769">
        <v>104386.78</v>
      </c>
      <c r="L7" s="769">
        <v>104386.78</v>
      </c>
      <c r="M7" s="769">
        <v>104386.78</v>
      </c>
      <c r="N7" s="769">
        <v>104386.78</v>
      </c>
      <c r="O7" s="769">
        <v>104386.78</v>
      </c>
      <c r="P7" s="769">
        <v>104386.78</v>
      </c>
      <c r="Q7" s="775">
        <f t="shared" si="0"/>
        <v>104386.78000000001</v>
      </c>
    </row>
    <row r="8" spans="1:17">
      <c r="A8" s="773">
        <v>1400</v>
      </c>
      <c r="B8" s="768" t="s">
        <v>267</v>
      </c>
      <c r="D8" s="769">
        <v>4322799.57</v>
      </c>
      <c r="E8" s="769">
        <v>4322799.57</v>
      </c>
      <c r="F8" s="769">
        <v>4329059.41</v>
      </c>
      <c r="G8" s="769">
        <v>4329059.41</v>
      </c>
      <c r="H8" s="769">
        <v>4329121.51</v>
      </c>
      <c r="I8" s="769">
        <v>4329580.9000000004</v>
      </c>
      <c r="J8" s="769">
        <v>4332009.01</v>
      </c>
      <c r="K8" s="769">
        <v>4333478.6100000003</v>
      </c>
      <c r="L8" s="769">
        <v>4336354.6100000003</v>
      </c>
      <c r="M8" s="769">
        <v>4336365.91</v>
      </c>
      <c r="N8" s="769">
        <v>4338540.42</v>
      </c>
      <c r="O8" s="769">
        <v>4339095.67</v>
      </c>
      <c r="P8" s="769">
        <v>4343221.97</v>
      </c>
      <c r="Q8" s="775">
        <f t="shared" si="0"/>
        <v>4332422.0438461537</v>
      </c>
    </row>
    <row r="9" spans="1:17">
      <c r="A9" s="773">
        <v>1410</v>
      </c>
      <c r="B9" s="768" t="s">
        <v>430</v>
      </c>
      <c r="D9" s="769">
        <v>474095.26</v>
      </c>
      <c r="E9" s="769">
        <v>474095.26</v>
      </c>
      <c r="F9" s="769">
        <v>474095.26</v>
      </c>
      <c r="G9" s="769">
        <v>474095.26</v>
      </c>
      <c r="H9" s="769">
        <v>474095.26</v>
      </c>
      <c r="I9" s="769">
        <v>474095.26</v>
      </c>
      <c r="J9" s="769">
        <v>474095.26</v>
      </c>
      <c r="K9" s="769">
        <v>474095.26</v>
      </c>
      <c r="L9" s="769">
        <v>474095.26</v>
      </c>
      <c r="M9" s="769">
        <v>474095.26</v>
      </c>
      <c r="N9" s="769">
        <v>474095.26</v>
      </c>
      <c r="O9" s="769">
        <v>474095.26</v>
      </c>
      <c r="P9" s="769">
        <v>474095.26</v>
      </c>
      <c r="Q9" s="775">
        <f t="shared" si="0"/>
        <v>474095.25999999983</v>
      </c>
    </row>
    <row r="10" spans="1:17">
      <c r="A10" s="773">
        <v>1420</v>
      </c>
      <c r="B10" s="768" t="s">
        <v>268</v>
      </c>
      <c r="D10" s="769">
        <v>2048.54</v>
      </c>
      <c r="E10" s="769">
        <v>2048.54</v>
      </c>
      <c r="F10" s="769">
        <v>2048.54</v>
      </c>
      <c r="G10" s="769">
        <v>2048.54</v>
      </c>
      <c r="H10" s="769">
        <v>2048.54</v>
      </c>
      <c r="I10" s="769">
        <v>2048.54</v>
      </c>
      <c r="J10" s="769">
        <v>2048.54</v>
      </c>
      <c r="K10" s="769">
        <v>2048.54</v>
      </c>
      <c r="L10" s="769">
        <v>2048.54</v>
      </c>
      <c r="M10" s="769">
        <v>2048.54</v>
      </c>
      <c r="N10" s="769">
        <v>2048.54</v>
      </c>
      <c r="O10" s="769">
        <v>2048.54</v>
      </c>
      <c r="P10" s="769">
        <v>2048.54</v>
      </c>
      <c r="Q10" s="775">
        <f t="shared" si="0"/>
        <v>2048.5400000000004</v>
      </c>
    </row>
    <row r="11" spans="1:17">
      <c r="A11" s="774">
        <v>1440</v>
      </c>
      <c r="B11" s="768" t="s">
        <v>433</v>
      </c>
      <c r="D11" s="769"/>
      <c r="E11" s="769"/>
      <c r="F11" s="769"/>
      <c r="G11" s="769"/>
      <c r="H11" s="769"/>
      <c r="I11" s="769"/>
      <c r="J11" s="769"/>
      <c r="K11" s="769"/>
      <c r="L11" s="769"/>
      <c r="M11" s="769"/>
      <c r="N11" s="769"/>
      <c r="O11" s="769"/>
      <c r="P11" s="769"/>
      <c r="Q11" s="768"/>
    </row>
    <row r="12" spans="1:17" s="781" customFormat="1">
      <c r="A12" s="810">
        <v>3500</v>
      </c>
      <c r="B12" s="787" t="s">
        <v>445</v>
      </c>
      <c r="C12" s="788"/>
      <c r="D12" s="789">
        <v>-1818276.11</v>
      </c>
      <c r="E12" s="789">
        <v>-1818276.11</v>
      </c>
      <c r="F12" s="789">
        <v>-1818276.11</v>
      </c>
      <c r="G12" s="789">
        <v>-1818276.11</v>
      </c>
      <c r="H12" s="789">
        <v>-1818276.11</v>
      </c>
      <c r="I12" s="789">
        <v>-1818276.11</v>
      </c>
      <c r="J12" s="789">
        <v>-1818276.11</v>
      </c>
      <c r="K12" s="789">
        <v>-1818276.11</v>
      </c>
      <c r="L12" s="789">
        <v>-1818276.11</v>
      </c>
      <c r="M12" s="789">
        <v>-1818276.11</v>
      </c>
      <c r="N12" s="789">
        <v>-1818276.11</v>
      </c>
      <c r="O12" s="789">
        <v>-1818276.11</v>
      </c>
      <c r="P12" s="789">
        <v>-1818276.11</v>
      </c>
      <c r="Q12" s="790">
        <f t="shared" si="0"/>
        <v>-1818276.1099999996</v>
      </c>
    </row>
    <row r="13" spans="1:17" s="781" customFormat="1">
      <c r="A13" s="813">
        <v>3505</v>
      </c>
      <c r="B13" s="801" t="s">
        <v>581</v>
      </c>
      <c r="C13" s="802"/>
      <c r="D13" s="803">
        <v>-2221622.7999999998</v>
      </c>
      <c r="E13" s="803">
        <v>-2221622.7999999998</v>
      </c>
      <c r="F13" s="803">
        <v>-2221622.7999999998</v>
      </c>
      <c r="G13" s="803">
        <v>-2221622.7999999998</v>
      </c>
      <c r="H13" s="803">
        <v>-2221622.7999999998</v>
      </c>
      <c r="I13" s="803">
        <v>-2455369.75</v>
      </c>
      <c r="J13" s="803">
        <v>-2455369.75</v>
      </c>
      <c r="K13" s="803">
        <v>-2455369.75</v>
      </c>
      <c r="L13" s="803">
        <v>-2455369.75</v>
      </c>
      <c r="M13" s="803">
        <v>-2455369.75</v>
      </c>
      <c r="N13" s="803">
        <v>-2455369.75</v>
      </c>
      <c r="O13" s="803">
        <v>-2455369.75</v>
      </c>
      <c r="P13" s="803">
        <v>-2455369.75</v>
      </c>
      <c r="Q13" s="804">
        <f t="shared" si="0"/>
        <v>-2365467.076923077</v>
      </c>
    </row>
    <row r="14" spans="1:17" s="781" customFormat="1">
      <c r="A14" s="810">
        <v>3550</v>
      </c>
      <c r="B14" s="782" t="s">
        <v>447</v>
      </c>
      <c r="C14" s="783"/>
      <c r="D14" s="784">
        <v>-1140640.23</v>
      </c>
      <c r="E14" s="784">
        <v>-1140640.23</v>
      </c>
      <c r="F14" s="784">
        <v>-1140640.23</v>
      </c>
      <c r="G14" s="784">
        <v>-1140640.23</v>
      </c>
      <c r="H14" s="784">
        <v>-1140640.23</v>
      </c>
      <c r="I14" s="784">
        <v>-1149982.9099999999</v>
      </c>
      <c r="J14" s="784">
        <v>-1149982.9099999999</v>
      </c>
      <c r="K14" s="784">
        <v>-1149982.9099999999</v>
      </c>
      <c r="L14" s="784">
        <v>-1149982.9099999999</v>
      </c>
      <c r="M14" s="784">
        <v>-1149982.9099999999</v>
      </c>
      <c r="N14" s="784">
        <v>-1149982.9099999999</v>
      </c>
      <c r="O14" s="784">
        <v>-1149982.9099999999</v>
      </c>
      <c r="P14" s="784">
        <v>-1149982.9099999999</v>
      </c>
      <c r="Q14" s="785">
        <f t="shared" si="0"/>
        <v>-1146389.5715384616</v>
      </c>
    </row>
    <row r="15" spans="1:17" s="781" customFormat="1">
      <c r="A15" s="810">
        <v>3555</v>
      </c>
      <c r="B15" s="782" t="s">
        <v>448</v>
      </c>
      <c r="C15" s="783"/>
      <c r="D15" s="784">
        <v>-2396190.39</v>
      </c>
      <c r="E15" s="784">
        <v>-2396190.39</v>
      </c>
      <c r="F15" s="784">
        <v>-2396190.39</v>
      </c>
      <c r="G15" s="784">
        <v>-2482462.2400000002</v>
      </c>
      <c r="H15" s="784">
        <v>-2482462.2400000002</v>
      </c>
      <c r="I15" s="784">
        <v>-2710462.99</v>
      </c>
      <c r="J15" s="784">
        <v>-2710462.99</v>
      </c>
      <c r="K15" s="784">
        <v>-2815042.39</v>
      </c>
      <c r="L15" s="784">
        <v>-2815042.39</v>
      </c>
      <c r="M15" s="784">
        <v>-2815042.39</v>
      </c>
      <c r="N15" s="784">
        <v>-2815042.39</v>
      </c>
      <c r="O15" s="784">
        <v>-2815042.39</v>
      </c>
      <c r="P15" s="784">
        <v>-2815042.39</v>
      </c>
      <c r="Q15" s="785">
        <f t="shared" si="0"/>
        <v>-2651128.9207692314</v>
      </c>
    </row>
    <row r="16" spans="1:17" s="781" customFormat="1">
      <c r="A16" s="810">
        <v>3557</v>
      </c>
      <c r="B16" s="782" t="s">
        <v>449</v>
      </c>
      <c r="C16" s="783"/>
      <c r="D16" s="784">
        <v>-1037222.77</v>
      </c>
      <c r="E16" s="784">
        <v>-1037222.77</v>
      </c>
      <c r="F16" s="784">
        <v>-1037222.77</v>
      </c>
      <c r="G16" s="784">
        <v>-1052537.77</v>
      </c>
      <c r="H16" s="784">
        <v>-1052537.77</v>
      </c>
      <c r="I16" s="784">
        <v>-1232334.05</v>
      </c>
      <c r="J16" s="784">
        <v>-1232334.05</v>
      </c>
      <c r="K16" s="784">
        <v>-1267619.05</v>
      </c>
      <c r="L16" s="784">
        <v>-1267619.05</v>
      </c>
      <c r="M16" s="784">
        <v>-1329648.23</v>
      </c>
      <c r="N16" s="784">
        <v>-1329648.23</v>
      </c>
      <c r="O16" s="784">
        <v>-1329648.23</v>
      </c>
      <c r="P16" s="784">
        <v>-1329648.23</v>
      </c>
      <c r="Q16" s="785">
        <f t="shared" si="0"/>
        <v>-1195018.6900000002</v>
      </c>
    </row>
    <row r="17" spans="1:18" s="781" customFormat="1">
      <c r="A17" s="810">
        <v>3565</v>
      </c>
      <c r="B17" s="782" t="s">
        <v>450</v>
      </c>
      <c r="C17" s="783"/>
      <c r="D17" s="784">
        <v>-746278.13</v>
      </c>
      <c r="E17" s="784">
        <v>-746278.13</v>
      </c>
      <c r="F17" s="784">
        <v>-746278.13</v>
      </c>
      <c r="G17" s="784">
        <v>-807393.13</v>
      </c>
      <c r="H17" s="784">
        <v>-807393.13</v>
      </c>
      <c r="I17" s="784">
        <v>-922361.87</v>
      </c>
      <c r="J17" s="784">
        <v>-922361.87</v>
      </c>
      <c r="K17" s="784">
        <v>-961993.87</v>
      </c>
      <c r="L17" s="784">
        <v>-961993.87</v>
      </c>
      <c r="M17" s="784">
        <v>-1040400.99</v>
      </c>
      <c r="N17" s="784">
        <v>-1040400.99</v>
      </c>
      <c r="O17" s="784">
        <v>-1040400.99</v>
      </c>
      <c r="P17" s="784">
        <v>-1040400.99</v>
      </c>
      <c r="Q17" s="785">
        <f t="shared" si="0"/>
        <v>-906456.62230769231</v>
      </c>
    </row>
    <row r="18" spans="1:18" s="781" customFormat="1">
      <c r="A18" s="812">
        <v>3590</v>
      </c>
      <c r="B18" s="791" t="s">
        <v>585</v>
      </c>
      <c r="C18" s="792"/>
      <c r="D18" s="793">
        <v>-13970.07</v>
      </c>
      <c r="E18" s="793">
        <v>-13970.07</v>
      </c>
      <c r="F18" s="793">
        <v>-13970.07</v>
      </c>
      <c r="G18" s="793">
        <v>-13970.07</v>
      </c>
      <c r="H18" s="793">
        <v>-13970.07</v>
      </c>
      <c r="I18" s="793">
        <v>-13970.07</v>
      </c>
      <c r="J18" s="793">
        <v>-13970.07</v>
      </c>
      <c r="K18" s="793">
        <v>-13970.07</v>
      </c>
      <c r="L18" s="793">
        <v>-13970.07</v>
      </c>
      <c r="M18" s="793">
        <v>-13970.07</v>
      </c>
      <c r="N18" s="793">
        <v>-13970.07</v>
      </c>
      <c r="O18" s="793">
        <v>-13970.07</v>
      </c>
      <c r="P18" s="793">
        <v>-13970.07</v>
      </c>
      <c r="Q18" s="794">
        <f t="shared" si="0"/>
        <v>-13970.070000000005</v>
      </c>
    </row>
    <row r="19" spans="1:18" s="781" customFormat="1">
      <c r="A19" s="813">
        <v>3600</v>
      </c>
      <c r="B19" s="801" t="s">
        <v>451</v>
      </c>
      <c r="C19" s="802"/>
      <c r="D19" s="803">
        <v>-14951.39</v>
      </c>
      <c r="E19" s="803">
        <v>-14951.39</v>
      </c>
      <c r="F19" s="803">
        <v>-14951.39</v>
      </c>
      <c r="G19" s="803">
        <v>-14951.39</v>
      </c>
      <c r="H19" s="803">
        <v>-14951.39</v>
      </c>
      <c r="I19" s="803">
        <v>-14951.39</v>
      </c>
      <c r="J19" s="803">
        <v>-14951.39</v>
      </c>
      <c r="K19" s="803">
        <v>-14951.39</v>
      </c>
      <c r="L19" s="803">
        <v>-14951.39</v>
      </c>
      <c r="M19" s="803">
        <v>-14951.39</v>
      </c>
      <c r="N19" s="803">
        <v>-14951.39</v>
      </c>
      <c r="O19" s="803">
        <v>-14951.39</v>
      </c>
      <c r="P19" s="803">
        <v>-14951.39</v>
      </c>
      <c r="Q19" s="804">
        <f t="shared" si="0"/>
        <v>-14951.390000000005</v>
      </c>
    </row>
    <row r="20" spans="1:18" s="781" customFormat="1">
      <c r="A20" s="813">
        <v>3605</v>
      </c>
      <c r="B20" s="801" t="s">
        <v>452</v>
      </c>
      <c r="C20" s="802"/>
      <c r="D20" s="803">
        <v>-207364.17</v>
      </c>
      <c r="E20" s="803">
        <v>-207364.17</v>
      </c>
      <c r="F20" s="803">
        <v>-207364.17</v>
      </c>
      <c r="G20" s="803">
        <v>-207364.17</v>
      </c>
      <c r="H20" s="803">
        <v>-207364.17</v>
      </c>
      <c r="I20" s="803">
        <v>-207364.17</v>
      </c>
      <c r="J20" s="803">
        <v>-207364.17</v>
      </c>
      <c r="K20" s="803">
        <v>-207364.17</v>
      </c>
      <c r="L20" s="803">
        <v>-207364.17</v>
      </c>
      <c r="M20" s="803">
        <v>-207364.17</v>
      </c>
      <c r="N20" s="803">
        <v>-207364.17</v>
      </c>
      <c r="O20" s="803">
        <v>-207364.17</v>
      </c>
      <c r="P20" s="803">
        <v>-207364.17</v>
      </c>
      <c r="Q20" s="804">
        <f t="shared" si="0"/>
        <v>-207364.16999999995</v>
      </c>
    </row>
    <row r="21" spans="1:18" s="781" customFormat="1">
      <c r="A21" s="813">
        <v>3625</v>
      </c>
      <c r="B21" s="801" t="s">
        <v>586</v>
      </c>
      <c r="C21" s="802"/>
      <c r="D21" s="803">
        <v>-2368.89</v>
      </c>
      <c r="E21" s="803">
        <v>-2368.89</v>
      </c>
      <c r="F21" s="803">
        <v>-2368.89</v>
      </c>
      <c r="G21" s="803">
        <v>-2368.89</v>
      </c>
      <c r="H21" s="803">
        <v>-2368.89</v>
      </c>
      <c r="I21" s="803">
        <v>-2368.89</v>
      </c>
      <c r="J21" s="803">
        <v>-2368.89</v>
      </c>
      <c r="K21" s="803">
        <v>-2368.89</v>
      </c>
      <c r="L21" s="803">
        <v>-2368.89</v>
      </c>
      <c r="M21" s="803">
        <v>-2368.89</v>
      </c>
      <c r="N21" s="803">
        <v>-2368.89</v>
      </c>
      <c r="O21" s="803">
        <v>-2368.89</v>
      </c>
      <c r="P21" s="803">
        <v>-2368.89</v>
      </c>
      <c r="Q21" s="804">
        <f t="shared" si="0"/>
        <v>-2368.89</v>
      </c>
    </row>
    <row r="22" spans="1:18" s="781" customFormat="1">
      <c r="A22" s="810">
        <v>3705</v>
      </c>
      <c r="B22" s="795" t="s">
        <v>278</v>
      </c>
      <c r="C22" s="796"/>
      <c r="D22" s="797">
        <v>-1091801.78</v>
      </c>
      <c r="E22" s="797">
        <v>-1091801.78</v>
      </c>
      <c r="F22" s="797">
        <v>-1091801.78</v>
      </c>
      <c r="G22" s="797">
        <v>-1091801.78</v>
      </c>
      <c r="H22" s="797">
        <v>-1091801.78</v>
      </c>
      <c r="I22" s="797">
        <v>-1091801.78</v>
      </c>
      <c r="J22" s="797">
        <v>-1091801.78</v>
      </c>
      <c r="K22" s="797">
        <v>-1091801.78</v>
      </c>
      <c r="L22" s="797">
        <v>-1091801.78</v>
      </c>
      <c r="M22" s="797">
        <v>-1091801.78</v>
      </c>
      <c r="N22" s="797">
        <v>-1091801.78</v>
      </c>
      <c r="O22" s="797">
        <v>-1091801.78</v>
      </c>
      <c r="P22" s="797">
        <v>-1091801.78</v>
      </c>
      <c r="Q22" s="798">
        <f t="shared" si="0"/>
        <v>-1091801.7799999998</v>
      </c>
    </row>
    <row r="23" spans="1:18" s="781" customFormat="1">
      <c r="A23" s="812">
        <v>3712</v>
      </c>
      <c r="B23" s="791" t="s">
        <v>587</v>
      </c>
      <c r="C23" s="792"/>
      <c r="D23" s="793">
        <v>-633139.04</v>
      </c>
      <c r="E23" s="793">
        <v>-633139.04</v>
      </c>
      <c r="F23" s="793">
        <v>-633139.04</v>
      </c>
      <c r="G23" s="793">
        <v>-633139.04</v>
      </c>
      <c r="H23" s="793">
        <v>-748738.04</v>
      </c>
      <c r="I23" s="793">
        <v>-748738.04</v>
      </c>
      <c r="J23" s="793">
        <v>-748738.04</v>
      </c>
      <c r="K23" s="793">
        <v>-748738.04</v>
      </c>
      <c r="L23" s="793">
        <v>-748738.04</v>
      </c>
      <c r="M23" s="793">
        <v>-748738.04</v>
      </c>
      <c r="N23" s="793">
        <v>-748738.04</v>
      </c>
      <c r="O23" s="793">
        <v>-748738.04</v>
      </c>
      <c r="P23" s="793">
        <v>-808402.04</v>
      </c>
      <c r="Q23" s="794">
        <f t="shared" si="0"/>
        <v>-717758.6553846153</v>
      </c>
    </row>
    <row r="24" spans="1:18" s="781" customFormat="1">
      <c r="A24" s="813">
        <v>3715</v>
      </c>
      <c r="B24" s="806" t="s">
        <v>453</v>
      </c>
      <c r="C24" s="807"/>
      <c r="D24" s="808">
        <v>-765484.49</v>
      </c>
      <c r="E24" s="808">
        <v>-765484.49</v>
      </c>
      <c r="F24" s="808">
        <v>-765484.49</v>
      </c>
      <c r="G24" s="808">
        <v>-765484.49</v>
      </c>
      <c r="H24" s="808">
        <v>-817378.49</v>
      </c>
      <c r="I24" s="808">
        <v>-817378.49</v>
      </c>
      <c r="J24" s="808">
        <v>-817378.49</v>
      </c>
      <c r="K24" s="808">
        <v>-817378.49</v>
      </c>
      <c r="L24" s="808">
        <v>-817378.49</v>
      </c>
      <c r="M24" s="808">
        <v>-817378.49</v>
      </c>
      <c r="N24" s="808">
        <v>-817378.49</v>
      </c>
      <c r="O24" s="808">
        <v>-817378.49</v>
      </c>
      <c r="P24" s="808">
        <v>-844162.49</v>
      </c>
      <c r="Q24" s="809">
        <f t="shared" si="0"/>
        <v>-803471.41307692311</v>
      </c>
    </row>
    <row r="25" spans="1:18" s="781" customFormat="1">
      <c r="A25" s="813">
        <v>3720</v>
      </c>
      <c r="B25" s="806" t="s">
        <v>454</v>
      </c>
      <c r="C25" s="807"/>
      <c r="D25" s="808">
        <v>-28604.400000000001</v>
      </c>
      <c r="E25" s="808">
        <v>-28604.400000000001</v>
      </c>
      <c r="F25" s="808">
        <v>-28604.400000000001</v>
      </c>
      <c r="G25" s="808">
        <v>-28604.400000000001</v>
      </c>
      <c r="H25" s="808">
        <v>-28604.400000000001</v>
      </c>
      <c r="I25" s="808">
        <v>-28604.400000000001</v>
      </c>
      <c r="J25" s="808">
        <v>-28604.400000000001</v>
      </c>
      <c r="K25" s="808">
        <v>-28604.400000000001</v>
      </c>
      <c r="L25" s="808">
        <v>-28604.400000000001</v>
      </c>
      <c r="M25" s="808">
        <v>-28604.400000000001</v>
      </c>
      <c r="N25" s="808">
        <v>-28604.400000000001</v>
      </c>
      <c r="O25" s="808">
        <v>-28604.400000000001</v>
      </c>
      <c r="P25" s="808">
        <v>-28604.400000000001</v>
      </c>
      <c r="Q25" s="809">
        <f t="shared" si="0"/>
        <v>-28604.400000000005</v>
      </c>
    </row>
    <row r="26" spans="1:18" s="781" customFormat="1">
      <c r="A26" s="812">
        <v>3725</v>
      </c>
      <c r="B26" s="791" t="s">
        <v>588</v>
      </c>
      <c r="C26" s="792"/>
      <c r="D26" s="793">
        <v>-1847.43</v>
      </c>
      <c r="E26" s="793">
        <v>-1847.43</v>
      </c>
      <c r="F26" s="793">
        <v>-1847.43</v>
      </c>
      <c r="G26" s="793">
        <v>-1847.43</v>
      </c>
      <c r="H26" s="793">
        <v>-1847.43</v>
      </c>
      <c r="I26" s="793">
        <v>-1847.43</v>
      </c>
      <c r="J26" s="793">
        <v>-1847.43</v>
      </c>
      <c r="K26" s="793">
        <v>-1847.43</v>
      </c>
      <c r="L26" s="793">
        <v>-1847.43</v>
      </c>
      <c r="M26" s="793">
        <v>-1847.43</v>
      </c>
      <c r="N26" s="793">
        <v>-1847.43</v>
      </c>
      <c r="O26" s="793">
        <v>-1847.43</v>
      </c>
      <c r="P26" s="793">
        <v>-1847.43</v>
      </c>
      <c r="Q26" s="793">
        <f t="shared" si="0"/>
        <v>-1847.43</v>
      </c>
    </row>
    <row r="27" spans="1:18" s="781" customFormat="1">
      <c r="A27" s="810">
        <v>3750</v>
      </c>
      <c r="B27" s="787" t="s">
        <v>603</v>
      </c>
      <c r="C27" s="788"/>
      <c r="D27" s="789">
        <v>-1634884.17</v>
      </c>
      <c r="E27" s="789">
        <v>-1634884.17</v>
      </c>
      <c r="F27" s="789">
        <v>-1634884.17</v>
      </c>
      <c r="G27" s="789">
        <v>-1634884.17</v>
      </c>
      <c r="H27" s="789">
        <v>-1634884.17</v>
      </c>
      <c r="I27" s="789">
        <v>-1974417.33</v>
      </c>
      <c r="J27" s="789">
        <v>-1974417.33</v>
      </c>
      <c r="K27" s="789">
        <v>-2061650.33</v>
      </c>
      <c r="L27" s="789">
        <v>-2061650.33</v>
      </c>
      <c r="M27" s="789">
        <v>-2115026.12</v>
      </c>
      <c r="N27" s="789">
        <v>-2115026.12</v>
      </c>
      <c r="O27" s="789">
        <v>-2115026.12</v>
      </c>
      <c r="P27" s="789">
        <v>-2115026.12</v>
      </c>
      <c r="Q27" s="789">
        <f t="shared" si="0"/>
        <v>-1900512.3576923078</v>
      </c>
    </row>
    <row r="28" spans="1:18" s="781" customFormat="1">
      <c r="A28" s="810">
        <v>3760</v>
      </c>
      <c r="B28" s="787" t="s">
        <v>604</v>
      </c>
      <c r="C28" s="788"/>
      <c r="D28" s="789">
        <v>-2295</v>
      </c>
      <c r="E28" s="789">
        <v>-2295</v>
      </c>
      <c r="F28" s="789">
        <v>-2295</v>
      </c>
      <c r="G28" s="789">
        <v>-2295</v>
      </c>
      <c r="H28" s="789">
        <v>-2295</v>
      </c>
      <c r="I28" s="789">
        <v>-2295</v>
      </c>
      <c r="J28" s="789">
        <v>-2295</v>
      </c>
      <c r="K28" s="789">
        <v>-2295</v>
      </c>
      <c r="L28" s="789">
        <v>-2295</v>
      </c>
      <c r="M28" s="789">
        <v>-2295</v>
      </c>
      <c r="N28" s="789">
        <v>-2295</v>
      </c>
      <c r="O28" s="789">
        <v>-2295</v>
      </c>
      <c r="P28" s="789">
        <v>-2295</v>
      </c>
      <c r="Q28" s="789">
        <f t="shared" si="0"/>
        <v>-2295</v>
      </c>
    </row>
    <row r="29" spans="1:18" s="781" customFormat="1">
      <c r="A29" s="810">
        <v>3765</v>
      </c>
      <c r="B29" s="787" t="s">
        <v>605</v>
      </c>
      <c r="C29" s="788"/>
      <c r="D29" s="789">
        <v>-219577.8</v>
      </c>
      <c r="E29" s="789">
        <v>-219577.8</v>
      </c>
      <c r="F29" s="789">
        <v>-219577.8</v>
      </c>
      <c r="G29" s="789">
        <v>-219577.8</v>
      </c>
      <c r="H29" s="789">
        <v>-219577.8</v>
      </c>
      <c r="I29" s="789">
        <v>-219577.8</v>
      </c>
      <c r="J29" s="789">
        <v>-219577.8</v>
      </c>
      <c r="K29" s="789">
        <v>-219577.8</v>
      </c>
      <c r="L29" s="789">
        <v>-219577.8</v>
      </c>
      <c r="M29" s="789">
        <v>-281267.40000000002</v>
      </c>
      <c r="N29" s="789">
        <v>-281267.40000000002</v>
      </c>
      <c r="O29" s="789">
        <v>-281267.40000000002</v>
      </c>
      <c r="P29" s="789">
        <v>-281267.40000000002</v>
      </c>
      <c r="Q29" s="789">
        <f t="shared" si="0"/>
        <v>-238559.21538461538</v>
      </c>
    </row>
    <row r="30" spans="1:18">
      <c r="A30" s="811">
        <v>3770</v>
      </c>
      <c r="B30" s="799" t="s">
        <v>606</v>
      </c>
      <c r="C30" s="500"/>
      <c r="D30" s="800">
        <v>-1200</v>
      </c>
      <c r="E30" s="800">
        <v>-1200</v>
      </c>
      <c r="F30" s="800">
        <v>-1200</v>
      </c>
      <c r="G30" s="800">
        <v>-1200</v>
      </c>
      <c r="H30" s="800">
        <v>-1200</v>
      </c>
      <c r="I30" s="800">
        <v>-1200</v>
      </c>
      <c r="J30" s="800">
        <v>-1200</v>
      </c>
      <c r="K30" s="800">
        <v>-1200</v>
      </c>
      <c r="L30" s="800">
        <v>-1200</v>
      </c>
      <c r="M30" s="800">
        <v>-1200</v>
      </c>
      <c r="N30" s="800">
        <v>-1200</v>
      </c>
      <c r="O30" s="800">
        <v>-1200</v>
      </c>
      <c r="P30" s="800">
        <v>-1200</v>
      </c>
      <c r="Q30" s="800">
        <f t="shared" si="0"/>
        <v>-1200</v>
      </c>
    </row>
    <row r="31" spans="1:18">
      <c r="A31" s="811">
        <v>3775</v>
      </c>
      <c r="B31" s="799" t="s">
        <v>607</v>
      </c>
      <c r="C31" s="500"/>
      <c r="D31" s="800">
        <v>-450</v>
      </c>
      <c r="E31" s="800">
        <v>-450</v>
      </c>
      <c r="F31" s="800">
        <v>-450</v>
      </c>
      <c r="G31" s="800">
        <v>-450</v>
      </c>
      <c r="H31" s="800">
        <v>-450</v>
      </c>
      <c r="I31" s="800">
        <v>-450</v>
      </c>
      <c r="J31" s="800">
        <v>-450</v>
      </c>
      <c r="K31" s="800">
        <v>-450</v>
      </c>
      <c r="L31" s="800">
        <v>-450</v>
      </c>
      <c r="M31" s="800">
        <v>-450</v>
      </c>
      <c r="N31" s="800">
        <v>-450</v>
      </c>
      <c r="O31" s="800">
        <v>-450</v>
      </c>
      <c r="P31" s="800">
        <v>-450</v>
      </c>
      <c r="Q31" s="800">
        <f t="shared" si="0"/>
        <v>-450</v>
      </c>
    </row>
    <row r="32" spans="1:18">
      <c r="A32" s="811">
        <v>3790</v>
      </c>
      <c r="B32" s="799" t="s">
        <v>608</v>
      </c>
      <c r="C32" s="500"/>
      <c r="D32" s="800">
        <v>-11852</v>
      </c>
      <c r="E32" s="800">
        <v>-11852</v>
      </c>
      <c r="F32" s="800">
        <v>-11852</v>
      </c>
      <c r="G32" s="800">
        <v>-11852</v>
      </c>
      <c r="H32" s="800">
        <v>-11852</v>
      </c>
      <c r="I32" s="800">
        <v>-11852</v>
      </c>
      <c r="J32" s="800">
        <v>-11852</v>
      </c>
      <c r="K32" s="800">
        <v>-11852</v>
      </c>
      <c r="L32" s="800">
        <v>-11852</v>
      </c>
      <c r="M32" s="800">
        <v>-11852</v>
      </c>
      <c r="N32" s="800">
        <v>-11852</v>
      </c>
      <c r="O32" s="800">
        <v>-11852</v>
      </c>
      <c r="P32" s="800">
        <v>-11852</v>
      </c>
      <c r="Q32" s="800">
        <f t="shared" si="0"/>
        <v>-11852</v>
      </c>
      <c r="R32" s="347">
        <f>SUM(Q12:Q32)</f>
        <v>-15119743.763076922</v>
      </c>
    </row>
    <row r="33" spans="1:17">
      <c r="A33" s="773">
        <v>2060</v>
      </c>
      <c r="B33" s="768" t="s">
        <v>281</v>
      </c>
      <c r="D33" s="769">
        <v>-1336480.8999999999</v>
      </c>
      <c r="E33" s="769">
        <v>-1344233.9</v>
      </c>
      <c r="F33" s="769">
        <v>-1351986.9</v>
      </c>
      <c r="G33" s="769">
        <v>-1359739.9</v>
      </c>
      <c r="H33" s="769">
        <v>-1367492.9</v>
      </c>
      <c r="I33" s="769">
        <v>-1375856.21</v>
      </c>
      <c r="J33" s="769">
        <v>-1384219.52</v>
      </c>
      <c r="K33" s="769">
        <v>-1392582.83</v>
      </c>
      <c r="L33" s="769">
        <v>-1398937.14</v>
      </c>
      <c r="M33" s="769">
        <v>-1407304.58</v>
      </c>
      <c r="N33" s="769">
        <v>-1415672.02</v>
      </c>
      <c r="O33" s="769">
        <v>-1424039.46</v>
      </c>
      <c r="P33" s="769">
        <v>-1432410.79</v>
      </c>
      <c r="Q33" s="775">
        <f>+AVERAGE(D33:P33)</f>
        <v>-1383919.7730769231</v>
      </c>
    </row>
    <row r="34" spans="1:17">
      <c r="A34" s="773">
        <v>2090</v>
      </c>
      <c r="B34" s="768" t="s">
        <v>458</v>
      </c>
      <c r="D34" s="769">
        <v>-479.95</v>
      </c>
      <c r="E34" s="769">
        <v>-483.73</v>
      </c>
      <c r="F34" s="769">
        <v>-487.51</v>
      </c>
      <c r="G34" s="769">
        <v>-491.29</v>
      </c>
      <c r="H34" s="769">
        <v>-495.07</v>
      </c>
      <c r="I34" s="769">
        <v>-498.85</v>
      </c>
      <c r="J34" s="769">
        <v>-502.63</v>
      </c>
      <c r="K34" s="769">
        <v>-506.41</v>
      </c>
      <c r="L34" s="769">
        <v>-510.19</v>
      </c>
      <c r="M34" s="769">
        <v>-513.97</v>
      </c>
      <c r="N34" s="769">
        <v>-517.75</v>
      </c>
      <c r="O34" s="769">
        <v>-521.53</v>
      </c>
      <c r="P34" s="769">
        <v>-525.30999999999995</v>
      </c>
      <c r="Q34" s="775">
        <f t="shared" ref="Q34:Q65" si="1">+AVERAGE(D34:P34)</f>
        <v>-502.63000000000005</v>
      </c>
    </row>
    <row r="35" spans="1:17">
      <c r="A35" s="773">
        <v>2155</v>
      </c>
      <c r="B35" s="768" t="s">
        <v>289</v>
      </c>
      <c r="D35" s="769">
        <v>-80450.600000000006</v>
      </c>
      <c r="E35" s="769">
        <v>-80933.87</v>
      </c>
      <c r="F35" s="769">
        <v>-81417.14</v>
      </c>
      <c r="G35" s="769">
        <v>-81900.41</v>
      </c>
      <c r="H35" s="769">
        <v>-82383.679999999993</v>
      </c>
      <c r="I35" s="769">
        <v>-82866.95</v>
      </c>
      <c r="J35" s="769">
        <v>-83350.22</v>
      </c>
      <c r="K35" s="769">
        <v>-83833.490000000005</v>
      </c>
      <c r="L35" s="769">
        <v>-84316.76</v>
      </c>
      <c r="M35" s="769">
        <v>-84800.03</v>
      </c>
      <c r="N35" s="769">
        <v>-85283.3</v>
      </c>
      <c r="O35" s="769">
        <v>-85766.57</v>
      </c>
      <c r="P35" s="769">
        <v>-86249.84</v>
      </c>
      <c r="Q35" s="775">
        <f t="shared" si="1"/>
        <v>-83350.22</v>
      </c>
    </row>
    <row r="36" spans="1:17">
      <c r="A36" s="773">
        <v>2160</v>
      </c>
      <c r="B36" s="768" t="s">
        <v>290</v>
      </c>
      <c r="D36" s="769">
        <v>-1673296.4</v>
      </c>
      <c r="E36" s="769">
        <v>-1693309.35</v>
      </c>
      <c r="F36" s="769">
        <v>-1713102.22</v>
      </c>
      <c r="G36" s="769">
        <v>-1733144.15</v>
      </c>
      <c r="H36" s="769">
        <v>-1752979.43</v>
      </c>
      <c r="I36" s="769">
        <v>-1769723.08</v>
      </c>
      <c r="J36" s="769">
        <v>-1789778.67</v>
      </c>
      <c r="K36" s="769">
        <v>-1806802.24</v>
      </c>
      <c r="L36" s="769">
        <v>-1826877.95</v>
      </c>
      <c r="M36" s="769">
        <v>-1846953.71</v>
      </c>
      <c r="N36" s="769">
        <v>-1857920.3</v>
      </c>
      <c r="O36" s="769">
        <v>-1876309.29</v>
      </c>
      <c r="P36" s="769">
        <v>-1896407.08</v>
      </c>
      <c r="Q36" s="775">
        <f t="shared" si="1"/>
        <v>-1787431.0669230768</v>
      </c>
    </row>
    <row r="37" spans="1:17">
      <c r="A37" s="773">
        <v>2170</v>
      </c>
      <c r="B37" s="768" t="s">
        <v>461</v>
      </c>
      <c r="D37" s="769">
        <v>30480.34</v>
      </c>
      <c r="E37" s="769">
        <v>29351.55</v>
      </c>
      <c r="F37" s="769">
        <v>28222.76</v>
      </c>
      <c r="G37" s="769">
        <v>27093.97</v>
      </c>
      <c r="H37" s="769">
        <v>25965.18</v>
      </c>
      <c r="I37" s="769">
        <v>24836.39</v>
      </c>
      <c r="J37" s="769">
        <v>23707.599999999999</v>
      </c>
      <c r="K37" s="769">
        <v>22578.81</v>
      </c>
      <c r="L37" s="769">
        <v>21450.02</v>
      </c>
      <c r="M37" s="769">
        <v>20321.23</v>
      </c>
      <c r="N37" s="769">
        <v>19192.439999999999</v>
      </c>
      <c r="O37" s="769">
        <v>18063.650000000001</v>
      </c>
      <c r="P37" s="769">
        <v>16934.86</v>
      </c>
      <c r="Q37" s="775">
        <f t="shared" si="1"/>
        <v>23707.599999999999</v>
      </c>
    </row>
    <row r="38" spans="1:17">
      <c r="A38" s="773">
        <v>2180</v>
      </c>
      <c r="B38" s="768" t="s">
        <v>291</v>
      </c>
      <c r="D38" s="769">
        <v>-530.66999999999996</v>
      </c>
      <c r="E38" s="769">
        <v>-536.35</v>
      </c>
      <c r="F38" s="769">
        <v>-542.03</v>
      </c>
      <c r="G38" s="769">
        <v>-547.71</v>
      </c>
      <c r="H38" s="769">
        <v>-553.39</v>
      </c>
      <c r="I38" s="769">
        <v>-559.07000000000005</v>
      </c>
      <c r="J38" s="769">
        <v>-564.75</v>
      </c>
      <c r="K38" s="769">
        <v>-570.42999999999995</v>
      </c>
      <c r="L38" s="769">
        <v>-576.11</v>
      </c>
      <c r="M38" s="769">
        <v>-581.79</v>
      </c>
      <c r="N38" s="769">
        <v>-587.47</v>
      </c>
      <c r="O38" s="769">
        <v>-593.16</v>
      </c>
      <c r="P38" s="769">
        <v>-598.85</v>
      </c>
      <c r="Q38" s="775">
        <f t="shared" si="1"/>
        <v>-564.7523076923078</v>
      </c>
    </row>
    <row r="39" spans="1:17">
      <c r="A39" s="774">
        <v>4030</v>
      </c>
      <c r="B39" s="768" t="s">
        <v>475</v>
      </c>
      <c r="D39" s="769">
        <v>46286</v>
      </c>
      <c r="E39" s="769">
        <v>46286</v>
      </c>
      <c r="F39" s="769">
        <v>46286</v>
      </c>
      <c r="G39" s="769">
        <v>46286</v>
      </c>
      <c r="H39" s="769">
        <v>46286</v>
      </c>
      <c r="I39" s="769">
        <v>46286</v>
      </c>
      <c r="J39" s="769">
        <v>46286</v>
      </c>
      <c r="K39" s="769">
        <v>46286</v>
      </c>
      <c r="L39" s="769">
        <v>46286</v>
      </c>
      <c r="M39" s="769">
        <v>46286</v>
      </c>
      <c r="N39" s="769">
        <v>46286</v>
      </c>
      <c r="O39" s="769">
        <v>46286</v>
      </c>
      <c r="P39" s="769">
        <v>46286</v>
      </c>
      <c r="Q39" s="775">
        <f t="shared" si="1"/>
        <v>46286</v>
      </c>
    </row>
    <row r="40" spans="1:17">
      <c r="A40" s="786">
        <v>4050</v>
      </c>
      <c r="B40" s="768" t="s">
        <v>476</v>
      </c>
      <c r="D40" s="769">
        <v>854117.71</v>
      </c>
      <c r="E40" s="769">
        <v>860178.63</v>
      </c>
      <c r="F40" s="769">
        <v>866239.55</v>
      </c>
      <c r="G40" s="769">
        <v>872300.47</v>
      </c>
      <c r="H40" s="769">
        <v>878361.39</v>
      </c>
      <c r="I40" s="769">
        <v>884422.31</v>
      </c>
      <c r="J40" s="769">
        <v>890483.23</v>
      </c>
      <c r="K40" s="769">
        <v>896544.15</v>
      </c>
      <c r="L40" s="769">
        <v>902605.07</v>
      </c>
      <c r="M40" s="769">
        <v>908665.99</v>
      </c>
      <c r="N40" s="769">
        <v>914726.91</v>
      </c>
      <c r="O40" s="769">
        <v>920787.83</v>
      </c>
      <c r="P40" s="769">
        <v>926848.75</v>
      </c>
      <c r="Q40" s="775">
        <f t="shared" si="1"/>
        <v>890483.23</v>
      </c>
    </row>
    <row r="41" spans="1:17">
      <c r="A41" s="813">
        <v>4055</v>
      </c>
      <c r="B41" s="771" t="s">
        <v>582</v>
      </c>
      <c r="C41" s="523"/>
      <c r="D41" s="772">
        <v>936768.43</v>
      </c>
      <c r="E41" s="772">
        <v>942569.01</v>
      </c>
      <c r="F41" s="772">
        <v>948369.59</v>
      </c>
      <c r="G41" s="772">
        <v>954170.17</v>
      </c>
      <c r="H41" s="772">
        <v>959970.75</v>
      </c>
      <c r="I41" s="772">
        <v>966381.64</v>
      </c>
      <c r="J41" s="772">
        <v>972792.53</v>
      </c>
      <c r="K41" s="772">
        <v>979203.42</v>
      </c>
      <c r="L41" s="772">
        <v>985614.31</v>
      </c>
      <c r="M41" s="772">
        <v>992025.2</v>
      </c>
      <c r="N41" s="772">
        <v>998436.09</v>
      </c>
      <c r="O41" s="772">
        <v>1004846.98</v>
      </c>
      <c r="P41" s="772">
        <v>1011257.87</v>
      </c>
      <c r="Q41" s="816">
        <f t="shared" si="1"/>
        <v>973261.99923076911</v>
      </c>
    </row>
    <row r="42" spans="1:17">
      <c r="A42" s="774">
        <v>4070</v>
      </c>
      <c r="B42" s="768" t="s">
        <v>477</v>
      </c>
      <c r="D42" s="769"/>
      <c r="E42" s="769"/>
      <c r="F42" s="769"/>
      <c r="G42" s="769"/>
      <c r="H42" s="769"/>
      <c r="I42" s="769"/>
      <c r="J42" s="769"/>
      <c r="K42" s="769"/>
      <c r="L42" s="769"/>
      <c r="M42" s="769"/>
      <c r="N42" s="769"/>
      <c r="O42" s="769"/>
      <c r="P42" s="769"/>
      <c r="Q42" s="775"/>
    </row>
    <row r="43" spans="1:17">
      <c r="A43" s="774">
        <v>4075</v>
      </c>
      <c r="B43" s="768" t="s">
        <v>593</v>
      </c>
      <c r="D43" s="769"/>
      <c r="E43" s="769"/>
      <c r="F43" s="769"/>
      <c r="G43" s="769"/>
      <c r="H43" s="769"/>
      <c r="I43" s="769"/>
      <c r="J43" s="769"/>
      <c r="K43" s="769"/>
      <c r="L43" s="769"/>
      <c r="M43" s="769"/>
      <c r="N43" s="769"/>
      <c r="O43" s="769"/>
      <c r="P43" s="769"/>
      <c r="Q43" s="775"/>
    </row>
    <row r="44" spans="1:17">
      <c r="A44" s="774">
        <v>4080</v>
      </c>
      <c r="B44" s="768" t="s">
        <v>594</v>
      </c>
      <c r="D44" s="769"/>
      <c r="E44" s="769"/>
      <c r="F44" s="769"/>
      <c r="G44" s="769"/>
      <c r="H44" s="769"/>
      <c r="I44" s="769"/>
      <c r="J44" s="769"/>
      <c r="K44" s="769"/>
      <c r="L44" s="769"/>
      <c r="M44" s="769"/>
      <c r="N44" s="769"/>
      <c r="O44" s="769"/>
      <c r="P44" s="769"/>
      <c r="Q44" s="775"/>
    </row>
    <row r="45" spans="1:17">
      <c r="A45" s="774">
        <v>4085</v>
      </c>
      <c r="B45" s="768" t="s">
        <v>583</v>
      </c>
      <c r="D45" s="769"/>
      <c r="E45" s="769"/>
      <c r="F45" s="769"/>
      <c r="G45" s="769"/>
      <c r="H45" s="769"/>
      <c r="I45" s="769"/>
      <c r="J45" s="769"/>
      <c r="K45" s="769"/>
      <c r="L45" s="769"/>
      <c r="M45" s="769"/>
      <c r="N45" s="769"/>
      <c r="O45" s="769"/>
      <c r="P45" s="769"/>
      <c r="Q45" s="775"/>
    </row>
    <row r="46" spans="1:17">
      <c r="A46" s="817">
        <v>4100</v>
      </c>
      <c r="B46" s="768" t="s">
        <v>478</v>
      </c>
      <c r="D46" s="769">
        <v>464343.42</v>
      </c>
      <c r="E46" s="769">
        <v>467511.87</v>
      </c>
      <c r="F46" s="769">
        <v>470680.32000000001</v>
      </c>
      <c r="G46" s="769">
        <v>473848.77</v>
      </c>
      <c r="H46" s="769">
        <v>477017.22</v>
      </c>
      <c r="I46" s="769">
        <v>480211.62</v>
      </c>
      <c r="J46" s="769">
        <v>483406.02</v>
      </c>
      <c r="K46" s="769">
        <v>486600.42</v>
      </c>
      <c r="L46" s="769">
        <v>489794.82</v>
      </c>
      <c r="M46" s="769">
        <v>492989.22</v>
      </c>
      <c r="N46" s="769">
        <v>496183.62</v>
      </c>
      <c r="O46" s="769">
        <v>499378.02</v>
      </c>
      <c r="P46" s="769">
        <v>502572.42</v>
      </c>
      <c r="Q46" s="775">
        <f t="shared" si="1"/>
        <v>483425.98153846152</v>
      </c>
    </row>
    <row r="47" spans="1:17">
      <c r="A47" s="817">
        <v>4105</v>
      </c>
      <c r="B47" s="768" t="s">
        <v>479</v>
      </c>
      <c r="D47" s="769">
        <v>655104.97</v>
      </c>
      <c r="E47" s="769">
        <v>659534.15</v>
      </c>
      <c r="F47" s="769">
        <v>663963.32999999996</v>
      </c>
      <c r="G47" s="769">
        <v>668551.98</v>
      </c>
      <c r="H47" s="769">
        <v>673140.63</v>
      </c>
      <c r="I47" s="769">
        <v>678150.72</v>
      </c>
      <c r="J47" s="769">
        <v>683160.81</v>
      </c>
      <c r="K47" s="769">
        <v>688364.21</v>
      </c>
      <c r="L47" s="769">
        <v>693567.61</v>
      </c>
      <c r="M47" s="769">
        <v>698771.01</v>
      </c>
      <c r="N47" s="769">
        <v>703974.41</v>
      </c>
      <c r="O47" s="769">
        <v>709177.81</v>
      </c>
      <c r="P47" s="769">
        <v>714381.21</v>
      </c>
      <c r="Q47" s="775">
        <f t="shared" si="1"/>
        <v>683834.06538461545</v>
      </c>
    </row>
    <row r="48" spans="1:17">
      <c r="A48" s="817">
        <v>4107</v>
      </c>
      <c r="B48" s="768" t="s">
        <v>480</v>
      </c>
      <c r="D48" s="769">
        <v>411814.12</v>
      </c>
      <c r="E48" s="769">
        <v>414695.3</v>
      </c>
      <c r="F48" s="769">
        <v>417576.48</v>
      </c>
      <c r="G48" s="769">
        <v>420500.2</v>
      </c>
      <c r="H48" s="769">
        <v>423423.92</v>
      </c>
      <c r="I48" s="769">
        <v>426847.08</v>
      </c>
      <c r="J48" s="769">
        <v>430270.23</v>
      </c>
      <c r="K48" s="769">
        <v>433791.39</v>
      </c>
      <c r="L48" s="769">
        <v>437312.55</v>
      </c>
      <c r="M48" s="769">
        <v>441006.01</v>
      </c>
      <c r="N48" s="769">
        <v>444699.47</v>
      </c>
      <c r="O48" s="769">
        <v>448392.93</v>
      </c>
      <c r="P48" s="769">
        <v>452086.39</v>
      </c>
      <c r="Q48" s="775">
        <f t="shared" si="1"/>
        <v>430955.08230769221</v>
      </c>
    </row>
    <row r="49" spans="1:17">
      <c r="A49" s="817">
        <v>4115</v>
      </c>
      <c r="B49" s="768" t="s">
        <v>481</v>
      </c>
      <c r="D49" s="769">
        <v>177692.61</v>
      </c>
      <c r="E49" s="769">
        <v>178868.94</v>
      </c>
      <c r="F49" s="769">
        <v>180045.27</v>
      </c>
      <c r="G49" s="769">
        <v>181355.63</v>
      </c>
      <c r="H49" s="769">
        <v>182665.99</v>
      </c>
      <c r="I49" s="769">
        <v>184228.47</v>
      </c>
      <c r="J49" s="769">
        <v>185790.95</v>
      </c>
      <c r="K49" s="769">
        <v>187440.34</v>
      </c>
      <c r="L49" s="769">
        <v>189089.73</v>
      </c>
      <c r="M49" s="769">
        <v>190911.07</v>
      </c>
      <c r="N49" s="769">
        <v>192732.41</v>
      </c>
      <c r="O49" s="769">
        <v>194553.75</v>
      </c>
      <c r="P49" s="769">
        <v>196375.09</v>
      </c>
      <c r="Q49" s="775">
        <f t="shared" si="1"/>
        <v>186288.48076923078</v>
      </c>
    </row>
    <row r="50" spans="1:17">
      <c r="A50" s="805">
        <v>4140</v>
      </c>
      <c r="B50" s="771" t="s">
        <v>595</v>
      </c>
      <c r="D50" s="769">
        <v>1552.32</v>
      </c>
      <c r="E50" s="769">
        <v>1617</v>
      </c>
      <c r="F50" s="769">
        <v>1681.68</v>
      </c>
      <c r="G50" s="769">
        <v>1746.36</v>
      </c>
      <c r="H50" s="769">
        <v>1811.04</v>
      </c>
      <c r="I50" s="769">
        <v>1875.72</v>
      </c>
      <c r="J50" s="769">
        <v>1940.4</v>
      </c>
      <c r="K50" s="769">
        <v>2005.08</v>
      </c>
      <c r="L50" s="769">
        <v>2069.7600000000002</v>
      </c>
      <c r="M50" s="769">
        <v>2134.44</v>
      </c>
      <c r="N50" s="769">
        <v>2199.12</v>
      </c>
      <c r="O50" s="769">
        <v>2263.8000000000002</v>
      </c>
      <c r="P50" s="769">
        <v>2328.48</v>
      </c>
      <c r="Q50" s="775">
        <f t="shared" si="1"/>
        <v>1940.3999999999999</v>
      </c>
    </row>
    <row r="51" spans="1:17">
      <c r="A51" s="813">
        <v>4150</v>
      </c>
      <c r="B51" s="771" t="s">
        <v>482</v>
      </c>
      <c r="C51" s="523"/>
      <c r="D51" s="772">
        <v>11675.41</v>
      </c>
      <c r="E51" s="772">
        <v>11744.63</v>
      </c>
      <c r="F51" s="772">
        <v>11813.85</v>
      </c>
      <c r="G51" s="772">
        <v>11883.07</v>
      </c>
      <c r="H51" s="772">
        <v>11952.29</v>
      </c>
      <c r="I51" s="772">
        <v>12021.51</v>
      </c>
      <c r="J51" s="772">
        <v>12090.73</v>
      </c>
      <c r="K51" s="772">
        <v>12159.95</v>
      </c>
      <c r="L51" s="772">
        <v>12229.17</v>
      </c>
      <c r="M51" s="772">
        <v>12298.39</v>
      </c>
      <c r="N51" s="772">
        <v>12367.61</v>
      </c>
      <c r="O51" s="772">
        <v>12436.83</v>
      </c>
      <c r="P51" s="772">
        <v>12506.05</v>
      </c>
      <c r="Q51" s="816">
        <f t="shared" si="1"/>
        <v>12090.729999999998</v>
      </c>
    </row>
    <row r="52" spans="1:17">
      <c r="A52" s="813">
        <v>4155</v>
      </c>
      <c r="B52" s="771" t="s">
        <v>483</v>
      </c>
      <c r="C52" s="523"/>
      <c r="D52" s="772">
        <v>102168.75</v>
      </c>
      <c r="E52" s="772">
        <v>103128.77</v>
      </c>
      <c r="F52" s="772">
        <v>104088.79</v>
      </c>
      <c r="G52" s="772">
        <v>105048.81</v>
      </c>
      <c r="H52" s="772">
        <v>106008.83</v>
      </c>
      <c r="I52" s="772">
        <v>106968.85</v>
      </c>
      <c r="J52" s="772">
        <v>107928.87</v>
      </c>
      <c r="K52" s="772">
        <v>108888.89</v>
      </c>
      <c r="L52" s="772">
        <v>109848.91</v>
      </c>
      <c r="M52" s="772">
        <v>110808.93</v>
      </c>
      <c r="N52" s="772">
        <v>111768.95</v>
      </c>
      <c r="O52" s="772">
        <v>112728.97</v>
      </c>
      <c r="P52" s="772">
        <v>113688.99</v>
      </c>
      <c r="Q52" s="816">
        <f t="shared" si="1"/>
        <v>107928.87000000001</v>
      </c>
    </row>
    <row r="53" spans="1:17">
      <c r="A53" s="813">
        <v>4175</v>
      </c>
      <c r="B53" s="771" t="s">
        <v>596</v>
      </c>
      <c r="C53" s="523"/>
      <c r="D53" s="772">
        <v>1263.51</v>
      </c>
      <c r="E53" s="772">
        <v>1270.0899999999999</v>
      </c>
      <c r="F53" s="772">
        <v>1276.67</v>
      </c>
      <c r="G53" s="772">
        <v>1283.25</v>
      </c>
      <c r="H53" s="772">
        <v>1289.83</v>
      </c>
      <c r="I53" s="772">
        <v>1296.4100000000001</v>
      </c>
      <c r="J53" s="772">
        <v>1302.99</v>
      </c>
      <c r="K53" s="772">
        <v>1309.57</v>
      </c>
      <c r="L53" s="772">
        <v>1316.15</v>
      </c>
      <c r="M53" s="772">
        <v>1322.73</v>
      </c>
      <c r="N53" s="772">
        <v>1329.31</v>
      </c>
      <c r="O53" s="772">
        <v>1335.89</v>
      </c>
      <c r="P53" s="772">
        <v>1342.47</v>
      </c>
      <c r="Q53" s="816">
        <f t="shared" si="1"/>
        <v>1302.99</v>
      </c>
    </row>
    <row r="54" spans="1:17">
      <c r="A54" s="774">
        <v>4260</v>
      </c>
      <c r="B54" s="768" t="s">
        <v>300</v>
      </c>
      <c r="D54" s="769"/>
      <c r="E54" s="769"/>
      <c r="F54" s="769"/>
      <c r="G54" s="769"/>
      <c r="H54" s="769"/>
      <c r="I54" s="769"/>
      <c r="J54" s="769"/>
      <c r="K54" s="769"/>
      <c r="L54" s="769"/>
      <c r="M54" s="769"/>
      <c r="N54" s="769"/>
      <c r="O54" s="769"/>
      <c r="P54" s="769"/>
      <c r="Q54" s="775"/>
    </row>
    <row r="55" spans="1:17">
      <c r="A55" s="774">
        <v>4265</v>
      </c>
      <c r="B55" s="768" t="s">
        <v>301</v>
      </c>
      <c r="D55" s="769">
        <v>805058.5</v>
      </c>
      <c r="E55" s="769">
        <v>807333.09</v>
      </c>
      <c r="F55" s="769">
        <v>809607.68000000005</v>
      </c>
      <c r="G55" s="769">
        <v>811882.27</v>
      </c>
      <c r="H55" s="769">
        <v>814156.86</v>
      </c>
      <c r="I55" s="769">
        <v>816431.45</v>
      </c>
      <c r="J55" s="769">
        <v>818706.04</v>
      </c>
      <c r="K55" s="769">
        <v>820980.63</v>
      </c>
      <c r="L55" s="769">
        <v>823255.22</v>
      </c>
      <c r="M55" s="769">
        <v>825529.81</v>
      </c>
      <c r="N55" s="769">
        <v>827804.4</v>
      </c>
      <c r="O55" s="769">
        <v>830078.99</v>
      </c>
      <c r="P55" s="769">
        <v>832353.58</v>
      </c>
      <c r="Q55" s="775">
        <f t="shared" si="1"/>
        <v>818706.03999999992</v>
      </c>
    </row>
    <row r="56" spans="1:17">
      <c r="A56" s="817">
        <v>4272</v>
      </c>
      <c r="B56" s="768" t="s">
        <v>597</v>
      </c>
      <c r="D56" s="769">
        <v>7117</v>
      </c>
      <c r="E56" s="769">
        <v>8436.0400000000009</v>
      </c>
      <c r="F56" s="769">
        <v>9755.08</v>
      </c>
      <c r="G56" s="769">
        <v>11074.12</v>
      </c>
      <c r="H56" s="769">
        <v>12633.99</v>
      </c>
      <c r="I56" s="769">
        <v>14193.86</v>
      </c>
      <c r="J56" s="769">
        <v>15753.73</v>
      </c>
      <c r="K56" s="769">
        <v>17313.599999999999</v>
      </c>
      <c r="L56" s="769">
        <v>18873.47</v>
      </c>
      <c r="M56" s="769">
        <v>20433.34</v>
      </c>
      <c r="N56" s="769">
        <v>21993.21</v>
      </c>
      <c r="O56" s="769">
        <v>23553.08</v>
      </c>
      <c r="P56" s="769">
        <v>25237.25</v>
      </c>
      <c r="Q56" s="775">
        <f t="shared" si="1"/>
        <v>15874.443846153848</v>
      </c>
    </row>
    <row r="57" spans="1:17">
      <c r="A57" s="813">
        <v>4275</v>
      </c>
      <c r="B57" s="771" t="s">
        <v>484</v>
      </c>
      <c r="C57" s="523"/>
      <c r="D57" s="772">
        <v>72147.62</v>
      </c>
      <c r="E57" s="772">
        <v>73742.38</v>
      </c>
      <c r="F57" s="772">
        <v>75337.14</v>
      </c>
      <c r="G57" s="772">
        <v>76931.899999999994</v>
      </c>
      <c r="H57" s="772">
        <v>78634.77</v>
      </c>
      <c r="I57" s="772">
        <v>80337.64</v>
      </c>
      <c r="J57" s="772">
        <v>82040.509999999995</v>
      </c>
      <c r="K57" s="772">
        <v>83743.38</v>
      </c>
      <c r="L57" s="772">
        <v>85446.25</v>
      </c>
      <c r="M57" s="772">
        <v>87149.119999999995</v>
      </c>
      <c r="N57" s="772">
        <v>88851.99</v>
      </c>
      <c r="O57" s="772">
        <v>90554.86</v>
      </c>
      <c r="P57" s="772">
        <v>92313.53</v>
      </c>
      <c r="Q57" s="816">
        <f t="shared" si="1"/>
        <v>82094.699230769242</v>
      </c>
    </row>
    <row r="58" spans="1:17">
      <c r="A58" s="813">
        <v>4280</v>
      </c>
      <c r="B58" s="771" t="s">
        <v>485</v>
      </c>
      <c r="C58" s="523"/>
      <c r="D58" s="772">
        <v>8162.81</v>
      </c>
      <c r="E58" s="772">
        <v>8222.4</v>
      </c>
      <c r="F58" s="772">
        <v>8281.99</v>
      </c>
      <c r="G58" s="772">
        <v>8341.58</v>
      </c>
      <c r="H58" s="772">
        <v>8401.17</v>
      </c>
      <c r="I58" s="772">
        <v>8460.76</v>
      </c>
      <c r="J58" s="772">
        <v>8520.35</v>
      </c>
      <c r="K58" s="772">
        <v>8579.94</v>
      </c>
      <c r="L58" s="772">
        <v>8639.5300000000007</v>
      </c>
      <c r="M58" s="772">
        <v>8699.1200000000008</v>
      </c>
      <c r="N58" s="772">
        <v>8758.7099999999991</v>
      </c>
      <c r="O58" s="772">
        <v>8818.2999999999993</v>
      </c>
      <c r="P58" s="772">
        <v>8877.89</v>
      </c>
      <c r="Q58" s="816">
        <f t="shared" si="1"/>
        <v>8520.3499999999985</v>
      </c>
    </row>
    <row r="59" spans="1:17">
      <c r="A59" s="813">
        <v>4285</v>
      </c>
      <c r="B59" s="771" t="s">
        <v>598</v>
      </c>
      <c r="C59" s="523"/>
      <c r="D59" s="772">
        <v>48.54</v>
      </c>
      <c r="E59" s="772">
        <v>52.39</v>
      </c>
      <c r="F59" s="772">
        <v>56.24</v>
      </c>
      <c r="G59" s="772">
        <v>60.09</v>
      </c>
      <c r="H59" s="772">
        <v>63.94</v>
      </c>
      <c r="I59" s="772">
        <v>67.790000000000006</v>
      </c>
      <c r="J59" s="772">
        <v>71.64</v>
      </c>
      <c r="K59" s="772">
        <v>75.489999999999995</v>
      </c>
      <c r="L59" s="772">
        <v>79.34</v>
      </c>
      <c r="M59" s="772">
        <v>83.19</v>
      </c>
      <c r="N59" s="772">
        <v>87.04</v>
      </c>
      <c r="O59" s="772">
        <v>90.89</v>
      </c>
      <c r="P59" s="772">
        <v>94.74</v>
      </c>
      <c r="Q59" s="816">
        <f t="shared" si="1"/>
        <v>71.64</v>
      </c>
    </row>
    <row r="60" spans="1:17">
      <c r="A60" s="821">
        <v>4310</v>
      </c>
      <c r="B60" s="852" t="s">
        <v>612</v>
      </c>
      <c r="C60" s="523"/>
      <c r="D60" s="853">
        <v>456373.99</v>
      </c>
      <c r="E60" s="853">
        <v>459780</v>
      </c>
      <c r="F60" s="853">
        <v>463186.01</v>
      </c>
      <c r="G60" s="853">
        <v>466592.02</v>
      </c>
      <c r="H60" s="853">
        <v>469998.03</v>
      </c>
      <c r="I60" s="853">
        <v>474111.4</v>
      </c>
      <c r="J60" s="853">
        <v>478224.77</v>
      </c>
      <c r="K60" s="853">
        <v>482519.88</v>
      </c>
      <c r="L60" s="853">
        <v>486814.99</v>
      </c>
      <c r="M60" s="853">
        <v>491221.3</v>
      </c>
      <c r="N60" s="853">
        <v>495627.61</v>
      </c>
      <c r="O60" s="853">
        <v>500033.92</v>
      </c>
      <c r="P60" s="853">
        <v>504440.23</v>
      </c>
      <c r="Q60" s="830">
        <f t="shared" si="1"/>
        <v>479148.01153846155</v>
      </c>
    </row>
    <row r="61" spans="1:17">
      <c r="A61" s="821">
        <v>4320</v>
      </c>
      <c r="B61" s="852" t="s">
        <v>613</v>
      </c>
      <c r="C61" s="523"/>
      <c r="D61" s="853">
        <v>315.33</v>
      </c>
      <c r="E61" s="853">
        <v>320.5</v>
      </c>
      <c r="F61" s="853">
        <v>325.67</v>
      </c>
      <c r="G61" s="853">
        <v>330.84</v>
      </c>
      <c r="H61" s="853">
        <v>336.01</v>
      </c>
      <c r="I61" s="853">
        <v>341.18</v>
      </c>
      <c r="J61" s="853">
        <v>346.35</v>
      </c>
      <c r="K61" s="853">
        <v>351.52</v>
      </c>
      <c r="L61" s="853">
        <v>356.69</v>
      </c>
      <c r="M61" s="853">
        <v>361.86</v>
      </c>
      <c r="N61" s="853">
        <v>367.03</v>
      </c>
      <c r="O61" s="853">
        <v>372.2</v>
      </c>
      <c r="P61" s="853">
        <v>377.37</v>
      </c>
      <c r="Q61" s="830">
        <f t="shared" si="1"/>
        <v>346.35</v>
      </c>
    </row>
    <row r="62" spans="1:17">
      <c r="A62" s="821">
        <v>4325</v>
      </c>
      <c r="B62" s="852" t="s">
        <v>614</v>
      </c>
      <c r="C62" s="523"/>
      <c r="D62" s="853">
        <v>17487.419999999998</v>
      </c>
      <c r="E62" s="853">
        <v>17913.78</v>
      </c>
      <c r="F62" s="853">
        <v>18340.14</v>
      </c>
      <c r="G62" s="853">
        <v>18766.5</v>
      </c>
      <c r="H62" s="853">
        <v>19192.86</v>
      </c>
      <c r="I62" s="853">
        <v>19619.22</v>
      </c>
      <c r="J62" s="853">
        <v>20045.580000000002</v>
      </c>
      <c r="K62" s="853">
        <v>20471.939999999999</v>
      </c>
      <c r="L62" s="853">
        <v>20898.3</v>
      </c>
      <c r="M62" s="853">
        <v>21444.45</v>
      </c>
      <c r="N62" s="853">
        <v>21990.6</v>
      </c>
      <c r="O62" s="853">
        <v>22536.75</v>
      </c>
      <c r="P62" s="853">
        <v>23082.9</v>
      </c>
      <c r="Q62" s="830">
        <f t="shared" si="1"/>
        <v>20137.726153846153</v>
      </c>
    </row>
    <row r="63" spans="1:17">
      <c r="A63" s="821">
        <v>4330</v>
      </c>
      <c r="B63" s="852" t="s">
        <v>615</v>
      </c>
      <c r="C63" s="523"/>
      <c r="D63" s="853">
        <v>95</v>
      </c>
      <c r="E63" s="853">
        <v>97.5</v>
      </c>
      <c r="F63" s="853">
        <v>100</v>
      </c>
      <c r="G63" s="853">
        <v>102.5</v>
      </c>
      <c r="H63" s="853">
        <v>105</v>
      </c>
      <c r="I63" s="853">
        <v>107.5</v>
      </c>
      <c r="J63" s="853">
        <v>110</v>
      </c>
      <c r="K63" s="853">
        <v>112.5</v>
      </c>
      <c r="L63" s="853">
        <v>115</v>
      </c>
      <c r="M63" s="853">
        <v>117.5</v>
      </c>
      <c r="N63" s="853">
        <v>120</v>
      </c>
      <c r="O63" s="853">
        <v>122.5</v>
      </c>
      <c r="P63" s="853">
        <v>125</v>
      </c>
      <c r="Q63" s="830">
        <f t="shared" si="1"/>
        <v>110</v>
      </c>
    </row>
    <row r="64" spans="1:17">
      <c r="A64" s="821">
        <v>4335</v>
      </c>
      <c r="B64" s="852" t="s">
        <v>616</v>
      </c>
      <c r="C64" s="523"/>
      <c r="D64" s="853">
        <v>65.69</v>
      </c>
      <c r="E64" s="853">
        <v>66.63</v>
      </c>
      <c r="F64" s="853">
        <v>67.569999999999993</v>
      </c>
      <c r="G64" s="853">
        <v>68.510000000000005</v>
      </c>
      <c r="H64" s="853">
        <v>69.45</v>
      </c>
      <c r="I64" s="853">
        <v>70.39</v>
      </c>
      <c r="J64" s="853">
        <v>71.33</v>
      </c>
      <c r="K64" s="853">
        <v>72.27</v>
      </c>
      <c r="L64" s="853">
        <v>73.209999999999994</v>
      </c>
      <c r="M64" s="853">
        <v>74.150000000000006</v>
      </c>
      <c r="N64" s="853">
        <v>75.09</v>
      </c>
      <c r="O64" s="853">
        <v>76.03</v>
      </c>
      <c r="P64" s="853">
        <v>76.97</v>
      </c>
      <c r="Q64" s="830">
        <f t="shared" si="1"/>
        <v>71.33</v>
      </c>
    </row>
    <row r="65" spans="1:18">
      <c r="A65" s="821">
        <v>4350</v>
      </c>
      <c r="B65" s="852" t="s">
        <v>617</v>
      </c>
      <c r="C65" s="523"/>
      <c r="D65" s="853">
        <v>1022.62</v>
      </c>
      <c r="E65" s="853">
        <v>1047.31</v>
      </c>
      <c r="F65" s="853">
        <v>1072</v>
      </c>
      <c r="G65" s="853">
        <v>1096.69</v>
      </c>
      <c r="H65" s="853">
        <v>1121.3800000000001</v>
      </c>
      <c r="I65" s="853">
        <v>1146.07</v>
      </c>
      <c r="J65" s="853">
        <v>1170.76</v>
      </c>
      <c r="K65" s="853">
        <v>1195.45</v>
      </c>
      <c r="L65" s="853">
        <v>1220.1400000000001</v>
      </c>
      <c r="M65" s="853">
        <v>1244.83</v>
      </c>
      <c r="N65" s="853">
        <v>1269.52</v>
      </c>
      <c r="O65" s="853">
        <v>1294.21</v>
      </c>
      <c r="P65" s="853">
        <v>1318.9</v>
      </c>
      <c r="Q65" s="830">
        <f t="shared" si="1"/>
        <v>1170.76</v>
      </c>
      <c r="R65" s="347">
        <f>SUM(Q39:Q65)</f>
        <v>5244049.1799999988</v>
      </c>
    </row>
    <row r="66" spans="1:18">
      <c r="A66" s="773">
        <v>6665</v>
      </c>
      <c r="B66" s="768" t="s">
        <v>487</v>
      </c>
      <c r="D66" s="769"/>
      <c r="E66" s="769">
        <v>7753</v>
      </c>
      <c r="F66" s="769">
        <v>7753</v>
      </c>
      <c r="G66" s="769">
        <v>7753</v>
      </c>
      <c r="H66" s="769">
        <v>7753</v>
      </c>
      <c r="I66" s="769">
        <v>8363.3100000000013</v>
      </c>
      <c r="J66" s="769">
        <v>8363.3100000000013</v>
      </c>
      <c r="K66" s="769">
        <v>8363.3100000000013</v>
      </c>
      <c r="L66" s="769">
        <v>8372.7100000000009</v>
      </c>
      <c r="M66" s="769">
        <v>8367.44</v>
      </c>
      <c r="N66" s="769">
        <v>8367.44</v>
      </c>
      <c r="O66" s="769">
        <v>8367.44</v>
      </c>
      <c r="P66" s="769">
        <v>8371.33</v>
      </c>
      <c r="Q66" s="775">
        <f>SUM(E66:P66)</f>
        <v>97948.29</v>
      </c>
    </row>
    <row r="67" spans="1:18">
      <c r="A67" s="773">
        <v>6695</v>
      </c>
      <c r="B67" s="768" t="s">
        <v>490</v>
      </c>
      <c r="D67" s="769"/>
      <c r="E67" s="769">
        <v>3.78</v>
      </c>
      <c r="F67" s="769">
        <v>3.78</v>
      </c>
      <c r="G67" s="769">
        <v>3.78</v>
      </c>
      <c r="H67" s="769">
        <v>3.78</v>
      </c>
      <c r="I67" s="769">
        <v>3.78</v>
      </c>
      <c r="J67" s="769">
        <v>3.78</v>
      </c>
      <c r="K67" s="769">
        <v>3.78</v>
      </c>
      <c r="L67" s="769">
        <v>3.78</v>
      </c>
      <c r="M67" s="769">
        <v>3.78</v>
      </c>
      <c r="N67" s="769">
        <v>3.78</v>
      </c>
      <c r="O67" s="769">
        <v>3.78</v>
      </c>
      <c r="P67" s="769">
        <v>3.78</v>
      </c>
      <c r="Q67" s="775">
        <f t="shared" ref="Q67:Q89" si="2">SUM(E67:P67)</f>
        <v>45.360000000000007</v>
      </c>
    </row>
    <row r="68" spans="1:18">
      <c r="A68" s="773">
        <v>6760</v>
      </c>
      <c r="B68" s="768" t="s">
        <v>306</v>
      </c>
      <c r="D68" s="769"/>
      <c r="E68" s="769">
        <v>483.27</v>
      </c>
      <c r="F68" s="769">
        <v>483.27</v>
      </c>
      <c r="G68" s="769">
        <v>483.27</v>
      </c>
      <c r="H68" s="769">
        <v>483.27</v>
      </c>
      <c r="I68" s="769">
        <v>483.27</v>
      </c>
      <c r="J68" s="769">
        <v>483.27</v>
      </c>
      <c r="K68" s="769">
        <v>483.27</v>
      </c>
      <c r="L68" s="769">
        <v>483.27</v>
      </c>
      <c r="M68" s="769">
        <v>483.27</v>
      </c>
      <c r="N68" s="769">
        <v>483.27</v>
      </c>
      <c r="O68" s="769">
        <v>483.27</v>
      </c>
      <c r="P68" s="769">
        <v>483.27</v>
      </c>
      <c r="Q68" s="775">
        <f t="shared" si="2"/>
        <v>5799.2400000000016</v>
      </c>
    </row>
    <row r="69" spans="1:18">
      <c r="A69" s="773">
        <v>6765</v>
      </c>
      <c r="B69" s="768" t="s">
        <v>307</v>
      </c>
      <c r="D69" s="769"/>
      <c r="E69" s="769">
        <v>20012.949999999997</v>
      </c>
      <c r="F69" s="769">
        <v>20043.09</v>
      </c>
      <c r="G69" s="769">
        <v>20041.93</v>
      </c>
      <c r="H69" s="769">
        <v>20043.18</v>
      </c>
      <c r="I69" s="769">
        <v>20059.699999999997</v>
      </c>
      <c r="J69" s="769">
        <v>20055.59</v>
      </c>
      <c r="K69" s="769">
        <v>20076.519999999997</v>
      </c>
      <c r="L69" s="769">
        <v>20075.71</v>
      </c>
      <c r="M69" s="769">
        <v>20075.759999999998</v>
      </c>
      <c r="N69" s="769">
        <v>20128.239999999998</v>
      </c>
      <c r="O69" s="769">
        <v>20096.310000000001</v>
      </c>
      <c r="P69" s="769">
        <v>20097.790000000005</v>
      </c>
      <c r="Q69" s="775">
        <f t="shared" si="2"/>
        <v>240806.77</v>
      </c>
    </row>
    <row r="70" spans="1:18">
      <c r="A70" s="773">
        <v>6775</v>
      </c>
      <c r="B70" s="768" t="s">
        <v>499</v>
      </c>
      <c r="D70" s="769"/>
      <c r="E70" s="769">
        <v>1128.79</v>
      </c>
      <c r="F70" s="769">
        <v>1128.79</v>
      </c>
      <c r="G70" s="769">
        <v>1128.79</v>
      </c>
      <c r="H70" s="769">
        <v>1128.79</v>
      </c>
      <c r="I70" s="769">
        <v>1128.79</v>
      </c>
      <c r="J70" s="769">
        <v>1128.79</v>
      </c>
      <c r="K70" s="769">
        <v>1128.79</v>
      </c>
      <c r="L70" s="769">
        <v>1128.79</v>
      </c>
      <c r="M70" s="769">
        <v>1128.79</v>
      </c>
      <c r="N70" s="769">
        <v>1128.79</v>
      </c>
      <c r="O70" s="769">
        <v>1128.79</v>
      </c>
      <c r="P70" s="769">
        <v>1128.79</v>
      </c>
      <c r="Q70" s="775">
        <f t="shared" si="2"/>
        <v>13545.480000000003</v>
      </c>
    </row>
    <row r="71" spans="1:18">
      <c r="A71" s="773">
        <v>6785</v>
      </c>
      <c r="B71" s="768" t="s">
        <v>500</v>
      </c>
      <c r="D71" s="769"/>
      <c r="E71" s="769">
        <v>5.68</v>
      </c>
      <c r="F71" s="769">
        <v>5.68</v>
      </c>
      <c r="G71" s="769">
        <v>5.68</v>
      </c>
      <c r="H71" s="769">
        <v>5.68</v>
      </c>
      <c r="I71" s="769">
        <v>5.68</v>
      </c>
      <c r="J71" s="769">
        <v>5.68</v>
      </c>
      <c r="K71" s="769">
        <v>5.68</v>
      </c>
      <c r="L71" s="769">
        <v>5.68</v>
      </c>
      <c r="M71" s="769">
        <v>5.68</v>
      </c>
      <c r="N71" s="769">
        <v>5.68</v>
      </c>
      <c r="O71" s="769">
        <v>5.69</v>
      </c>
      <c r="P71" s="769">
        <v>5.69</v>
      </c>
      <c r="Q71" s="775">
        <f t="shared" si="2"/>
        <v>68.179999999999993</v>
      </c>
    </row>
    <row r="72" spans="1:18">
      <c r="A72" s="774">
        <v>7225</v>
      </c>
      <c r="B72" s="768" t="s">
        <v>514</v>
      </c>
      <c r="D72" s="769"/>
      <c r="E72" s="769">
        <v>-6060.92</v>
      </c>
      <c r="F72" s="769">
        <v>-6060.92</v>
      </c>
      <c r="G72" s="769">
        <v>-6060.92</v>
      </c>
      <c r="H72" s="769">
        <v>-6060.92</v>
      </c>
      <c r="I72" s="769">
        <v>-6060.92</v>
      </c>
      <c r="J72" s="769">
        <v>-6060.92</v>
      </c>
      <c r="K72" s="769">
        <v>-6060.92</v>
      </c>
      <c r="L72" s="769">
        <v>-6060.92</v>
      </c>
      <c r="M72" s="769">
        <v>-6060.92</v>
      </c>
      <c r="N72" s="769">
        <v>-6060.92</v>
      </c>
      <c r="O72" s="769">
        <v>-6060.92</v>
      </c>
      <c r="P72" s="769">
        <v>-6060.92</v>
      </c>
      <c r="Q72" s="775">
        <f t="shared" si="2"/>
        <v>-72731.039999999994</v>
      </c>
    </row>
    <row r="73" spans="1:18">
      <c r="A73" s="774">
        <v>7230</v>
      </c>
      <c r="B73" s="768" t="s">
        <v>584</v>
      </c>
      <c r="D73" s="769"/>
      <c r="E73" s="769">
        <v>-5800.58</v>
      </c>
      <c r="F73" s="769">
        <v>-5800.58</v>
      </c>
      <c r="G73" s="769">
        <v>-5800.58</v>
      </c>
      <c r="H73" s="769">
        <v>-5800.58</v>
      </c>
      <c r="I73" s="769">
        <v>-6410.8899999999994</v>
      </c>
      <c r="J73" s="769">
        <v>-6410.8899999999994</v>
      </c>
      <c r="K73" s="769">
        <v>-6410.8899999999994</v>
      </c>
      <c r="L73" s="769">
        <v>-6410.8899999999994</v>
      </c>
      <c r="M73" s="769">
        <v>-6410.8899999999994</v>
      </c>
      <c r="N73" s="769">
        <v>-6410.8899999999994</v>
      </c>
      <c r="O73" s="769">
        <v>-6410.8899999999994</v>
      </c>
      <c r="P73" s="769">
        <v>-6410.8899999999994</v>
      </c>
      <c r="Q73" s="775">
        <f t="shared" si="2"/>
        <v>-74489.439999999988</v>
      </c>
    </row>
    <row r="74" spans="1:18">
      <c r="A74" s="774">
        <v>7275</v>
      </c>
      <c r="B74" s="768" t="s">
        <v>516</v>
      </c>
      <c r="D74" s="769"/>
      <c r="E74" s="769">
        <v>-3168.4500000000003</v>
      </c>
      <c r="F74" s="769">
        <v>-3168.4500000000003</v>
      </c>
      <c r="G74" s="769">
        <v>-3168.4500000000003</v>
      </c>
      <c r="H74" s="769">
        <v>-3168.4500000000003</v>
      </c>
      <c r="I74" s="769">
        <v>-3194.4</v>
      </c>
      <c r="J74" s="769">
        <v>-3194.4</v>
      </c>
      <c r="K74" s="769">
        <v>-3194.4</v>
      </c>
      <c r="L74" s="769">
        <v>-3194.4</v>
      </c>
      <c r="M74" s="769">
        <v>-3194.4</v>
      </c>
      <c r="N74" s="769">
        <v>-3194.4</v>
      </c>
      <c r="O74" s="769">
        <v>-3194.4</v>
      </c>
      <c r="P74" s="769">
        <v>-3194.4</v>
      </c>
      <c r="Q74" s="775">
        <f t="shared" si="2"/>
        <v>-38229.000000000007</v>
      </c>
    </row>
    <row r="75" spans="1:18">
      <c r="A75" s="774">
        <v>7280</v>
      </c>
      <c r="B75" s="768" t="s">
        <v>517</v>
      </c>
      <c r="D75" s="769"/>
      <c r="E75" s="769">
        <v>-4429.1799999999994</v>
      </c>
      <c r="F75" s="769">
        <v>-4429.1799999999994</v>
      </c>
      <c r="G75" s="769">
        <v>-4588.6499999999987</v>
      </c>
      <c r="H75" s="769">
        <v>-4588.6499999999987</v>
      </c>
      <c r="I75" s="769">
        <v>-5010.0899999999992</v>
      </c>
      <c r="J75" s="769">
        <v>-5010.0899999999992</v>
      </c>
      <c r="K75" s="769">
        <v>-5203.3999999999996</v>
      </c>
      <c r="L75" s="769">
        <v>-5203.3999999999996</v>
      </c>
      <c r="M75" s="769">
        <v>-5203.3999999999996</v>
      </c>
      <c r="N75" s="769">
        <v>-5203.3999999999996</v>
      </c>
      <c r="O75" s="769">
        <v>-5203.3999999999996</v>
      </c>
      <c r="P75" s="769">
        <v>-5203.3999999999996</v>
      </c>
      <c r="Q75" s="775">
        <f t="shared" si="2"/>
        <v>-59276.240000000005</v>
      </c>
    </row>
    <row r="76" spans="1:18">
      <c r="A76" s="774">
        <v>7283</v>
      </c>
      <c r="B76" s="768" t="s">
        <v>518</v>
      </c>
      <c r="D76" s="769"/>
      <c r="E76" s="769">
        <v>-2881.18</v>
      </c>
      <c r="F76" s="769">
        <v>-2881.18</v>
      </c>
      <c r="G76" s="769">
        <v>-2923.72</v>
      </c>
      <c r="H76" s="769">
        <v>-2923.72</v>
      </c>
      <c r="I76" s="769">
        <v>-3423.16</v>
      </c>
      <c r="J76" s="769">
        <v>-3423.1499999999996</v>
      </c>
      <c r="K76" s="769">
        <v>-3521.16</v>
      </c>
      <c r="L76" s="769">
        <v>-3521.16</v>
      </c>
      <c r="M76" s="769">
        <v>-3693.46</v>
      </c>
      <c r="N76" s="769">
        <v>-3693.46</v>
      </c>
      <c r="O76" s="769">
        <v>-3693.46</v>
      </c>
      <c r="P76" s="769">
        <v>-3693.46</v>
      </c>
      <c r="Q76" s="775">
        <f t="shared" si="2"/>
        <v>-40272.269999999997</v>
      </c>
    </row>
    <row r="77" spans="1:18">
      <c r="A77" s="774">
        <v>7290</v>
      </c>
      <c r="B77" s="768" t="s">
        <v>519</v>
      </c>
      <c r="D77" s="769"/>
      <c r="E77" s="769">
        <v>-1176.33</v>
      </c>
      <c r="F77" s="769">
        <v>-1176.33</v>
      </c>
      <c r="G77" s="769">
        <v>-1310.3600000000001</v>
      </c>
      <c r="H77" s="769">
        <v>-1310.3600000000001</v>
      </c>
      <c r="I77" s="769">
        <v>-1562.48</v>
      </c>
      <c r="J77" s="769">
        <v>-1562.48</v>
      </c>
      <c r="K77" s="769">
        <v>-1649.3899999999999</v>
      </c>
      <c r="L77" s="769">
        <v>-1649.3899999999999</v>
      </c>
      <c r="M77" s="769">
        <v>-1821.3400000000001</v>
      </c>
      <c r="N77" s="769">
        <v>-1821.3400000000001</v>
      </c>
      <c r="O77" s="769">
        <v>-1821.3400000000001</v>
      </c>
      <c r="P77" s="769">
        <v>-1821.3400000000001</v>
      </c>
      <c r="Q77" s="775">
        <f t="shared" si="2"/>
        <v>-18682.48</v>
      </c>
    </row>
    <row r="78" spans="1:18">
      <c r="A78" s="774">
        <v>7315</v>
      </c>
      <c r="B78" s="768" t="s">
        <v>589</v>
      </c>
      <c r="D78" s="769"/>
      <c r="E78" s="769">
        <v>-64.680000000000007</v>
      </c>
      <c r="F78" s="769">
        <v>-64.680000000000007</v>
      </c>
      <c r="G78" s="769">
        <v>-64.680000000000007</v>
      </c>
      <c r="H78" s="769">
        <v>-64.680000000000007</v>
      </c>
      <c r="I78" s="769">
        <v>-64.680000000000007</v>
      </c>
      <c r="J78" s="769">
        <v>-64.680000000000007</v>
      </c>
      <c r="K78" s="769">
        <v>-64.680000000000007</v>
      </c>
      <c r="L78" s="769">
        <v>-64.680000000000007</v>
      </c>
      <c r="M78" s="769">
        <v>-64.680000000000007</v>
      </c>
      <c r="N78" s="769">
        <v>-64.680000000000007</v>
      </c>
      <c r="O78" s="769">
        <v>-64.680000000000007</v>
      </c>
      <c r="P78" s="769">
        <v>-64.680000000000007</v>
      </c>
      <c r="Q78" s="775">
        <f t="shared" si="2"/>
        <v>-776.16000000000031</v>
      </c>
    </row>
    <row r="79" spans="1:18">
      <c r="A79" s="774">
        <v>7325</v>
      </c>
      <c r="B79" s="768" t="s">
        <v>520</v>
      </c>
      <c r="D79" s="769"/>
      <c r="E79" s="769">
        <v>-69.22</v>
      </c>
      <c r="F79" s="769">
        <v>-69.22</v>
      </c>
      <c r="G79" s="769">
        <v>-69.22</v>
      </c>
      <c r="H79" s="769">
        <v>-69.22</v>
      </c>
      <c r="I79" s="769">
        <v>-69.22</v>
      </c>
      <c r="J79" s="769">
        <v>-69.22</v>
      </c>
      <c r="K79" s="769">
        <v>-69.22</v>
      </c>
      <c r="L79" s="769">
        <v>-69.22</v>
      </c>
      <c r="M79" s="769">
        <v>-69.22</v>
      </c>
      <c r="N79" s="769">
        <v>-69.22</v>
      </c>
      <c r="O79" s="769">
        <v>-69.22</v>
      </c>
      <c r="P79" s="769">
        <v>-69.22</v>
      </c>
      <c r="Q79" s="775">
        <f t="shared" si="2"/>
        <v>-830.64000000000021</v>
      </c>
    </row>
    <row r="80" spans="1:18">
      <c r="A80" s="774">
        <v>7330</v>
      </c>
      <c r="B80" s="768" t="s">
        <v>520</v>
      </c>
      <c r="D80" s="769"/>
      <c r="E80" s="769">
        <v>-960.02</v>
      </c>
      <c r="F80" s="769">
        <v>-960.02</v>
      </c>
      <c r="G80" s="769">
        <v>-960.02</v>
      </c>
      <c r="H80" s="769">
        <v>-960.02</v>
      </c>
      <c r="I80" s="769">
        <v>-960.02</v>
      </c>
      <c r="J80" s="769">
        <v>-960.02</v>
      </c>
      <c r="K80" s="769">
        <v>-960.02</v>
      </c>
      <c r="L80" s="769">
        <v>-960.02</v>
      </c>
      <c r="M80" s="769">
        <v>-960.02</v>
      </c>
      <c r="N80" s="769">
        <v>-960.02</v>
      </c>
      <c r="O80" s="769">
        <v>-960.02</v>
      </c>
      <c r="P80" s="769">
        <v>-960.02</v>
      </c>
      <c r="Q80" s="775">
        <f t="shared" si="2"/>
        <v>-11520.240000000003</v>
      </c>
    </row>
    <row r="81" spans="1:17">
      <c r="A81" s="774">
        <v>7350</v>
      </c>
      <c r="B81" s="768" t="s">
        <v>590</v>
      </c>
      <c r="D81" s="769"/>
      <c r="E81" s="769">
        <v>-6.58</v>
      </c>
      <c r="F81" s="769">
        <v>-6.58</v>
      </c>
      <c r="G81" s="769">
        <v>-6.58</v>
      </c>
      <c r="H81" s="769">
        <v>-6.58</v>
      </c>
      <c r="I81" s="769">
        <v>-6.58</v>
      </c>
      <c r="J81" s="769">
        <v>-6.58</v>
      </c>
      <c r="K81" s="769">
        <v>-6.58</v>
      </c>
      <c r="L81" s="769">
        <v>-6.58</v>
      </c>
      <c r="M81" s="769">
        <v>-6.58</v>
      </c>
      <c r="N81" s="769">
        <v>-6.58</v>
      </c>
      <c r="O81" s="769">
        <v>-6.58</v>
      </c>
      <c r="P81" s="769">
        <v>-6.58</v>
      </c>
      <c r="Q81" s="775">
        <f t="shared" si="2"/>
        <v>-78.959999999999994</v>
      </c>
    </row>
    <row r="82" spans="1:17">
      <c r="A82" s="774">
        <v>7430</v>
      </c>
      <c r="B82" s="768" t="s">
        <v>308</v>
      </c>
      <c r="D82" s="769"/>
      <c r="E82" s="769">
        <v>-2274.59</v>
      </c>
      <c r="F82" s="769">
        <v>-2274.59</v>
      </c>
      <c r="G82" s="769">
        <v>-2274.59</v>
      </c>
      <c r="H82" s="769">
        <v>-2274.59</v>
      </c>
      <c r="I82" s="769">
        <v>-2274.59</v>
      </c>
      <c r="J82" s="769">
        <v>-2274.59</v>
      </c>
      <c r="K82" s="769">
        <v>-2274.59</v>
      </c>
      <c r="L82" s="769">
        <v>-2274.59</v>
      </c>
      <c r="M82" s="769">
        <v>-2274.59</v>
      </c>
      <c r="N82" s="769">
        <v>-2274.59</v>
      </c>
      <c r="O82" s="769">
        <v>-2274.59</v>
      </c>
      <c r="P82" s="769">
        <v>-2274.59</v>
      </c>
      <c r="Q82" s="775">
        <f t="shared" si="2"/>
        <v>-27295.08</v>
      </c>
    </row>
    <row r="83" spans="1:17">
      <c r="A83" s="774">
        <v>7437</v>
      </c>
      <c r="B83" s="768" t="s">
        <v>591</v>
      </c>
      <c r="D83" s="769"/>
      <c r="E83" s="769">
        <v>-1319.04</v>
      </c>
      <c r="F83" s="769">
        <v>-1319.04</v>
      </c>
      <c r="G83" s="769">
        <v>-1319.04</v>
      </c>
      <c r="H83" s="769">
        <v>-1559.87</v>
      </c>
      <c r="I83" s="769">
        <v>-1559.87</v>
      </c>
      <c r="J83" s="769">
        <v>-1559.87</v>
      </c>
      <c r="K83" s="769">
        <v>-1559.87</v>
      </c>
      <c r="L83" s="769">
        <v>-1559.87</v>
      </c>
      <c r="M83" s="769">
        <v>-1559.87</v>
      </c>
      <c r="N83" s="769">
        <v>-1559.87</v>
      </c>
      <c r="O83" s="769">
        <v>-1559.87</v>
      </c>
      <c r="P83" s="769">
        <v>-1684.17</v>
      </c>
      <c r="Q83" s="775">
        <f t="shared" si="2"/>
        <v>-18120.249999999993</v>
      </c>
    </row>
    <row r="84" spans="1:17">
      <c r="A84" s="774">
        <v>7440</v>
      </c>
      <c r="B84" s="768" t="s">
        <v>521</v>
      </c>
      <c r="D84" s="769"/>
      <c r="E84" s="769">
        <v>-1594.76</v>
      </c>
      <c r="F84" s="769">
        <v>-1594.76</v>
      </c>
      <c r="G84" s="769">
        <v>-1594.76</v>
      </c>
      <c r="H84" s="769">
        <v>-1702.87</v>
      </c>
      <c r="I84" s="769">
        <v>-1702.87</v>
      </c>
      <c r="J84" s="769">
        <v>-1702.87</v>
      </c>
      <c r="K84" s="769">
        <v>-1702.87</v>
      </c>
      <c r="L84" s="769">
        <v>-1702.87</v>
      </c>
      <c r="M84" s="769">
        <v>-1702.87</v>
      </c>
      <c r="N84" s="769">
        <v>-1702.87</v>
      </c>
      <c r="O84" s="769">
        <v>-1702.87</v>
      </c>
      <c r="P84" s="769">
        <v>-1758.67</v>
      </c>
      <c r="Q84" s="775">
        <f t="shared" si="2"/>
        <v>-20165.909999999996</v>
      </c>
    </row>
    <row r="85" spans="1:17">
      <c r="A85" s="774">
        <v>7445</v>
      </c>
      <c r="B85" s="768" t="s">
        <v>522</v>
      </c>
      <c r="D85" s="769"/>
      <c r="E85" s="769">
        <v>-59.59</v>
      </c>
      <c r="F85" s="769">
        <v>-59.59</v>
      </c>
      <c r="G85" s="769">
        <v>-59.59</v>
      </c>
      <c r="H85" s="769">
        <v>-59.59</v>
      </c>
      <c r="I85" s="769">
        <v>-59.59</v>
      </c>
      <c r="J85" s="769">
        <v>-59.59</v>
      </c>
      <c r="K85" s="769">
        <v>-59.59</v>
      </c>
      <c r="L85" s="769">
        <v>-59.59</v>
      </c>
      <c r="M85" s="769">
        <v>-59.59</v>
      </c>
      <c r="N85" s="769">
        <v>-59.59</v>
      </c>
      <c r="O85" s="769">
        <v>-59.59</v>
      </c>
      <c r="P85" s="769">
        <v>-59.59</v>
      </c>
      <c r="Q85" s="775">
        <f t="shared" si="2"/>
        <v>-715.08000000000027</v>
      </c>
    </row>
    <row r="86" spans="1:17">
      <c r="A86" s="774">
        <v>7450</v>
      </c>
      <c r="B86" s="768" t="s">
        <v>592</v>
      </c>
      <c r="D86" s="769"/>
      <c r="E86" s="769">
        <v>-3.85</v>
      </c>
      <c r="F86" s="769">
        <v>-3.85</v>
      </c>
      <c r="G86" s="769">
        <v>-3.85</v>
      </c>
      <c r="H86" s="769">
        <v>-3.85</v>
      </c>
      <c r="I86" s="769">
        <v>-3.85</v>
      </c>
      <c r="J86" s="769">
        <v>-3.85</v>
      </c>
      <c r="K86" s="769">
        <v>-3.85</v>
      </c>
      <c r="L86" s="769">
        <v>-3.85</v>
      </c>
      <c r="M86" s="769">
        <v>-3.85</v>
      </c>
      <c r="N86" s="769">
        <v>-3.85</v>
      </c>
      <c r="O86" s="769">
        <v>-3.85</v>
      </c>
      <c r="P86" s="769">
        <v>-3.85</v>
      </c>
      <c r="Q86" s="775">
        <f t="shared" si="2"/>
        <v>-46.20000000000001</v>
      </c>
    </row>
    <row r="87" spans="1:17">
      <c r="A87" s="774">
        <v>7545</v>
      </c>
      <c r="B87" s="867" t="s">
        <v>524</v>
      </c>
      <c r="C87" s="867"/>
      <c r="D87" s="868"/>
      <c r="E87" s="868">
        <v>0</v>
      </c>
      <c r="F87" s="868">
        <v>0</v>
      </c>
      <c r="G87" s="868">
        <v>0</v>
      </c>
      <c r="H87" s="868">
        <v>0</v>
      </c>
      <c r="I87" s="868">
        <v>0</v>
      </c>
      <c r="J87" s="868">
        <v>0</v>
      </c>
      <c r="K87" s="868">
        <v>0</v>
      </c>
      <c r="L87" s="868">
        <v>0</v>
      </c>
      <c r="M87" s="868">
        <v>0</v>
      </c>
      <c r="N87" s="868">
        <v>0</v>
      </c>
      <c r="O87" s="868">
        <v>258768.96</v>
      </c>
      <c r="P87" s="868">
        <v>0</v>
      </c>
      <c r="Q87" s="775">
        <f t="shared" si="2"/>
        <v>258768.96</v>
      </c>
    </row>
    <row r="88" spans="1:17">
      <c r="A88" s="774">
        <v>7550</v>
      </c>
      <c r="B88" s="867" t="s">
        <v>525</v>
      </c>
      <c r="C88" s="867"/>
      <c r="D88" s="868"/>
      <c r="E88" s="868">
        <v>-149474.41999999998</v>
      </c>
      <c r="F88" s="868">
        <v>40316.059999999954</v>
      </c>
      <c r="G88" s="868">
        <v>40330.76</v>
      </c>
      <c r="H88" s="868">
        <v>40302.080000000009</v>
      </c>
      <c r="I88" s="868">
        <v>40197.08</v>
      </c>
      <c r="J88" s="868">
        <v>40332.559999999998</v>
      </c>
      <c r="K88" s="868">
        <v>-171863.86000000002</v>
      </c>
      <c r="L88" s="868">
        <v>40333.42</v>
      </c>
      <c r="M88" s="868">
        <v>40108.680000000008</v>
      </c>
      <c r="N88" s="868">
        <v>40329.839999999997</v>
      </c>
      <c r="O88" s="868">
        <v>-231632.75</v>
      </c>
      <c r="P88" s="868">
        <v>230745.1</v>
      </c>
      <c r="Q88" s="775">
        <f t="shared" si="2"/>
        <v>24.549999999959255</v>
      </c>
    </row>
    <row r="89" spans="1:17">
      <c r="A89" s="774">
        <v>7555</v>
      </c>
      <c r="B89" s="867" t="s">
        <v>526</v>
      </c>
      <c r="C89" s="867"/>
      <c r="D89" s="868"/>
      <c r="E89" s="868">
        <v>0</v>
      </c>
      <c r="F89" s="868">
        <v>2472.58</v>
      </c>
      <c r="G89" s="868">
        <v>0</v>
      </c>
      <c r="H89" s="868">
        <v>0</v>
      </c>
      <c r="I89" s="868">
        <v>0</v>
      </c>
      <c r="J89" s="868">
        <v>0</v>
      </c>
      <c r="K89" s="868">
        <v>2200.4200000000005</v>
      </c>
      <c r="L89" s="868">
        <v>0</v>
      </c>
      <c r="M89" s="868">
        <v>0</v>
      </c>
      <c r="N89" s="868">
        <v>0</v>
      </c>
      <c r="O89" s="868">
        <v>13198.260000000002</v>
      </c>
      <c r="P89" s="868">
        <v>-5.5500000000000007</v>
      </c>
      <c r="Q89" s="775">
        <f t="shared" si="2"/>
        <v>17865.710000000003</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965843-A2E9-4258-B20E-61B128DD1117}">
  <sheetPr>
    <tabColor theme="9" tint="-0.249977111117893"/>
  </sheetPr>
  <dimension ref="A1:R14"/>
  <sheetViews>
    <sheetView workbookViewId="0">
      <selection sqref="A1:XFD1048576"/>
    </sheetView>
  </sheetViews>
  <sheetFormatPr defaultRowHeight="15"/>
  <cols>
    <col min="1" max="1" width="6.5703125" bestFit="1" customWidth="1"/>
    <col min="2" max="2" width="27" bestFit="1" customWidth="1"/>
    <col min="4" max="18" width="11.140625" bestFit="1" customWidth="1"/>
  </cols>
  <sheetData>
    <row r="1" spans="1:18" s="925" customFormat="1">
      <c r="A1" s="990" t="s">
        <v>240</v>
      </c>
      <c r="B1" s="991" t="s">
        <v>241</v>
      </c>
      <c r="C1" s="992"/>
      <c r="D1" s="992" t="s">
        <v>303</v>
      </c>
      <c r="E1" s="992" t="s">
        <v>243</v>
      </c>
      <c r="F1" s="992" t="s">
        <v>244</v>
      </c>
      <c r="G1" s="992" t="s">
        <v>245</v>
      </c>
      <c r="H1" s="992" t="s">
        <v>246</v>
      </c>
      <c r="I1" s="992" t="s">
        <v>247</v>
      </c>
      <c r="J1" s="992" t="s">
        <v>248</v>
      </c>
      <c r="K1" s="992" t="s">
        <v>249</v>
      </c>
      <c r="L1" s="992" t="s">
        <v>250</v>
      </c>
      <c r="M1" s="992" t="s">
        <v>251</v>
      </c>
      <c r="N1" s="992" t="s">
        <v>252</v>
      </c>
      <c r="O1" s="992" t="s">
        <v>253</v>
      </c>
      <c r="P1" s="992" t="s">
        <v>242</v>
      </c>
      <c r="Q1" s="993"/>
    </row>
    <row r="2" spans="1:18" s="925" customFormat="1">
      <c r="A2" s="994">
        <v>1270</v>
      </c>
      <c r="B2" s="995" t="s">
        <v>255</v>
      </c>
      <c r="C2" s="993"/>
      <c r="D2" s="996">
        <v>19458.88</v>
      </c>
      <c r="E2" s="996">
        <v>19458.88</v>
      </c>
      <c r="F2" s="996">
        <v>19458.88</v>
      </c>
      <c r="G2" s="996">
        <v>19458.88</v>
      </c>
      <c r="H2" s="996">
        <v>19458.88</v>
      </c>
      <c r="I2" s="996">
        <v>19458.88</v>
      </c>
      <c r="J2" s="996">
        <v>19458.88</v>
      </c>
      <c r="K2" s="996">
        <v>19458.88</v>
      </c>
      <c r="L2" s="996">
        <v>19458.88</v>
      </c>
      <c r="M2" s="996">
        <v>19458.88</v>
      </c>
      <c r="N2" s="996">
        <v>19458.88</v>
      </c>
      <c r="O2" s="996">
        <v>19458.88</v>
      </c>
      <c r="P2" s="996">
        <v>19458.88</v>
      </c>
      <c r="R2" s="997">
        <f>+AVERAGE(D2:P2)</f>
        <v>19458.88</v>
      </c>
    </row>
    <row r="3" spans="1:18" s="925" customFormat="1">
      <c r="A3" s="994">
        <v>1300</v>
      </c>
      <c r="B3" s="995" t="s">
        <v>258</v>
      </c>
      <c r="C3" s="993"/>
      <c r="D3" s="996">
        <v>2969397.29</v>
      </c>
      <c r="E3" s="996">
        <v>2969397.29</v>
      </c>
      <c r="F3" s="996">
        <v>2969397.29</v>
      </c>
      <c r="G3" s="996">
        <v>2969397.29</v>
      </c>
      <c r="H3" s="996">
        <v>2969397.29</v>
      </c>
      <c r="I3" s="996">
        <v>3203144.24</v>
      </c>
      <c r="J3" s="996">
        <v>3203144.24</v>
      </c>
      <c r="K3" s="996">
        <v>3203144.24</v>
      </c>
      <c r="L3" s="996">
        <v>3204725.84</v>
      </c>
      <c r="M3" s="996">
        <v>3204725.84</v>
      </c>
      <c r="N3" s="996">
        <v>3204725.84</v>
      </c>
      <c r="O3" s="996">
        <v>3204725.84</v>
      </c>
      <c r="P3" s="996">
        <v>3206215.84</v>
      </c>
      <c r="R3" s="997">
        <f>+AVERAGE(D3:P3)</f>
        <v>3113964.49</v>
      </c>
    </row>
    <row r="4" spans="1:18" s="1002" customFormat="1" ht="11.25" customHeight="1">
      <c r="A4" s="998"/>
      <c r="B4" s="999" t="s">
        <v>765</v>
      </c>
      <c r="C4" s="999"/>
      <c r="D4" s="1000"/>
      <c r="E4" s="1000">
        <f t="shared" ref="E4:P4" si="0">+E3-D3</f>
        <v>0</v>
      </c>
      <c r="F4" s="1000">
        <f t="shared" si="0"/>
        <v>0</v>
      </c>
      <c r="G4" s="1000">
        <f t="shared" si="0"/>
        <v>0</v>
      </c>
      <c r="H4" s="1000">
        <f t="shared" si="0"/>
        <v>0</v>
      </c>
      <c r="I4" s="1000">
        <f t="shared" si="0"/>
        <v>233746.95000000019</v>
      </c>
      <c r="J4" s="1000">
        <f t="shared" si="0"/>
        <v>0</v>
      </c>
      <c r="K4" s="1000">
        <f t="shared" si="0"/>
        <v>0</v>
      </c>
      <c r="L4" s="1000">
        <f t="shared" si="0"/>
        <v>1581.5999999996275</v>
      </c>
      <c r="M4" s="1000">
        <f t="shared" si="0"/>
        <v>0</v>
      </c>
      <c r="N4" s="1000">
        <f t="shared" si="0"/>
        <v>0</v>
      </c>
      <c r="O4" s="1000">
        <f t="shared" si="0"/>
        <v>0</v>
      </c>
      <c r="P4" s="1000">
        <f t="shared" si="0"/>
        <v>1490</v>
      </c>
      <c r="Q4" s="1000"/>
      <c r="R4" s="1001"/>
    </row>
    <row r="5" spans="1:18" s="1002" customFormat="1" ht="11.25" customHeight="1">
      <c r="A5" s="998"/>
      <c r="B5" s="999" t="s">
        <v>766</v>
      </c>
      <c r="C5" s="999"/>
      <c r="D5" s="1000"/>
      <c r="E5" s="1000">
        <v>1</v>
      </c>
      <c r="F5" s="1000">
        <v>2</v>
      </c>
      <c r="G5" s="1000">
        <v>3</v>
      </c>
      <c r="H5" s="1000">
        <v>4</v>
      </c>
      <c r="I5" s="1000">
        <v>5</v>
      </c>
      <c r="J5" s="1000">
        <v>6</v>
      </c>
      <c r="K5" s="1000">
        <v>7</v>
      </c>
      <c r="L5" s="1000">
        <v>8</v>
      </c>
      <c r="M5" s="1000">
        <v>9</v>
      </c>
      <c r="N5" s="1000">
        <v>10</v>
      </c>
      <c r="O5" s="1000">
        <v>11</v>
      </c>
      <c r="P5" s="1000">
        <v>12</v>
      </c>
      <c r="Q5" s="1000"/>
      <c r="R5" s="1001"/>
    </row>
    <row r="6" spans="1:18" s="1002" customFormat="1" ht="11.25" customHeight="1">
      <c r="A6" s="998"/>
      <c r="B6" s="1003">
        <v>3.125E-2</v>
      </c>
      <c r="C6" s="999"/>
      <c r="D6" s="1000"/>
      <c r="E6" s="1000">
        <f t="shared" ref="E6:P6" si="1">+E4*($B6/12)*E5</f>
        <v>0</v>
      </c>
      <c r="F6" s="1000">
        <f t="shared" si="1"/>
        <v>0</v>
      </c>
      <c r="G6" s="1000">
        <f t="shared" si="1"/>
        <v>0</v>
      </c>
      <c r="H6" s="1000">
        <f t="shared" si="1"/>
        <v>0</v>
      </c>
      <c r="I6" s="1000">
        <f t="shared" si="1"/>
        <v>3043.5800781250018</v>
      </c>
      <c r="J6" s="1000">
        <f t="shared" si="1"/>
        <v>0</v>
      </c>
      <c r="K6" s="1000">
        <f t="shared" si="1"/>
        <v>0</v>
      </c>
      <c r="L6" s="1000">
        <f t="shared" si="1"/>
        <v>32.949999999992237</v>
      </c>
      <c r="M6" s="1000">
        <f t="shared" si="1"/>
        <v>0</v>
      </c>
      <c r="N6" s="1000">
        <f t="shared" si="1"/>
        <v>0</v>
      </c>
      <c r="O6" s="1000">
        <f t="shared" si="1"/>
        <v>0</v>
      </c>
      <c r="P6" s="1000">
        <f t="shared" si="1"/>
        <v>46.5625</v>
      </c>
      <c r="Q6" s="1004">
        <f>SUM(E6:P6)</f>
        <v>3123.0925781249939</v>
      </c>
      <c r="R6" s="1001"/>
    </row>
    <row r="7" spans="1:18" s="925" customFormat="1">
      <c r="A7" s="994">
        <v>1330</v>
      </c>
      <c r="B7" s="995" t="s">
        <v>427</v>
      </c>
      <c r="C7" s="993"/>
      <c r="D7" s="996">
        <v>906.94</v>
      </c>
      <c r="E7" s="996">
        <v>906.94</v>
      </c>
      <c r="F7" s="996">
        <v>906.94</v>
      </c>
      <c r="G7" s="996">
        <v>906.94</v>
      </c>
      <c r="H7" s="996">
        <v>906.94</v>
      </c>
      <c r="I7" s="996">
        <v>906.94</v>
      </c>
      <c r="J7" s="996">
        <v>906.94</v>
      </c>
      <c r="K7" s="996">
        <v>906.94</v>
      </c>
      <c r="L7" s="996">
        <v>906.94</v>
      </c>
      <c r="M7" s="996">
        <v>906.94</v>
      </c>
      <c r="N7" s="996">
        <v>906.94</v>
      </c>
      <c r="O7" s="996">
        <v>906.94</v>
      </c>
      <c r="P7" s="996">
        <v>906.94</v>
      </c>
      <c r="R7" s="997">
        <f>+AVERAGE(D7:P7)</f>
        <v>906.9400000000004</v>
      </c>
    </row>
    <row r="8" spans="1:18" s="925" customFormat="1">
      <c r="A8" s="994">
        <v>1395</v>
      </c>
      <c r="B8" s="995" t="s">
        <v>266</v>
      </c>
      <c r="C8" s="993"/>
      <c r="D8" s="996">
        <v>104386.78</v>
      </c>
      <c r="E8" s="996">
        <v>104386.78</v>
      </c>
      <c r="F8" s="996">
        <v>104386.78</v>
      </c>
      <c r="G8" s="996">
        <v>104386.78</v>
      </c>
      <c r="H8" s="996">
        <v>104386.78</v>
      </c>
      <c r="I8" s="996">
        <v>104386.78</v>
      </c>
      <c r="J8" s="996">
        <v>104386.78</v>
      </c>
      <c r="K8" s="996">
        <v>104386.78</v>
      </c>
      <c r="L8" s="996">
        <v>104386.78</v>
      </c>
      <c r="M8" s="996">
        <v>104386.78</v>
      </c>
      <c r="N8" s="996">
        <v>104386.78</v>
      </c>
      <c r="O8" s="996">
        <v>104386.78</v>
      </c>
      <c r="P8" s="996">
        <v>104386.78</v>
      </c>
      <c r="R8" s="997">
        <f>+AVERAGE(D8:P8)</f>
        <v>104386.78000000001</v>
      </c>
    </row>
    <row r="9" spans="1:18" s="925" customFormat="1">
      <c r="A9" s="994">
        <v>1400</v>
      </c>
      <c r="B9" s="995" t="s">
        <v>267</v>
      </c>
      <c r="C9" s="993"/>
      <c r="D9" s="996">
        <v>4322799.57</v>
      </c>
      <c r="E9" s="996">
        <v>4322799.57</v>
      </c>
      <c r="F9" s="996">
        <v>4329059.41</v>
      </c>
      <c r="G9" s="996">
        <v>4329059.41</v>
      </c>
      <c r="H9" s="996">
        <v>4329121.51</v>
      </c>
      <c r="I9" s="996">
        <v>4329580.9000000004</v>
      </c>
      <c r="J9" s="996">
        <v>4332009.01</v>
      </c>
      <c r="K9" s="996">
        <v>4333478.6100000003</v>
      </c>
      <c r="L9" s="996">
        <v>4336354.6100000003</v>
      </c>
      <c r="M9" s="996">
        <v>4336365.91</v>
      </c>
      <c r="N9" s="996">
        <v>4338540.42</v>
      </c>
      <c r="O9" s="996">
        <v>4339095.67</v>
      </c>
      <c r="P9" s="996">
        <v>4343221.97</v>
      </c>
      <c r="R9" s="997">
        <f>+AVERAGE(D9:P9)</f>
        <v>4332422.0438461537</v>
      </c>
    </row>
    <row r="10" spans="1:18" s="1002" customFormat="1" ht="11.25" customHeight="1">
      <c r="A10" s="998"/>
      <c r="B10" s="999" t="s">
        <v>765</v>
      </c>
      <c r="C10" s="999"/>
      <c r="D10" s="1000"/>
      <c r="E10" s="1000">
        <f t="shared" ref="E10" si="2">+E9-D9</f>
        <v>0</v>
      </c>
      <c r="F10" s="1000">
        <f t="shared" ref="F10" si="3">+F9-E9</f>
        <v>6259.839999999851</v>
      </c>
      <c r="G10" s="1000">
        <f t="shared" ref="G10" si="4">+G9-F9</f>
        <v>0</v>
      </c>
      <c r="H10" s="1000">
        <f t="shared" ref="H10" si="5">+H9-G9</f>
        <v>62.099999999627471</v>
      </c>
      <c r="I10" s="1000">
        <f t="shared" ref="I10" si="6">+I9-H9</f>
        <v>459.39000000059605</v>
      </c>
      <c r="J10" s="1000">
        <f t="shared" ref="J10" si="7">+J9-I9</f>
        <v>2428.109999999404</v>
      </c>
      <c r="K10" s="1000">
        <f t="shared" ref="K10" si="8">+K9-J9</f>
        <v>1469.6000000005588</v>
      </c>
      <c r="L10" s="1000">
        <f t="shared" ref="L10" si="9">+L9-K9</f>
        <v>2876</v>
      </c>
      <c r="M10" s="1000">
        <f t="shared" ref="M10" si="10">+M9-L9</f>
        <v>11.299999999813735</v>
      </c>
      <c r="N10" s="1000">
        <f t="shared" ref="N10" si="11">+N9-M9</f>
        <v>2174.5099999997765</v>
      </c>
      <c r="O10" s="1000">
        <f t="shared" ref="O10" si="12">+O9-N9</f>
        <v>555.25</v>
      </c>
      <c r="P10" s="1000">
        <f t="shared" ref="P10" si="13">+P9-O9</f>
        <v>4126.2999999998137</v>
      </c>
      <c r="Q10" s="1000"/>
      <c r="R10" s="1001"/>
    </row>
    <row r="11" spans="1:18" s="1002" customFormat="1" ht="11.25" customHeight="1">
      <c r="A11" s="998"/>
      <c r="B11" s="999" t="s">
        <v>766</v>
      </c>
      <c r="C11" s="999"/>
      <c r="D11" s="1000"/>
      <c r="E11" s="1000">
        <v>1</v>
      </c>
      <c r="F11" s="1000">
        <v>2</v>
      </c>
      <c r="G11" s="1000">
        <v>3</v>
      </c>
      <c r="H11" s="1000">
        <v>4</v>
      </c>
      <c r="I11" s="1000">
        <v>5</v>
      </c>
      <c r="J11" s="1000">
        <v>6</v>
      </c>
      <c r="K11" s="1000">
        <v>7</v>
      </c>
      <c r="L11" s="1000">
        <v>8</v>
      </c>
      <c r="M11" s="1000">
        <v>9</v>
      </c>
      <c r="N11" s="1000">
        <v>10</v>
      </c>
      <c r="O11" s="1000">
        <v>11</v>
      </c>
      <c r="P11" s="1000">
        <v>12</v>
      </c>
      <c r="Q11" s="1000"/>
      <c r="R11" s="1001"/>
    </row>
    <row r="12" spans="1:18" s="1002" customFormat="1" ht="11.25" customHeight="1">
      <c r="A12" s="998"/>
      <c r="B12" s="1003">
        <v>5.5555555555555552E-2</v>
      </c>
      <c r="C12" s="999"/>
      <c r="D12" s="1000"/>
      <c r="E12" s="1000">
        <f t="shared" ref="E12:P12" si="14">+E10*($B12/12)*E11</f>
        <v>0</v>
      </c>
      <c r="F12" s="1000">
        <f t="shared" si="14"/>
        <v>57.961481481480099</v>
      </c>
      <c r="G12" s="1000">
        <f t="shared" si="14"/>
        <v>0</v>
      </c>
      <c r="H12" s="1000">
        <f t="shared" si="14"/>
        <v>1.1499999999931012</v>
      </c>
      <c r="I12" s="1000">
        <f t="shared" si="14"/>
        <v>10.634027777791575</v>
      </c>
      <c r="J12" s="1000">
        <f t="shared" si="14"/>
        <v>67.447499999983449</v>
      </c>
      <c r="K12" s="1000">
        <f t="shared" si="14"/>
        <v>47.625925925944031</v>
      </c>
      <c r="L12" s="1000">
        <f t="shared" si="14"/>
        <v>106.51851851851852</v>
      </c>
      <c r="M12" s="1000">
        <f t="shared" si="14"/>
        <v>0.47083333332557231</v>
      </c>
      <c r="N12" s="1000">
        <f t="shared" si="14"/>
        <v>100.67175925924892</v>
      </c>
      <c r="O12" s="1000">
        <f t="shared" si="14"/>
        <v>28.276620370370367</v>
      </c>
      <c r="P12" s="1000">
        <f t="shared" si="14"/>
        <v>229.23888888887853</v>
      </c>
      <c r="Q12" s="1004">
        <f>SUM(E12:P12)</f>
        <v>649.99555555553422</v>
      </c>
      <c r="R12" s="1001"/>
    </row>
    <row r="13" spans="1:18" s="925" customFormat="1">
      <c r="A13" s="994">
        <v>1410</v>
      </c>
      <c r="B13" s="995" t="s">
        <v>430</v>
      </c>
      <c r="C13" s="993"/>
      <c r="D13" s="996">
        <v>474095.26</v>
      </c>
      <c r="E13" s="996">
        <v>474095.26</v>
      </c>
      <c r="F13" s="996">
        <v>474095.26</v>
      </c>
      <c r="G13" s="996">
        <v>474095.26</v>
      </c>
      <c r="H13" s="996">
        <v>474095.26</v>
      </c>
      <c r="I13" s="996">
        <v>474095.26</v>
      </c>
      <c r="J13" s="996">
        <v>474095.26</v>
      </c>
      <c r="K13" s="996">
        <v>474095.26</v>
      </c>
      <c r="L13" s="996">
        <v>474095.26</v>
      </c>
      <c r="M13" s="996">
        <v>474095.26</v>
      </c>
      <c r="N13" s="996">
        <v>474095.26</v>
      </c>
      <c r="O13" s="996">
        <v>474095.26</v>
      </c>
      <c r="P13" s="996">
        <v>474095.26</v>
      </c>
      <c r="R13" s="997">
        <f>+AVERAGE(D13:P13)</f>
        <v>474095.25999999983</v>
      </c>
    </row>
    <row r="14" spans="1:18" s="925" customFormat="1">
      <c r="A14" s="994">
        <v>1420</v>
      </c>
      <c r="B14" s="995" t="s">
        <v>268</v>
      </c>
      <c r="C14" s="993"/>
      <c r="D14" s="996">
        <v>2048.54</v>
      </c>
      <c r="E14" s="996">
        <v>2048.54</v>
      </c>
      <c r="F14" s="996">
        <v>2048.54</v>
      </c>
      <c r="G14" s="996">
        <v>2048.54</v>
      </c>
      <c r="H14" s="996">
        <v>2048.54</v>
      </c>
      <c r="I14" s="996">
        <v>2048.54</v>
      </c>
      <c r="J14" s="996">
        <v>2048.54</v>
      </c>
      <c r="K14" s="996">
        <v>2048.54</v>
      </c>
      <c r="L14" s="996">
        <v>2048.54</v>
      </c>
      <c r="M14" s="996">
        <v>2048.54</v>
      </c>
      <c r="N14" s="996">
        <v>2048.54</v>
      </c>
      <c r="O14" s="996">
        <v>2048.54</v>
      </c>
      <c r="P14" s="996">
        <v>2048.54</v>
      </c>
      <c r="R14" s="997">
        <f>+AVERAGE(D14:P14)</f>
        <v>2048.5400000000004</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C349D6-FC6C-45F8-A630-2CB7489F73D3}">
  <sheetPr>
    <tabColor theme="9" tint="-0.249977111117893"/>
  </sheetPr>
  <dimension ref="A1:I108"/>
  <sheetViews>
    <sheetView topLeftCell="A28" zoomScale="115" zoomScaleNormal="115" workbookViewId="0">
      <selection activeCell="C41" sqref="C41"/>
    </sheetView>
  </sheetViews>
  <sheetFormatPr defaultColWidth="12.42578125" defaultRowHeight="12.75"/>
  <cols>
    <col min="1" max="1" width="12.42578125" style="425"/>
    <col min="2" max="2" width="36.85546875" style="425" customWidth="1"/>
    <col min="3" max="3" width="20.140625" style="425" customWidth="1"/>
    <col min="4" max="6" width="15" style="425" customWidth="1"/>
    <col min="7" max="8" width="13.7109375" style="425" customWidth="1"/>
    <col min="9" max="9" width="15" style="425" customWidth="1"/>
    <col min="10" max="257" width="12.42578125" style="425"/>
    <col min="258" max="258" width="36.85546875" style="425" customWidth="1"/>
    <col min="259" max="259" width="20.140625" style="425" customWidth="1"/>
    <col min="260" max="262" width="15" style="425" customWidth="1"/>
    <col min="263" max="264" width="13.7109375" style="425" customWidth="1"/>
    <col min="265" max="265" width="15" style="425" customWidth="1"/>
    <col min="266" max="513" width="12.42578125" style="425"/>
    <col min="514" max="514" width="36.85546875" style="425" customWidth="1"/>
    <col min="515" max="515" width="20.140625" style="425" customWidth="1"/>
    <col min="516" max="518" width="15" style="425" customWidth="1"/>
    <col min="519" max="520" width="13.7109375" style="425" customWidth="1"/>
    <col min="521" max="521" width="15" style="425" customWidth="1"/>
    <col min="522" max="769" width="12.42578125" style="425"/>
    <col min="770" max="770" width="36.85546875" style="425" customWidth="1"/>
    <col min="771" max="771" width="20.140625" style="425" customWidth="1"/>
    <col min="772" max="774" width="15" style="425" customWidth="1"/>
    <col min="775" max="776" width="13.7109375" style="425" customWidth="1"/>
    <col min="777" max="777" width="15" style="425" customWidth="1"/>
    <col min="778" max="1025" width="12.42578125" style="425"/>
    <col min="1026" max="1026" width="36.85546875" style="425" customWidth="1"/>
    <col min="1027" max="1027" width="20.140625" style="425" customWidth="1"/>
    <col min="1028" max="1030" width="15" style="425" customWidth="1"/>
    <col min="1031" max="1032" width="13.7109375" style="425" customWidth="1"/>
    <col min="1033" max="1033" width="15" style="425" customWidth="1"/>
    <col min="1034" max="1281" width="12.42578125" style="425"/>
    <col min="1282" max="1282" width="36.85546875" style="425" customWidth="1"/>
    <col min="1283" max="1283" width="20.140625" style="425" customWidth="1"/>
    <col min="1284" max="1286" width="15" style="425" customWidth="1"/>
    <col min="1287" max="1288" width="13.7109375" style="425" customWidth="1"/>
    <col min="1289" max="1289" width="15" style="425" customWidth="1"/>
    <col min="1290" max="1537" width="12.42578125" style="425"/>
    <col min="1538" max="1538" width="36.85546875" style="425" customWidth="1"/>
    <col min="1539" max="1539" width="20.140625" style="425" customWidth="1"/>
    <col min="1540" max="1542" width="15" style="425" customWidth="1"/>
    <col min="1543" max="1544" width="13.7109375" style="425" customWidth="1"/>
    <col min="1545" max="1545" width="15" style="425" customWidth="1"/>
    <col min="1546" max="1793" width="12.42578125" style="425"/>
    <col min="1794" max="1794" width="36.85546875" style="425" customWidth="1"/>
    <col min="1795" max="1795" width="20.140625" style="425" customWidth="1"/>
    <col min="1796" max="1798" width="15" style="425" customWidth="1"/>
    <col min="1799" max="1800" width="13.7109375" style="425" customWidth="1"/>
    <col min="1801" max="1801" width="15" style="425" customWidth="1"/>
    <col min="1802" max="2049" width="12.42578125" style="425"/>
    <col min="2050" max="2050" width="36.85546875" style="425" customWidth="1"/>
    <col min="2051" max="2051" width="20.140625" style="425" customWidth="1"/>
    <col min="2052" max="2054" width="15" style="425" customWidth="1"/>
    <col min="2055" max="2056" width="13.7109375" style="425" customWidth="1"/>
    <col min="2057" max="2057" width="15" style="425" customWidth="1"/>
    <col min="2058" max="2305" width="12.42578125" style="425"/>
    <col min="2306" max="2306" width="36.85546875" style="425" customWidth="1"/>
    <col min="2307" max="2307" width="20.140625" style="425" customWidth="1"/>
    <col min="2308" max="2310" width="15" style="425" customWidth="1"/>
    <col min="2311" max="2312" width="13.7109375" style="425" customWidth="1"/>
    <col min="2313" max="2313" width="15" style="425" customWidth="1"/>
    <col min="2314" max="2561" width="12.42578125" style="425"/>
    <col min="2562" max="2562" width="36.85546875" style="425" customWidth="1"/>
    <col min="2563" max="2563" width="20.140625" style="425" customWidth="1"/>
    <col min="2564" max="2566" width="15" style="425" customWidth="1"/>
    <col min="2567" max="2568" width="13.7109375" style="425" customWidth="1"/>
    <col min="2569" max="2569" width="15" style="425" customWidth="1"/>
    <col min="2570" max="2817" width="12.42578125" style="425"/>
    <col min="2818" max="2818" width="36.85546875" style="425" customWidth="1"/>
    <col min="2819" max="2819" width="20.140625" style="425" customWidth="1"/>
    <col min="2820" max="2822" width="15" style="425" customWidth="1"/>
    <col min="2823" max="2824" width="13.7109375" style="425" customWidth="1"/>
    <col min="2825" max="2825" width="15" style="425" customWidth="1"/>
    <col min="2826" max="3073" width="12.42578125" style="425"/>
    <col min="3074" max="3074" width="36.85546875" style="425" customWidth="1"/>
    <col min="3075" max="3075" width="20.140625" style="425" customWidth="1"/>
    <col min="3076" max="3078" width="15" style="425" customWidth="1"/>
    <col min="3079" max="3080" width="13.7109375" style="425" customWidth="1"/>
    <col min="3081" max="3081" width="15" style="425" customWidth="1"/>
    <col min="3082" max="3329" width="12.42578125" style="425"/>
    <col min="3330" max="3330" width="36.85546875" style="425" customWidth="1"/>
    <col min="3331" max="3331" width="20.140625" style="425" customWidth="1"/>
    <col min="3332" max="3334" width="15" style="425" customWidth="1"/>
    <col min="3335" max="3336" width="13.7109375" style="425" customWidth="1"/>
    <col min="3337" max="3337" width="15" style="425" customWidth="1"/>
    <col min="3338" max="3585" width="12.42578125" style="425"/>
    <col min="3586" max="3586" width="36.85546875" style="425" customWidth="1"/>
    <col min="3587" max="3587" width="20.140625" style="425" customWidth="1"/>
    <col min="3588" max="3590" width="15" style="425" customWidth="1"/>
    <col min="3591" max="3592" width="13.7109375" style="425" customWidth="1"/>
    <col min="3593" max="3593" width="15" style="425" customWidth="1"/>
    <col min="3594" max="3841" width="12.42578125" style="425"/>
    <col min="3842" max="3842" width="36.85546875" style="425" customWidth="1"/>
    <col min="3843" max="3843" width="20.140625" style="425" customWidth="1"/>
    <col min="3844" max="3846" width="15" style="425" customWidth="1"/>
    <col min="3847" max="3848" width="13.7109375" style="425" customWidth="1"/>
    <col min="3849" max="3849" width="15" style="425" customWidth="1"/>
    <col min="3850" max="4097" width="12.42578125" style="425"/>
    <col min="4098" max="4098" width="36.85546875" style="425" customWidth="1"/>
    <col min="4099" max="4099" width="20.140625" style="425" customWidth="1"/>
    <col min="4100" max="4102" width="15" style="425" customWidth="1"/>
    <col min="4103" max="4104" width="13.7109375" style="425" customWidth="1"/>
    <col min="4105" max="4105" width="15" style="425" customWidth="1"/>
    <col min="4106" max="4353" width="12.42578125" style="425"/>
    <col min="4354" max="4354" width="36.85546875" style="425" customWidth="1"/>
    <col min="4355" max="4355" width="20.140625" style="425" customWidth="1"/>
    <col min="4356" max="4358" width="15" style="425" customWidth="1"/>
    <col min="4359" max="4360" width="13.7109375" style="425" customWidth="1"/>
    <col min="4361" max="4361" width="15" style="425" customWidth="1"/>
    <col min="4362" max="4609" width="12.42578125" style="425"/>
    <col min="4610" max="4610" width="36.85546875" style="425" customWidth="1"/>
    <col min="4611" max="4611" width="20.140625" style="425" customWidth="1"/>
    <col min="4612" max="4614" width="15" style="425" customWidth="1"/>
    <col min="4615" max="4616" width="13.7109375" style="425" customWidth="1"/>
    <col min="4617" max="4617" width="15" style="425" customWidth="1"/>
    <col min="4618" max="4865" width="12.42578125" style="425"/>
    <col min="4866" max="4866" width="36.85546875" style="425" customWidth="1"/>
    <col min="4867" max="4867" width="20.140625" style="425" customWidth="1"/>
    <col min="4868" max="4870" width="15" style="425" customWidth="1"/>
    <col min="4871" max="4872" width="13.7109375" style="425" customWidth="1"/>
    <col min="4873" max="4873" width="15" style="425" customWidth="1"/>
    <col min="4874" max="5121" width="12.42578125" style="425"/>
    <col min="5122" max="5122" width="36.85546875" style="425" customWidth="1"/>
    <col min="5123" max="5123" width="20.140625" style="425" customWidth="1"/>
    <col min="5124" max="5126" width="15" style="425" customWidth="1"/>
    <col min="5127" max="5128" width="13.7109375" style="425" customWidth="1"/>
    <col min="5129" max="5129" width="15" style="425" customWidth="1"/>
    <col min="5130" max="5377" width="12.42578125" style="425"/>
    <col min="5378" max="5378" width="36.85546875" style="425" customWidth="1"/>
    <col min="5379" max="5379" width="20.140625" style="425" customWidth="1"/>
    <col min="5380" max="5382" width="15" style="425" customWidth="1"/>
    <col min="5383" max="5384" width="13.7109375" style="425" customWidth="1"/>
    <col min="5385" max="5385" width="15" style="425" customWidth="1"/>
    <col min="5386" max="5633" width="12.42578125" style="425"/>
    <col min="5634" max="5634" width="36.85546875" style="425" customWidth="1"/>
    <col min="5635" max="5635" width="20.140625" style="425" customWidth="1"/>
    <col min="5636" max="5638" width="15" style="425" customWidth="1"/>
    <col min="5639" max="5640" width="13.7109375" style="425" customWidth="1"/>
    <col min="5641" max="5641" width="15" style="425" customWidth="1"/>
    <col min="5642" max="5889" width="12.42578125" style="425"/>
    <col min="5890" max="5890" width="36.85546875" style="425" customWidth="1"/>
    <col min="5891" max="5891" width="20.140625" style="425" customWidth="1"/>
    <col min="5892" max="5894" width="15" style="425" customWidth="1"/>
    <col min="5895" max="5896" width="13.7109375" style="425" customWidth="1"/>
    <col min="5897" max="5897" width="15" style="425" customWidth="1"/>
    <col min="5898" max="6145" width="12.42578125" style="425"/>
    <col min="6146" max="6146" width="36.85546875" style="425" customWidth="1"/>
    <col min="6147" max="6147" width="20.140625" style="425" customWidth="1"/>
    <col min="6148" max="6150" width="15" style="425" customWidth="1"/>
    <col min="6151" max="6152" width="13.7109375" style="425" customWidth="1"/>
    <col min="6153" max="6153" width="15" style="425" customWidth="1"/>
    <col min="6154" max="6401" width="12.42578125" style="425"/>
    <col min="6402" max="6402" width="36.85546875" style="425" customWidth="1"/>
    <col min="6403" max="6403" width="20.140625" style="425" customWidth="1"/>
    <col min="6404" max="6406" width="15" style="425" customWidth="1"/>
    <col min="6407" max="6408" width="13.7109375" style="425" customWidth="1"/>
    <col min="6409" max="6409" width="15" style="425" customWidth="1"/>
    <col min="6410" max="6657" width="12.42578125" style="425"/>
    <col min="6658" max="6658" width="36.85546875" style="425" customWidth="1"/>
    <col min="6659" max="6659" width="20.140625" style="425" customWidth="1"/>
    <col min="6660" max="6662" width="15" style="425" customWidth="1"/>
    <col min="6663" max="6664" width="13.7109375" style="425" customWidth="1"/>
    <col min="6665" max="6665" width="15" style="425" customWidth="1"/>
    <col min="6666" max="6913" width="12.42578125" style="425"/>
    <col min="6914" max="6914" width="36.85546875" style="425" customWidth="1"/>
    <col min="6915" max="6915" width="20.140625" style="425" customWidth="1"/>
    <col min="6916" max="6918" width="15" style="425" customWidth="1"/>
    <col min="6919" max="6920" width="13.7109375" style="425" customWidth="1"/>
    <col min="6921" max="6921" width="15" style="425" customWidth="1"/>
    <col min="6922" max="7169" width="12.42578125" style="425"/>
    <col min="7170" max="7170" width="36.85546875" style="425" customWidth="1"/>
    <col min="7171" max="7171" width="20.140625" style="425" customWidth="1"/>
    <col min="7172" max="7174" width="15" style="425" customWidth="1"/>
    <col min="7175" max="7176" width="13.7109375" style="425" customWidth="1"/>
    <col min="7177" max="7177" width="15" style="425" customWidth="1"/>
    <col min="7178" max="7425" width="12.42578125" style="425"/>
    <col min="7426" max="7426" width="36.85546875" style="425" customWidth="1"/>
    <col min="7427" max="7427" width="20.140625" style="425" customWidth="1"/>
    <col min="7428" max="7430" width="15" style="425" customWidth="1"/>
    <col min="7431" max="7432" width="13.7109375" style="425" customWidth="1"/>
    <col min="7433" max="7433" width="15" style="425" customWidth="1"/>
    <col min="7434" max="7681" width="12.42578125" style="425"/>
    <col min="7682" max="7682" width="36.85546875" style="425" customWidth="1"/>
    <col min="7683" max="7683" width="20.140625" style="425" customWidth="1"/>
    <col min="7684" max="7686" width="15" style="425" customWidth="1"/>
    <col min="7687" max="7688" width="13.7109375" style="425" customWidth="1"/>
    <col min="7689" max="7689" width="15" style="425" customWidth="1"/>
    <col min="7690" max="7937" width="12.42578125" style="425"/>
    <col min="7938" max="7938" width="36.85546875" style="425" customWidth="1"/>
    <col min="7939" max="7939" width="20.140625" style="425" customWidth="1"/>
    <col min="7940" max="7942" width="15" style="425" customWidth="1"/>
    <col min="7943" max="7944" width="13.7109375" style="425" customWidth="1"/>
    <col min="7945" max="7945" width="15" style="425" customWidth="1"/>
    <col min="7946" max="8193" width="12.42578125" style="425"/>
    <col min="8194" max="8194" width="36.85546875" style="425" customWidth="1"/>
    <col min="8195" max="8195" width="20.140625" style="425" customWidth="1"/>
    <col min="8196" max="8198" width="15" style="425" customWidth="1"/>
    <col min="8199" max="8200" width="13.7109375" style="425" customWidth="1"/>
    <col min="8201" max="8201" width="15" style="425" customWidth="1"/>
    <col min="8202" max="8449" width="12.42578125" style="425"/>
    <col min="8450" max="8450" width="36.85546875" style="425" customWidth="1"/>
    <col min="8451" max="8451" width="20.140625" style="425" customWidth="1"/>
    <col min="8452" max="8454" width="15" style="425" customWidth="1"/>
    <col min="8455" max="8456" width="13.7109375" style="425" customWidth="1"/>
    <col min="8457" max="8457" width="15" style="425" customWidth="1"/>
    <col min="8458" max="8705" width="12.42578125" style="425"/>
    <col min="8706" max="8706" width="36.85546875" style="425" customWidth="1"/>
    <col min="8707" max="8707" width="20.140625" style="425" customWidth="1"/>
    <col min="8708" max="8710" width="15" style="425" customWidth="1"/>
    <col min="8711" max="8712" width="13.7109375" style="425" customWidth="1"/>
    <col min="8713" max="8713" width="15" style="425" customWidth="1"/>
    <col min="8714" max="8961" width="12.42578125" style="425"/>
    <col min="8962" max="8962" width="36.85546875" style="425" customWidth="1"/>
    <col min="8963" max="8963" width="20.140625" style="425" customWidth="1"/>
    <col min="8964" max="8966" width="15" style="425" customWidth="1"/>
    <col min="8967" max="8968" width="13.7109375" style="425" customWidth="1"/>
    <col min="8969" max="8969" width="15" style="425" customWidth="1"/>
    <col min="8970" max="9217" width="12.42578125" style="425"/>
    <col min="9218" max="9218" width="36.85546875" style="425" customWidth="1"/>
    <col min="9219" max="9219" width="20.140625" style="425" customWidth="1"/>
    <col min="9220" max="9222" width="15" style="425" customWidth="1"/>
    <col min="9223" max="9224" width="13.7109375" style="425" customWidth="1"/>
    <col min="9225" max="9225" width="15" style="425" customWidth="1"/>
    <col min="9226" max="9473" width="12.42578125" style="425"/>
    <col min="9474" max="9474" width="36.85546875" style="425" customWidth="1"/>
    <col min="9475" max="9475" width="20.140625" style="425" customWidth="1"/>
    <col min="9476" max="9478" width="15" style="425" customWidth="1"/>
    <col min="9479" max="9480" width="13.7109375" style="425" customWidth="1"/>
    <col min="9481" max="9481" width="15" style="425" customWidth="1"/>
    <col min="9482" max="9729" width="12.42578125" style="425"/>
    <col min="9730" max="9730" width="36.85546875" style="425" customWidth="1"/>
    <col min="9731" max="9731" width="20.140625" style="425" customWidth="1"/>
    <col min="9732" max="9734" width="15" style="425" customWidth="1"/>
    <col min="9735" max="9736" width="13.7109375" style="425" customWidth="1"/>
    <col min="9737" max="9737" width="15" style="425" customWidth="1"/>
    <col min="9738" max="9985" width="12.42578125" style="425"/>
    <col min="9986" max="9986" width="36.85546875" style="425" customWidth="1"/>
    <col min="9987" max="9987" width="20.140625" style="425" customWidth="1"/>
    <col min="9988" max="9990" width="15" style="425" customWidth="1"/>
    <col min="9991" max="9992" width="13.7109375" style="425" customWidth="1"/>
    <col min="9993" max="9993" width="15" style="425" customWidth="1"/>
    <col min="9994" max="10241" width="12.42578125" style="425"/>
    <col min="10242" max="10242" width="36.85546875" style="425" customWidth="1"/>
    <col min="10243" max="10243" width="20.140625" style="425" customWidth="1"/>
    <col min="10244" max="10246" width="15" style="425" customWidth="1"/>
    <col min="10247" max="10248" width="13.7109375" style="425" customWidth="1"/>
    <col min="10249" max="10249" width="15" style="425" customWidth="1"/>
    <col min="10250" max="10497" width="12.42578125" style="425"/>
    <col min="10498" max="10498" width="36.85546875" style="425" customWidth="1"/>
    <col min="10499" max="10499" width="20.140625" style="425" customWidth="1"/>
    <col min="10500" max="10502" width="15" style="425" customWidth="1"/>
    <col min="10503" max="10504" width="13.7109375" style="425" customWidth="1"/>
    <col min="10505" max="10505" width="15" style="425" customWidth="1"/>
    <col min="10506" max="10753" width="12.42578125" style="425"/>
    <col min="10754" max="10754" width="36.85546875" style="425" customWidth="1"/>
    <col min="10755" max="10755" width="20.140625" style="425" customWidth="1"/>
    <col min="10756" max="10758" width="15" style="425" customWidth="1"/>
    <col min="10759" max="10760" width="13.7109375" style="425" customWidth="1"/>
    <col min="10761" max="10761" width="15" style="425" customWidth="1"/>
    <col min="10762" max="11009" width="12.42578125" style="425"/>
    <col min="11010" max="11010" width="36.85546875" style="425" customWidth="1"/>
    <col min="11011" max="11011" width="20.140625" style="425" customWidth="1"/>
    <col min="11012" max="11014" width="15" style="425" customWidth="1"/>
    <col min="11015" max="11016" width="13.7109375" style="425" customWidth="1"/>
    <col min="11017" max="11017" width="15" style="425" customWidth="1"/>
    <col min="11018" max="11265" width="12.42578125" style="425"/>
    <col min="11266" max="11266" width="36.85546875" style="425" customWidth="1"/>
    <col min="11267" max="11267" width="20.140625" style="425" customWidth="1"/>
    <col min="11268" max="11270" width="15" style="425" customWidth="1"/>
    <col min="11271" max="11272" width="13.7109375" style="425" customWidth="1"/>
    <col min="11273" max="11273" width="15" style="425" customWidth="1"/>
    <col min="11274" max="11521" width="12.42578125" style="425"/>
    <col min="11522" max="11522" width="36.85546875" style="425" customWidth="1"/>
    <col min="11523" max="11523" width="20.140625" style="425" customWidth="1"/>
    <col min="11524" max="11526" width="15" style="425" customWidth="1"/>
    <col min="11527" max="11528" width="13.7109375" style="425" customWidth="1"/>
    <col min="11529" max="11529" width="15" style="425" customWidth="1"/>
    <col min="11530" max="11777" width="12.42578125" style="425"/>
    <col min="11778" max="11778" width="36.85546875" style="425" customWidth="1"/>
    <col min="11779" max="11779" width="20.140625" style="425" customWidth="1"/>
    <col min="11780" max="11782" width="15" style="425" customWidth="1"/>
    <col min="11783" max="11784" width="13.7109375" style="425" customWidth="1"/>
    <col min="11785" max="11785" width="15" style="425" customWidth="1"/>
    <col min="11786" max="12033" width="12.42578125" style="425"/>
    <col min="12034" max="12034" width="36.85546875" style="425" customWidth="1"/>
    <col min="12035" max="12035" width="20.140625" style="425" customWidth="1"/>
    <col min="12036" max="12038" width="15" style="425" customWidth="1"/>
    <col min="12039" max="12040" width="13.7109375" style="425" customWidth="1"/>
    <col min="12041" max="12041" width="15" style="425" customWidth="1"/>
    <col min="12042" max="12289" width="12.42578125" style="425"/>
    <col min="12290" max="12290" width="36.85546875" style="425" customWidth="1"/>
    <col min="12291" max="12291" width="20.140625" style="425" customWidth="1"/>
    <col min="12292" max="12294" width="15" style="425" customWidth="1"/>
    <col min="12295" max="12296" width="13.7109375" style="425" customWidth="1"/>
    <col min="12297" max="12297" width="15" style="425" customWidth="1"/>
    <col min="12298" max="12545" width="12.42578125" style="425"/>
    <col min="12546" max="12546" width="36.85546875" style="425" customWidth="1"/>
    <col min="12547" max="12547" width="20.140625" style="425" customWidth="1"/>
    <col min="12548" max="12550" width="15" style="425" customWidth="1"/>
    <col min="12551" max="12552" width="13.7109375" style="425" customWidth="1"/>
    <col min="12553" max="12553" width="15" style="425" customWidth="1"/>
    <col min="12554" max="12801" width="12.42578125" style="425"/>
    <col min="12802" max="12802" width="36.85546875" style="425" customWidth="1"/>
    <col min="12803" max="12803" width="20.140625" style="425" customWidth="1"/>
    <col min="12804" max="12806" width="15" style="425" customWidth="1"/>
    <col min="12807" max="12808" width="13.7109375" style="425" customWidth="1"/>
    <col min="12809" max="12809" width="15" style="425" customWidth="1"/>
    <col min="12810" max="13057" width="12.42578125" style="425"/>
    <col min="13058" max="13058" width="36.85546875" style="425" customWidth="1"/>
    <col min="13059" max="13059" width="20.140625" style="425" customWidth="1"/>
    <col min="13060" max="13062" width="15" style="425" customWidth="1"/>
    <col min="13063" max="13064" width="13.7109375" style="425" customWidth="1"/>
    <col min="13065" max="13065" width="15" style="425" customWidth="1"/>
    <col min="13066" max="13313" width="12.42578125" style="425"/>
    <col min="13314" max="13314" width="36.85546875" style="425" customWidth="1"/>
    <col min="13315" max="13315" width="20.140625" style="425" customWidth="1"/>
    <col min="13316" max="13318" width="15" style="425" customWidth="1"/>
    <col min="13319" max="13320" width="13.7109375" style="425" customWidth="1"/>
    <col min="13321" max="13321" width="15" style="425" customWidth="1"/>
    <col min="13322" max="13569" width="12.42578125" style="425"/>
    <col min="13570" max="13570" width="36.85546875" style="425" customWidth="1"/>
    <col min="13571" max="13571" width="20.140625" style="425" customWidth="1"/>
    <col min="13572" max="13574" width="15" style="425" customWidth="1"/>
    <col min="13575" max="13576" width="13.7109375" style="425" customWidth="1"/>
    <col min="13577" max="13577" width="15" style="425" customWidth="1"/>
    <col min="13578" max="13825" width="12.42578125" style="425"/>
    <col min="13826" max="13826" width="36.85546875" style="425" customWidth="1"/>
    <col min="13827" max="13827" width="20.140625" style="425" customWidth="1"/>
    <col min="13828" max="13830" width="15" style="425" customWidth="1"/>
    <col min="13831" max="13832" width="13.7109375" style="425" customWidth="1"/>
    <col min="13833" max="13833" width="15" style="425" customWidth="1"/>
    <col min="13834" max="14081" width="12.42578125" style="425"/>
    <col min="14082" max="14082" width="36.85546875" style="425" customWidth="1"/>
    <col min="14083" max="14083" width="20.140625" style="425" customWidth="1"/>
    <col min="14084" max="14086" width="15" style="425" customWidth="1"/>
    <col min="14087" max="14088" width="13.7109375" style="425" customWidth="1"/>
    <col min="14089" max="14089" width="15" style="425" customWidth="1"/>
    <col min="14090" max="14337" width="12.42578125" style="425"/>
    <col min="14338" max="14338" width="36.85546875" style="425" customWidth="1"/>
    <col min="14339" max="14339" width="20.140625" style="425" customWidth="1"/>
    <col min="14340" max="14342" width="15" style="425" customWidth="1"/>
    <col min="14343" max="14344" width="13.7109375" style="425" customWidth="1"/>
    <col min="14345" max="14345" width="15" style="425" customWidth="1"/>
    <col min="14346" max="14593" width="12.42578125" style="425"/>
    <col min="14594" max="14594" width="36.85546875" style="425" customWidth="1"/>
    <col min="14595" max="14595" width="20.140625" style="425" customWidth="1"/>
    <col min="14596" max="14598" width="15" style="425" customWidth="1"/>
    <col min="14599" max="14600" width="13.7109375" style="425" customWidth="1"/>
    <col min="14601" max="14601" width="15" style="425" customWidth="1"/>
    <col min="14602" max="14849" width="12.42578125" style="425"/>
    <col min="14850" max="14850" width="36.85546875" style="425" customWidth="1"/>
    <col min="14851" max="14851" width="20.140625" style="425" customWidth="1"/>
    <col min="14852" max="14854" width="15" style="425" customWidth="1"/>
    <col min="14855" max="14856" width="13.7109375" style="425" customWidth="1"/>
    <col min="14857" max="14857" width="15" style="425" customWidth="1"/>
    <col min="14858" max="15105" width="12.42578125" style="425"/>
    <col min="15106" max="15106" width="36.85546875" style="425" customWidth="1"/>
    <col min="15107" max="15107" width="20.140625" style="425" customWidth="1"/>
    <col min="15108" max="15110" width="15" style="425" customWidth="1"/>
    <col min="15111" max="15112" width="13.7109375" style="425" customWidth="1"/>
    <col min="15113" max="15113" width="15" style="425" customWidth="1"/>
    <col min="15114" max="15361" width="12.42578125" style="425"/>
    <col min="15362" max="15362" width="36.85546875" style="425" customWidth="1"/>
    <col min="15363" max="15363" width="20.140625" style="425" customWidth="1"/>
    <col min="15364" max="15366" width="15" style="425" customWidth="1"/>
    <col min="15367" max="15368" width="13.7109375" style="425" customWidth="1"/>
    <col min="15369" max="15369" width="15" style="425" customWidth="1"/>
    <col min="15370" max="15617" width="12.42578125" style="425"/>
    <col min="15618" max="15618" width="36.85546875" style="425" customWidth="1"/>
    <col min="15619" max="15619" width="20.140625" style="425" customWidth="1"/>
    <col min="15620" max="15622" width="15" style="425" customWidth="1"/>
    <col min="15623" max="15624" width="13.7109375" style="425" customWidth="1"/>
    <col min="15625" max="15625" width="15" style="425" customWidth="1"/>
    <col min="15626" max="15873" width="12.42578125" style="425"/>
    <col min="15874" max="15874" width="36.85546875" style="425" customWidth="1"/>
    <col min="15875" max="15875" width="20.140625" style="425" customWidth="1"/>
    <col min="15876" max="15878" width="15" style="425" customWidth="1"/>
    <col min="15879" max="15880" width="13.7109375" style="425" customWidth="1"/>
    <col min="15881" max="15881" width="15" style="425" customWidth="1"/>
    <col min="15882" max="16129" width="12.42578125" style="425"/>
    <col min="16130" max="16130" width="36.85546875" style="425" customWidth="1"/>
    <col min="16131" max="16131" width="20.140625" style="425" customWidth="1"/>
    <col min="16132" max="16134" width="15" style="425" customWidth="1"/>
    <col min="16135" max="16136" width="13.7109375" style="425" customWidth="1"/>
    <col min="16137" max="16137" width="15" style="425" customWidth="1"/>
    <col min="16138" max="16384" width="12.42578125" style="425"/>
  </cols>
  <sheetData>
    <row r="1" spans="1:5">
      <c r="A1" s="454" t="s">
        <v>697</v>
      </c>
      <c r="B1" s="454"/>
      <c r="C1" s="455"/>
      <c r="D1" s="456"/>
      <c r="E1" s="457" t="s">
        <v>1</v>
      </c>
    </row>
    <row r="2" spans="1:5">
      <c r="A2" s="454"/>
      <c r="B2" s="454"/>
      <c r="C2" s="961" t="s">
        <v>740</v>
      </c>
      <c r="D2" s="456"/>
      <c r="E2" s="457"/>
    </row>
    <row r="3" spans="1:5">
      <c r="A3" s="164" t="s">
        <v>694</v>
      </c>
      <c r="B3" s="454"/>
      <c r="C3" s="455"/>
      <c r="D3" s="456"/>
      <c r="E3" s="458" t="s">
        <v>686</v>
      </c>
    </row>
    <row r="4" spans="1:5">
      <c r="A4" s="454" t="s">
        <v>695</v>
      </c>
      <c r="B4" s="454"/>
      <c r="C4" s="455"/>
      <c r="D4" s="456"/>
      <c r="E4" s="457" t="s">
        <v>363</v>
      </c>
    </row>
    <row r="5" spans="1:5">
      <c r="A5" s="454" t="s">
        <v>529</v>
      </c>
      <c r="B5" s="454"/>
      <c r="C5" s="454"/>
      <c r="D5" s="456"/>
      <c r="E5" s="457" t="s">
        <v>177</v>
      </c>
    </row>
    <row r="6" spans="1:5">
      <c r="A6" s="454"/>
      <c r="B6" s="454"/>
      <c r="C6" s="454"/>
      <c r="D6" s="454"/>
      <c r="E6" s="454"/>
    </row>
    <row r="7" spans="1:5">
      <c r="A7" s="971" t="s">
        <v>364</v>
      </c>
      <c r="B7" s="972"/>
      <c r="C7" s="972"/>
      <c r="D7" s="972"/>
      <c r="E7" s="972"/>
    </row>
    <row r="8" spans="1:5">
      <c r="A8" s="972"/>
      <c r="B8" s="972"/>
      <c r="C8" s="972"/>
      <c r="D8" s="972"/>
      <c r="E8" s="972"/>
    </row>
    <row r="9" spans="1:5" ht="13.5" thickBot="1">
      <c r="A9" s="459"/>
      <c r="B9" s="459"/>
      <c r="C9" s="459"/>
      <c r="D9" s="459"/>
      <c r="E9" s="459"/>
    </row>
    <row r="10" spans="1:5">
      <c r="A10" s="454"/>
      <c r="B10" s="460" t="s">
        <v>7</v>
      </c>
      <c r="C10" s="460" t="s">
        <v>315</v>
      </c>
      <c r="D10" s="460" t="s">
        <v>144</v>
      </c>
      <c r="E10" s="460" t="s">
        <v>365</v>
      </c>
    </row>
    <row r="11" spans="1:5">
      <c r="A11" s="460" t="s">
        <v>92</v>
      </c>
      <c r="B11" s="454"/>
      <c r="C11" s="460" t="s">
        <v>366</v>
      </c>
      <c r="D11" s="460" t="s">
        <v>367</v>
      </c>
      <c r="E11" s="460" t="s">
        <v>197</v>
      </c>
    </row>
    <row r="12" spans="1:5" ht="15">
      <c r="A12" s="461" t="s">
        <v>95</v>
      </c>
      <c r="B12" s="462" t="s">
        <v>241</v>
      </c>
      <c r="C12" s="462" t="s">
        <v>368</v>
      </c>
      <c r="D12" s="462" t="s">
        <v>106</v>
      </c>
      <c r="E12" s="462" t="s">
        <v>369</v>
      </c>
    </row>
    <row r="13" spans="1:5">
      <c r="A13" s="463"/>
      <c r="B13" s="456"/>
      <c r="C13" s="464"/>
      <c r="D13" s="465"/>
      <c r="E13" s="464"/>
    </row>
    <row r="14" spans="1:5">
      <c r="A14" s="463">
        <v>1</v>
      </c>
      <c r="B14" s="454" t="s">
        <v>318</v>
      </c>
      <c r="C14" s="466" t="s">
        <v>172</v>
      </c>
      <c r="D14" s="466" t="s">
        <v>172</v>
      </c>
      <c r="E14" s="466" t="s">
        <v>172</v>
      </c>
    </row>
    <row r="15" spans="1:5">
      <c r="A15" s="463">
        <f>A14+1</f>
        <v>2</v>
      </c>
      <c r="B15" s="454"/>
      <c r="C15" s="466"/>
      <c r="D15" s="466"/>
      <c r="E15" s="466"/>
    </row>
    <row r="16" spans="1:5">
      <c r="A16" s="463">
        <f t="shared" ref="A16:A51" si="0">A15+1</f>
        <v>3</v>
      </c>
      <c r="B16" s="454" t="s">
        <v>370</v>
      </c>
      <c r="C16" s="65"/>
      <c r="D16" s="65"/>
      <c r="E16" s="69"/>
    </row>
    <row r="17" spans="1:5">
      <c r="A17" s="463">
        <f t="shared" si="0"/>
        <v>4</v>
      </c>
      <c r="B17" s="454"/>
      <c r="C17" s="69"/>
      <c r="D17" s="69"/>
      <c r="E17" s="69"/>
    </row>
    <row r="18" spans="1:5">
      <c r="A18" s="463">
        <f t="shared" si="0"/>
        <v>5</v>
      </c>
      <c r="B18" s="454" t="s">
        <v>371</v>
      </c>
      <c r="C18" s="69"/>
      <c r="D18" s="69"/>
      <c r="E18" s="69"/>
    </row>
    <row r="19" spans="1:5">
      <c r="A19" s="463">
        <f t="shared" si="0"/>
        <v>6</v>
      </c>
      <c r="B19" s="454"/>
      <c r="C19" s="69"/>
      <c r="D19" s="69"/>
      <c r="E19" s="69"/>
    </row>
    <row r="20" spans="1:5">
      <c r="A20" s="463">
        <f t="shared" si="0"/>
        <v>7</v>
      </c>
      <c r="B20" s="454" t="s">
        <v>372</v>
      </c>
      <c r="C20" s="69"/>
      <c r="D20" s="69"/>
      <c r="E20" s="69"/>
    </row>
    <row r="21" spans="1:5">
      <c r="A21" s="463">
        <f t="shared" si="0"/>
        <v>8</v>
      </c>
      <c r="B21" s="454"/>
      <c r="C21" s="69"/>
      <c r="D21" s="69"/>
      <c r="E21" s="69"/>
    </row>
    <row r="22" spans="1:5">
      <c r="A22" s="463">
        <f t="shared" si="0"/>
        <v>9</v>
      </c>
      <c r="B22" s="454" t="s">
        <v>199</v>
      </c>
      <c r="C22" s="69"/>
      <c r="D22" s="69"/>
      <c r="E22" s="69"/>
    </row>
    <row r="23" spans="1:5">
      <c r="A23" s="463">
        <f t="shared" si="0"/>
        <v>10</v>
      </c>
      <c r="B23" s="454"/>
      <c r="C23" s="466"/>
      <c r="D23" s="466"/>
      <c r="E23" s="466"/>
    </row>
    <row r="24" spans="1:5">
      <c r="A24" s="463">
        <f t="shared" si="0"/>
        <v>11</v>
      </c>
      <c r="B24" s="454" t="s">
        <v>373</v>
      </c>
      <c r="C24" s="467"/>
      <c r="D24" s="467"/>
      <c r="E24" s="69"/>
    </row>
    <row r="25" spans="1:5">
      <c r="A25" s="463">
        <f t="shared" si="0"/>
        <v>12</v>
      </c>
      <c r="B25" s="454"/>
      <c r="C25" s="69"/>
      <c r="D25" s="69"/>
      <c r="E25" s="69"/>
    </row>
    <row r="26" spans="1:5">
      <c r="A26" s="463">
        <f t="shared" si="0"/>
        <v>13</v>
      </c>
      <c r="B26" s="454" t="s">
        <v>374</v>
      </c>
      <c r="C26" s="467"/>
      <c r="D26" s="467"/>
      <c r="E26" s="69"/>
    </row>
    <row r="27" spans="1:5">
      <c r="A27" s="463">
        <f t="shared" si="0"/>
        <v>14</v>
      </c>
      <c r="B27" s="454"/>
      <c r="C27" s="69"/>
      <c r="D27" s="69"/>
      <c r="E27" s="69"/>
    </row>
    <row r="28" spans="1:5">
      <c r="A28" s="463">
        <f t="shared" si="0"/>
        <v>15</v>
      </c>
      <c r="B28" s="454" t="s">
        <v>375</v>
      </c>
      <c r="C28" s="467"/>
      <c r="D28" s="467"/>
      <c r="E28" s="69"/>
    </row>
    <row r="29" spans="1:5">
      <c r="A29" s="463">
        <f t="shared" si="0"/>
        <v>16</v>
      </c>
      <c r="B29" s="454"/>
      <c r="C29" s="65"/>
      <c r="D29" s="65"/>
      <c r="E29" s="65"/>
    </row>
    <row r="30" spans="1:5" ht="13.5" thickBot="1">
      <c r="A30" s="463">
        <f t="shared" si="0"/>
        <v>17</v>
      </c>
      <c r="B30" s="454" t="s">
        <v>322</v>
      </c>
      <c r="C30" s="468" t="s">
        <v>172</v>
      </c>
      <c r="D30" s="468" t="s">
        <v>172</v>
      </c>
      <c r="E30" s="468" t="s">
        <v>172</v>
      </c>
    </row>
    <row r="31" spans="1:5" ht="13.5" thickTop="1">
      <c r="A31" s="463">
        <f t="shared" si="0"/>
        <v>18</v>
      </c>
      <c r="B31" s="454"/>
      <c r="C31" s="469"/>
      <c r="D31" s="469"/>
      <c r="E31" s="469"/>
    </row>
    <row r="32" spans="1:5">
      <c r="A32" s="463">
        <f t="shared" si="0"/>
        <v>19</v>
      </c>
      <c r="B32" s="454" t="s">
        <v>376</v>
      </c>
      <c r="C32" s="469"/>
      <c r="D32" s="469"/>
      <c r="E32" s="469"/>
    </row>
    <row r="33" spans="1:6">
      <c r="A33" s="463">
        <f t="shared" si="0"/>
        <v>20</v>
      </c>
      <c r="B33" s="454"/>
      <c r="C33" s="69"/>
      <c r="D33" s="69"/>
      <c r="E33" s="69"/>
    </row>
    <row r="34" spans="1:6">
      <c r="A34" s="463">
        <f t="shared" si="0"/>
        <v>21</v>
      </c>
      <c r="B34" s="454"/>
      <c r="C34" s="69"/>
      <c r="D34" s="69"/>
      <c r="E34" s="69"/>
    </row>
    <row r="35" spans="1:6">
      <c r="A35" s="463">
        <f t="shared" si="0"/>
        <v>22</v>
      </c>
      <c r="B35" s="454" t="s">
        <v>184</v>
      </c>
      <c r="C35" s="466"/>
      <c r="D35" s="466"/>
      <c r="E35" s="466"/>
    </row>
    <row r="36" spans="1:6">
      <c r="A36" s="463">
        <f t="shared" si="0"/>
        <v>23</v>
      </c>
      <c r="B36" s="454"/>
      <c r="C36" s="69"/>
      <c r="D36" s="69"/>
      <c r="E36" s="69"/>
    </row>
    <row r="37" spans="1:6">
      <c r="A37" s="463">
        <f t="shared" si="0"/>
        <v>24</v>
      </c>
      <c r="B37" s="454" t="s">
        <v>370</v>
      </c>
      <c r="C37" s="69">
        <f>+'MARION A 6'!H75-C39</f>
        <v>26073</v>
      </c>
      <c r="D37" s="69"/>
      <c r="E37" s="69"/>
      <c r="F37" s="913">
        <f>-E90</f>
        <v>38603.399340000004</v>
      </c>
    </row>
    <row r="38" spans="1:6">
      <c r="A38" s="463">
        <f t="shared" si="0"/>
        <v>25</v>
      </c>
      <c r="B38" s="454"/>
      <c r="C38" s="466"/>
      <c r="D38" s="466"/>
      <c r="E38" s="466"/>
      <c r="F38" s="466"/>
    </row>
    <row r="39" spans="1:6">
      <c r="A39" s="463">
        <f t="shared" si="0"/>
        <v>26</v>
      </c>
      <c r="B39" s="454" t="s">
        <v>371</v>
      </c>
      <c r="C39" s="467">
        <f>+'MARION A 6'!H35</f>
        <v>2173</v>
      </c>
      <c r="D39" s="467"/>
      <c r="E39" s="69"/>
      <c r="F39" s="467">
        <v>0</v>
      </c>
    </row>
    <row r="40" spans="1:6">
      <c r="A40" s="463">
        <f t="shared" si="0"/>
        <v>27</v>
      </c>
      <c r="B40" s="454"/>
      <c r="C40" s="69"/>
      <c r="D40" s="69"/>
      <c r="E40" s="69"/>
      <c r="F40" s="69"/>
    </row>
    <row r="41" spans="1:6">
      <c r="A41" s="463">
        <f t="shared" si="0"/>
        <v>28</v>
      </c>
      <c r="B41" s="454" t="s">
        <v>372</v>
      </c>
      <c r="C41" s="467">
        <f>-'MARION A 10'!H75</f>
        <v>-18414</v>
      </c>
      <c r="D41" s="467"/>
      <c r="E41" s="69"/>
      <c r="F41" s="467">
        <f>-E92</f>
        <v>-20269.027413408658</v>
      </c>
    </row>
    <row r="42" spans="1:6">
      <c r="A42" s="463">
        <f t="shared" si="0"/>
        <v>29</v>
      </c>
      <c r="B42" s="454"/>
      <c r="C42" s="467"/>
      <c r="D42" s="467"/>
      <c r="E42" s="69"/>
      <c r="F42" s="467"/>
    </row>
    <row r="43" spans="1:6">
      <c r="A43" s="463">
        <f t="shared" si="0"/>
        <v>30</v>
      </c>
      <c r="B43" s="454" t="s">
        <v>199</v>
      </c>
      <c r="C43" s="467">
        <f>-'MARION A 12'!G46</f>
        <v>-1552</v>
      </c>
      <c r="D43" s="467"/>
      <c r="E43" s="69"/>
      <c r="F43" s="467">
        <f>-E93</f>
        <v>-2257.1999999999998</v>
      </c>
    </row>
    <row r="44" spans="1:6">
      <c r="A44" s="463">
        <f t="shared" si="0"/>
        <v>31</v>
      </c>
      <c r="B44" s="454"/>
      <c r="C44" s="467"/>
      <c r="D44" s="467"/>
      <c r="E44" s="69"/>
      <c r="F44" s="467"/>
    </row>
    <row r="45" spans="1:6">
      <c r="A45" s="463">
        <f t="shared" si="0"/>
        <v>32</v>
      </c>
      <c r="B45" s="454" t="s">
        <v>373</v>
      </c>
      <c r="C45" s="467">
        <f>+'MARION A 12'!G95</f>
        <v>538</v>
      </c>
      <c r="D45" s="467"/>
      <c r="E45" s="69"/>
      <c r="F45" s="467">
        <f>-E94</f>
        <v>563.98649999999998</v>
      </c>
    </row>
    <row r="46" spans="1:6">
      <c r="A46" s="463">
        <f t="shared" si="0"/>
        <v>33</v>
      </c>
      <c r="B46" s="454"/>
      <c r="C46" s="466"/>
      <c r="D46" s="466"/>
      <c r="E46" s="466"/>
    </row>
    <row r="47" spans="1:6">
      <c r="A47" s="463">
        <f t="shared" si="0"/>
        <v>34</v>
      </c>
      <c r="B47" s="454" t="s">
        <v>374</v>
      </c>
      <c r="C47" s="467"/>
      <c r="D47" s="467"/>
      <c r="E47" s="69"/>
    </row>
    <row r="48" spans="1:6">
      <c r="A48" s="463">
        <f t="shared" si="0"/>
        <v>35</v>
      </c>
      <c r="B48" s="454"/>
      <c r="C48" s="466"/>
      <c r="D48" s="466"/>
      <c r="E48" s="466"/>
    </row>
    <row r="49" spans="1:8">
      <c r="A49" s="463">
        <f t="shared" si="0"/>
        <v>36</v>
      </c>
      <c r="B49" s="454" t="s">
        <v>375</v>
      </c>
      <c r="C49" s="467"/>
      <c r="D49" s="467"/>
      <c r="E49" s="69"/>
    </row>
    <row r="50" spans="1:8">
      <c r="A50" s="463">
        <f t="shared" si="0"/>
        <v>37</v>
      </c>
      <c r="B50" s="454"/>
      <c r="C50" s="466"/>
      <c r="D50" s="466"/>
      <c r="E50" s="466"/>
    </row>
    <row r="51" spans="1:8" ht="13.5" thickBot="1">
      <c r="A51" s="463">
        <f t="shared" si="0"/>
        <v>38</v>
      </c>
      <c r="B51" s="454" t="s">
        <v>322</v>
      </c>
      <c r="C51" s="468">
        <f>SUM(C37:C50)</f>
        <v>8818</v>
      </c>
      <c r="D51" s="468">
        <f>SUM(D37:D50)</f>
        <v>0</v>
      </c>
      <c r="E51" s="468">
        <f>SUM(E37:E50)</f>
        <v>0</v>
      </c>
      <c r="F51" s="920">
        <f>SUM(F37:F50)</f>
        <v>16641.158426591344</v>
      </c>
    </row>
    <row r="52" spans="1:8" ht="13.5" thickTop="1">
      <c r="A52" s="463"/>
      <c r="B52" s="454"/>
      <c r="C52" s="467"/>
      <c r="D52" s="467"/>
      <c r="E52" s="467"/>
    </row>
    <row r="53" spans="1:8">
      <c r="A53" s="463"/>
      <c r="B53" s="454" t="s">
        <v>377</v>
      </c>
      <c r="C53" s="456"/>
      <c r="D53" s="456"/>
      <c r="E53" s="456"/>
    </row>
    <row r="54" spans="1:8">
      <c r="B54" s="463"/>
      <c r="C54" s="454" t="s">
        <v>378</v>
      </c>
      <c r="D54" s="456"/>
      <c r="E54" s="456"/>
      <c r="F54" s="456"/>
    </row>
    <row r="57" spans="1:8" ht="15">
      <c r="A57" s="470"/>
      <c r="B57" s="477" t="s">
        <v>361</v>
      </c>
      <c r="C57" s="467">
        <f>+'Marion B 14'!H75</f>
        <v>1427</v>
      </c>
      <c r="E57" s="467">
        <f>+C57+D57</f>
        <v>1427</v>
      </c>
      <c r="F57" s="920">
        <f>-E100</f>
        <v>2067.1215102083338</v>
      </c>
      <c r="G57" s="471"/>
    </row>
    <row r="58" spans="1:8" ht="15">
      <c r="A58" s="470"/>
      <c r="B58" s="477" t="s">
        <v>362</v>
      </c>
      <c r="C58" s="467">
        <f>+'Marion B 14'!H77</f>
        <v>-39</v>
      </c>
      <c r="E58" s="467">
        <f>+C58+D58</f>
        <v>-39</v>
      </c>
      <c r="F58" s="920">
        <f>-E101</f>
        <v>-56.43</v>
      </c>
      <c r="G58" s="471"/>
    </row>
    <row r="59" spans="1:8" ht="15.75" thickBot="1">
      <c r="A59" s="470"/>
      <c r="B59" s="478" t="s">
        <v>403</v>
      </c>
      <c r="C59" s="472">
        <f>SUM(C57:C58)</f>
        <v>1388</v>
      </c>
      <c r="E59" s="472">
        <f>E57+E58</f>
        <v>1388</v>
      </c>
      <c r="F59" s="920">
        <f>SUM(F57:F58)</f>
        <v>2010.6915102083337</v>
      </c>
      <c r="G59" s="471"/>
    </row>
    <row r="60" spans="1:8" ht="13.5" thickTop="1"/>
    <row r="61" spans="1:8">
      <c r="B61" s="479" t="s">
        <v>356</v>
      </c>
      <c r="C61" s="467">
        <f>+C70</f>
        <v>947.81756756756761</v>
      </c>
      <c r="E61" s="467">
        <f>+C61+D61</f>
        <v>947.81756756756761</v>
      </c>
      <c r="F61" s="474">
        <f>+E105</f>
        <v>907</v>
      </c>
    </row>
    <row r="62" spans="1:8">
      <c r="B62" s="479" t="s">
        <v>358</v>
      </c>
      <c r="C62" s="827">
        <v>0.1542</v>
      </c>
      <c r="E62" s="827">
        <f>+C62</f>
        <v>0.1542</v>
      </c>
      <c r="F62" s="927">
        <f>+E106</f>
        <v>0.1542</v>
      </c>
      <c r="G62" s="941" t="s">
        <v>699</v>
      </c>
      <c r="H62" s="941"/>
    </row>
    <row r="63" spans="1:8" ht="13.5" thickBot="1">
      <c r="B63" s="480" t="s">
        <v>359</v>
      </c>
      <c r="C63" s="472">
        <f>+C62*C61</f>
        <v>146.15346891891892</v>
      </c>
      <c r="E63" s="472">
        <f>(E62*E61)</f>
        <v>146.15346891891892</v>
      </c>
      <c r="F63" s="474">
        <f>+F61*F62</f>
        <v>139.85939999999999</v>
      </c>
    </row>
    <row r="64" spans="1:8" ht="13.5" thickTop="1">
      <c r="B64" s="463"/>
      <c r="C64" s="467"/>
      <c r="E64" s="467"/>
    </row>
    <row r="65" spans="1:6">
      <c r="B65" s="463"/>
      <c r="C65" s="467"/>
    </row>
    <row r="67" spans="1:6">
      <c r="B67" s="562" t="s">
        <v>409</v>
      </c>
      <c r="C67" s="562"/>
      <c r="D67" s="562"/>
      <c r="E67" s="562"/>
      <c r="F67" s="562"/>
    </row>
    <row r="68" spans="1:6">
      <c r="B68" s="562" t="s">
        <v>72</v>
      </c>
      <c r="C68" s="562">
        <v>3852</v>
      </c>
      <c r="D68" s="562"/>
      <c r="E68" s="562"/>
      <c r="F68" s="562"/>
    </row>
    <row r="69" spans="1:6">
      <c r="B69" s="563" t="s">
        <v>418</v>
      </c>
      <c r="C69" s="564">
        <f>+C68*F72</f>
        <v>2904.1824324324325</v>
      </c>
      <c r="D69" s="562"/>
      <c r="E69" s="562"/>
      <c r="F69" s="562"/>
    </row>
    <row r="70" spans="1:6">
      <c r="B70" s="563" t="s">
        <v>419</v>
      </c>
      <c r="C70" s="564">
        <f>+C68*F73</f>
        <v>947.81756756756761</v>
      </c>
      <c r="D70" s="562"/>
      <c r="E70" s="562"/>
      <c r="F70" s="562"/>
    </row>
    <row r="71" spans="1:6" ht="25.5">
      <c r="B71" s="562" t="s">
        <v>411</v>
      </c>
      <c r="C71" s="562" t="s">
        <v>414</v>
      </c>
      <c r="D71" s="565" t="s">
        <v>416</v>
      </c>
      <c r="E71" s="562" t="s">
        <v>415</v>
      </c>
      <c r="F71" s="562"/>
    </row>
    <row r="72" spans="1:6">
      <c r="B72" s="566" t="s">
        <v>412</v>
      </c>
      <c r="C72" s="562">
        <v>2881</v>
      </c>
      <c r="D72" s="562">
        <v>-203</v>
      </c>
      <c r="E72" s="562">
        <f>+C72+D72</f>
        <v>2678</v>
      </c>
      <c r="F72" s="567">
        <f>+E72/E74</f>
        <v>0.75394144144144148</v>
      </c>
    </row>
    <row r="73" spans="1:6">
      <c r="B73" s="566" t="s">
        <v>413</v>
      </c>
      <c r="C73" s="562">
        <v>907</v>
      </c>
      <c r="D73" s="562">
        <v>-33</v>
      </c>
      <c r="E73" s="562">
        <f>+C73+D73</f>
        <v>874</v>
      </c>
      <c r="F73" s="567">
        <f>+E73/E74</f>
        <v>0.24605855855855857</v>
      </c>
    </row>
    <row r="74" spans="1:6" ht="13.5" thickBot="1">
      <c r="B74" s="563" t="s">
        <v>417</v>
      </c>
      <c r="C74" s="568">
        <f>SUM(C72:C73)</f>
        <v>3788</v>
      </c>
      <c r="D74" s="568">
        <f>SUM(D72:D73)</f>
        <v>-236</v>
      </c>
      <c r="E74" s="568">
        <f>SUM(E72:E73)</f>
        <v>3552</v>
      </c>
      <c r="F74" s="562"/>
    </row>
    <row r="75" spans="1:6" ht="13.5" thickTop="1">
      <c r="B75" s="562" t="s">
        <v>410</v>
      </c>
      <c r="C75" s="562"/>
      <c r="D75" s="562"/>
      <c r="E75" s="562"/>
      <c r="F75" s="562"/>
    </row>
    <row r="76" spans="1:6">
      <c r="B76" s="562"/>
      <c r="C76" s="562"/>
      <c r="D76" s="562"/>
      <c r="E76" s="562"/>
      <c r="F76" s="562"/>
    </row>
    <row r="77" spans="1:6">
      <c r="B77" s="562"/>
      <c r="C77" s="562"/>
      <c r="D77" s="562"/>
      <c r="E77" s="562"/>
      <c r="F77" s="562"/>
    </row>
    <row r="78" spans="1:6" ht="15">
      <c r="A78" s="470"/>
      <c r="B78" s="569" t="s">
        <v>356</v>
      </c>
      <c r="C78" s="570">
        <v>907</v>
      </c>
      <c r="D78" s="562"/>
      <c r="E78" s="570">
        <f>(C78+F78)</f>
        <v>907</v>
      </c>
      <c r="F78" s="571"/>
    </row>
    <row r="79" spans="1:6" ht="15">
      <c r="A79" s="470"/>
      <c r="B79" s="572" t="s">
        <v>404</v>
      </c>
      <c r="C79" s="570">
        <f>SUM(C37:C41)</f>
        <v>9832</v>
      </c>
      <c r="D79" s="562"/>
      <c r="E79" s="570"/>
      <c r="F79" s="571"/>
    </row>
    <row r="80" spans="1:6" ht="15">
      <c r="A80" s="470"/>
      <c r="B80" s="572" t="s">
        <v>406</v>
      </c>
      <c r="C80" s="573">
        <f>+'Marion Tax'!N8</f>
        <v>1.6714099999999999E-2</v>
      </c>
      <c r="D80" s="562"/>
      <c r="E80" s="570"/>
      <c r="F80" s="571"/>
    </row>
    <row r="81" spans="1:9" ht="15">
      <c r="A81" s="470"/>
      <c r="B81" s="572"/>
      <c r="C81" s="570">
        <f>+C79*C80</f>
        <v>164.33303119999999</v>
      </c>
      <c r="D81" s="562"/>
      <c r="E81" s="570"/>
      <c r="F81" s="571"/>
      <c r="G81" s="471"/>
    </row>
    <row r="82" spans="1:9" ht="15">
      <c r="A82" s="470"/>
      <c r="B82" s="572" t="s">
        <v>405</v>
      </c>
      <c r="C82" s="574">
        <f>+'MARION A 6'!G38</f>
        <v>0.21560000000000001</v>
      </c>
      <c r="D82" s="562"/>
      <c r="E82" s="575"/>
      <c r="F82" s="571"/>
      <c r="G82" s="471"/>
    </row>
    <row r="83" spans="1:9" ht="15.75" thickBot="1">
      <c r="A83" s="470"/>
      <c r="B83" s="572" t="s">
        <v>359</v>
      </c>
      <c r="C83" s="576">
        <v>0</v>
      </c>
      <c r="D83" s="562"/>
      <c r="E83" s="576">
        <f>(E82*E78)</f>
        <v>0</v>
      </c>
      <c r="F83" s="571"/>
      <c r="G83" s="471"/>
    </row>
    <row r="84" spans="1:9" ht="16.5" thickTop="1">
      <c r="A84" s="470"/>
      <c r="B84" s="463"/>
      <c r="C84" s="467"/>
      <c r="E84" s="439"/>
    </row>
    <row r="85" spans="1:9" ht="15.75">
      <c r="B85" s="426" t="s">
        <v>696</v>
      </c>
      <c r="C85" s="427"/>
      <c r="D85" s="428" t="s">
        <v>343</v>
      </c>
      <c r="E85" s="427"/>
      <c r="F85" s="429"/>
      <c r="G85" s="429"/>
      <c r="H85" s="429"/>
      <c r="I85" s="430"/>
    </row>
    <row r="86" spans="1:9" ht="15.75">
      <c r="B86" s="431" t="s">
        <v>344</v>
      </c>
      <c r="C86" s="432"/>
      <c r="D86" s="433" t="s">
        <v>345</v>
      </c>
      <c r="E86" s="433" t="s">
        <v>345</v>
      </c>
      <c r="F86" s="434" t="s">
        <v>346</v>
      </c>
      <c r="G86" s="435"/>
      <c r="H86" s="436"/>
      <c r="I86" s="430"/>
    </row>
    <row r="87" spans="1:9" ht="15.75">
      <c r="B87" s="431"/>
      <c r="C87" s="432"/>
      <c r="D87" s="433" t="s">
        <v>347</v>
      </c>
      <c r="E87" s="433" t="s">
        <v>347</v>
      </c>
      <c r="F87" s="434" t="s">
        <v>347</v>
      </c>
      <c r="G87" s="435"/>
      <c r="H87" s="436"/>
      <c r="I87" s="430"/>
    </row>
    <row r="88" spans="1:9" ht="15.75">
      <c r="B88" s="437" t="s">
        <v>184</v>
      </c>
      <c r="D88" s="438" t="s">
        <v>360</v>
      </c>
      <c r="H88" s="439"/>
      <c r="I88" s="430"/>
    </row>
    <row r="89" spans="1:9" ht="15.75">
      <c r="B89" s="431"/>
      <c r="H89" s="439"/>
      <c r="I89" s="430"/>
    </row>
    <row r="90" spans="1:9" ht="15.75">
      <c r="B90" s="431" t="s">
        <v>348</v>
      </c>
      <c r="D90" s="440">
        <v>0</v>
      </c>
      <c r="E90" s="441">
        <v>-38603.399340000004</v>
      </c>
      <c r="F90" s="441">
        <f t="shared" ref="F90:F96" si="1">E90-D90</f>
        <v>-38603.399340000004</v>
      </c>
      <c r="H90" s="439"/>
      <c r="I90" s="430"/>
    </row>
    <row r="91" spans="1:9" ht="15.75">
      <c r="B91" s="431" t="s">
        <v>349</v>
      </c>
      <c r="D91" s="442">
        <v>0</v>
      </c>
      <c r="E91" s="443">
        <v>0</v>
      </c>
      <c r="F91" s="443">
        <f t="shared" si="1"/>
        <v>0</v>
      </c>
      <c r="H91" s="439"/>
      <c r="I91" s="430"/>
    </row>
    <row r="92" spans="1:9" ht="15.75">
      <c r="B92" s="431" t="s">
        <v>350</v>
      </c>
      <c r="D92" s="444">
        <v>0</v>
      </c>
      <c r="E92" s="445">
        <v>20269.027413408658</v>
      </c>
      <c r="F92" s="445">
        <f t="shared" si="1"/>
        <v>20269.027413408658</v>
      </c>
      <c r="H92" s="439"/>
      <c r="I92" s="430"/>
    </row>
    <row r="93" spans="1:9" ht="15.75">
      <c r="B93" s="431" t="s">
        <v>199</v>
      </c>
      <c r="D93" s="444">
        <v>0</v>
      </c>
      <c r="E93" s="445">
        <v>2257.1999999999998</v>
      </c>
      <c r="F93" s="445">
        <f t="shared" si="1"/>
        <v>2257.1999999999998</v>
      </c>
      <c r="H93" s="439"/>
      <c r="I93" s="430"/>
    </row>
    <row r="94" spans="1:9" ht="15.75">
      <c r="B94" s="431" t="s">
        <v>351</v>
      </c>
      <c r="D94" s="444">
        <v>0</v>
      </c>
      <c r="E94" s="445">
        <v>-563.98649999999998</v>
      </c>
      <c r="F94" s="445">
        <f t="shared" si="1"/>
        <v>-563.98649999999998</v>
      </c>
      <c r="H94" s="439"/>
      <c r="I94" s="430"/>
    </row>
    <row r="95" spans="1:9" ht="15.75">
      <c r="B95" s="431" t="s">
        <v>352</v>
      </c>
      <c r="D95" s="444">
        <v>0</v>
      </c>
      <c r="E95" s="443">
        <v>0</v>
      </c>
      <c r="F95" s="443">
        <f t="shared" si="1"/>
        <v>0</v>
      </c>
      <c r="H95" s="439"/>
      <c r="I95" s="430"/>
    </row>
    <row r="96" spans="1:9" ht="15.75">
      <c r="B96" s="431" t="s">
        <v>353</v>
      </c>
      <c r="D96" s="446">
        <v>0</v>
      </c>
      <c r="E96" s="447">
        <v>0</v>
      </c>
      <c r="F96" s="447">
        <f t="shared" si="1"/>
        <v>0</v>
      </c>
      <c r="H96" s="439"/>
      <c r="I96" s="430"/>
    </row>
    <row r="97" spans="2:9" ht="15.75">
      <c r="B97" s="431"/>
      <c r="D97" s="448"/>
      <c r="E97" s="443"/>
      <c r="F97" s="443"/>
      <c r="H97" s="439"/>
      <c r="I97" s="430"/>
    </row>
    <row r="98" spans="2:9" ht="15.75">
      <c r="B98" s="449" t="s">
        <v>354</v>
      </c>
      <c r="D98" s="450">
        <f>SUM(D90:D96)</f>
        <v>0</v>
      </c>
      <c r="E98" s="450">
        <f>SUM(E90:E96)</f>
        <v>-16641.158426591344</v>
      </c>
      <c r="F98" s="450">
        <f>SUM(F90:F96)</f>
        <v>-16641.158426591344</v>
      </c>
      <c r="H98" s="439"/>
      <c r="I98" s="430"/>
    </row>
    <row r="99" spans="2:9" ht="15.75">
      <c r="B99" s="431"/>
      <c r="D99" s="443"/>
      <c r="E99" s="443"/>
      <c r="F99" s="443"/>
      <c r="H99" s="439"/>
      <c r="I99" s="430"/>
    </row>
    <row r="100" spans="2:9" ht="15.75">
      <c r="B100" s="431" t="s">
        <v>361</v>
      </c>
      <c r="D100" s="440">
        <v>0</v>
      </c>
      <c r="E100" s="441">
        <v>-2067.1215102083338</v>
      </c>
      <c r="F100" s="441">
        <f>E100-D100</f>
        <v>-2067.1215102083338</v>
      </c>
      <c r="H100" s="439"/>
      <c r="I100" s="430"/>
    </row>
    <row r="101" spans="2:9" ht="15.75">
      <c r="B101" s="431" t="s">
        <v>362</v>
      </c>
      <c r="D101" s="446">
        <v>0</v>
      </c>
      <c r="E101" s="451">
        <v>56.43</v>
      </c>
      <c r="F101" s="451">
        <f>E101-D101</f>
        <v>56.43</v>
      </c>
      <c r="H101" s="439"/>
      <c r="I101" s="430"/>
    </row>
    <row r="102" spans="2:9" ht="15.75">
      <c r="B102" s="449" t="s">
        <v>355</v>
      </c>
      <c r="D102" s="450">
        <f>-D100+D101</f>
        <v>0</v>
      </c>
      <c r="E102" s="450">
        <f>E100+E101</f>
        <v>-2010.6915102083337</v>
      </c>
      <c r="F102" s="450">
        <f>F100+F101</f>
        <v>-2010.6915102083337</v>
      </c>
      <c r="H102" s="439"/>
      <c r="I102" s="430"/>
    </row>
    <row r="103" spans="2:9" ht="15.75">
      <c r="B103" s="431"/>
      <c r="D103" s="443"/>
      <c r="E103" s="443"/>
      <c r="F103" s="443"/>
      <c r="H103" s="439"/>
      <c r="I103" s="430"/>
    </row>
    <row r="104" spans="2:9" ht="15.75">
      <c r="B104" s="431"/>
      <c r="D104" s="443"/>
      <c r="E104" s="443"/>
      <c r="F104" s="443"/>
      <c r="H104" s="439"/>
      <c r="I104" s="430"/>
    </row>
    <row r="105" spans="2:9" ht="15.75">
      <c r="B105" s="449" t="s">
        <v>356</v>
      </c>
      <c r="D105" s="440">
        <v>907</v>
      </c>
      <c r="E105" s="441">
        <f>(D105+F105)</f>
        <v>907</v>
      </c>
      <c r="F105" s="450">
        <v>0</v>
      </c>
      <c r="G105" s="439" t="s">
        <v>357</v>
      </c>
      <c r="H105" s="439"/>
      <c r="I105" s="430"/>
    </row>
    <row r="106" spans="2:9" ht="15.75">
      <c r="B106" s="431" t="s">
        <v>358</v>
      </c>
      <c r="D106" s="447"/>
      <c r="E106" s="452">
        <v>0.1542</v>
      </c>
      <c r="F106" s="443"/>
      <c r="H106" s="439"/>
      <c r="I106" s="430"/>
    </row>
    <row r="107" spans="2:9" ht="15.75">
      <c r="B107" s="431" t="s">
        <v>359</v>
      </c>
      <c r="D107" s="453">
        <v>0</v>
      </c>
      <c r="E107" s="450">
        <f>(E106*E105)</f>
        <v>139.85939999999999</v>
      </c>
      <c r="F107" s="450">
        <f>-E107+D107</f>
        <v>-139.85939999999999</v>
      </c>
      <c r="H107" s="439"/>
      <c r="I107" s="430"/>
    </row>
    <row r="108" spans="2:9" ht="15.75">
      <c r="B108" s="431"/>
      <c r="C108" s="439"/>
      <c r="D108" s="439"/>
      <c r="E108" s="439"/>
      <c r="F108" s="439"/>
      <c r="G108" s="439"/>
      <c r="H108" s="439"/>
      <c r="I108" s="430"/>
    </row>
  </sheetData>
  <mergeCells count="1">
    <mergeCell ref="A7:E8"/>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489CC8-1D0A-46EE-9B4E-A70616D6F20C}">
  <sheetPr>
    <tabColor theme="9" tint="-0.249977111117893"/>
  </sheetPr>
  <dimension ref="A1:M353"/>
  <sheetViews>
    <sheetView topLeftCell="A19" workbookViewId="0">
      <selection activeCell="C40" sqref="C40"/>
    </sheetView>
  </sheetViews>
  <sheetFormatPr defaultColWidth="10.85546875" defaultRowHeight="12"/>
  <cols>
    <col min="1" max="1" width="4.5703125" style="57" customWidth="1"/>
    <col min="2" max="2" width="34.28515625" style="57" bestFit="1" customWidth="1"/>
    <col min="3" max="6" width="11.7109375" style="57" customWidth="1"/>
    <col min="7" max="7" width="11.7109375" style="77" customWidth="1"/>
    <col min="8" max="10" width="11.7109375" style="57" customWidth="1"/>
    <col min="11" max="16384" width="10.85546875" style="57"/>
  </cols>
  <sheetData>
    <row r="1" spans="1:10" s="4" customFormat="1" ht="11.25">
      <c r="A1" s="113" t="s">
        <v>0</v>
      </c>
      <c r="B1" s="113"/>
      <c r="H1" s="113"/>
      <c r="J1" s="114" t="s">
        <v>1</v>
      </c>
    </row>
    <row r="2" spans="1:10" s="4" customFormat="1" ht="11.25">
      <c r="A2" s="113" t="s">
        <v>2</v>
      </c>
      <c r="B2" s="113"/>
      <c r="C2" s="115"/>
      <c r="D2" s="115"/>
      <c r="H2" s="113"/>
      <c r="J2" s="116"/>
    </row>
    <row r="3" spans="1:10" s="4" customFormat="1" ht="11.25">
      <c r="A3" s="113"/>
      <c r="B3" s="113"/>
      <c r="H3" s="113"/>
      <c r="J3" s="117" t="s">
        <v>3</v>
      </c>
    </row>
    <row r="4" spans="1:10" s="4" customFormat="1" ht="15">
      <c r="A4" s="164" t="s">
        <v>694</v>
      </c>
      <c r="B4" s="113"/>
      <c r="C4"/>
      <c r="D4"/>
      <c r="H4" s="113"/>
      <c r="J4" s="117" t="s">
        <v>4</v>
      </c>
    </row>
    <row r="5" spans="1:10" s="4" customFormat="1" ht="15">
      <c r="A5" s="454" t="s">
        <v>695</v>
      </c>
      <c r="B5" s="113"/>
      <c r="C5"/>
      <c r="D5"/>
      <c r="H5" s="113"/>
      <c r="J5" s="114" t="s">
        <v>177</v>
      </c>
    </row>
    <row r="6" spans="1:10" s="4" customFormat="1" ht="15">
      <c r="A6" s="113" t="s">
        <v>178</v>
      </c>
      <c r="B6" s="113"/>
      <c r="C6"/>
      <c r="D6"/>
      <c r="H6" s="113"/>
      <c r="J6" s="116"/>
    </row>
    <row r="7" spans="1:10" s="4" customFormat="1" ht="15">
      <c r="A7" s="45" t="s">
        <v>143</v>
      </c>
      <c r="B7" s="118"/>
      <c r="C7"/>
      <c r="D7"/>
      <c r="H7" s="113"/>
      <c r="J7" s="114" t="s">
        <v>6</v>
      </c>
    </row>
    <row r="8" spans="1:10" s="4" customFormat="1" thickBot="1">
      <c r="A8" s="119"/>
      <c r="B8" s="119"/>
      <c r="C8" s="120"/>
      <c r="D8" s="120"/>
      <c r="E8" s="120"/>
      <c r="F8" s="120"/>
      <c r="G8" s="121"/>
      <c r="H8" s="119"/>
      <c r="I8" s="119"/>
      <c r="J8" s="119"/>
    </row>
    <row r="9" spans="1:10" s="4" customFormat="1" ht="11.25">
      <c r="A9" s="113"/>
      <c r="B9" s="44" t="s">
        <v>7</v>
      </c>
      <c r="C9" s="122">
        <v>-2</v>
      </c>
      <c r="D9" s="123" t="s">
        <v>144</v>
      </c>
      <c r="E9" s="124">
        <v>-4</v>
      </c>
      <c r="F9" s="124"/>
      <c r="G9" s="125">
        <v>-5</v>
      </c>
      <c r="H9" s="125">
        <v>-6</v>
      </c>
      <c r="I9" s="125">
        <v>-7</v>
      </c>
      <c r="J9" s="125">
        <v>-8</v>
      </c>
    </row>
    <row r="10" spans="1:10" s="4" customFormat="1" ht="14.25">
      <c r="A10" s="126" t="s">
        <v>92</v>
      </c>
      <c r="B10" s="44"/>
      <c r="C10" s="22" t="s">
        <v>9</v>
      </c>
      <c r="D10" s="127"/>
      <c r="E10" s="126" t="s">
        <v>10</v>
      </c>
      <c r="F10" s="211" t="s">
        <v>181</v>
      </c>
      <c r="G10" s="128" t="s">
        <v>11</v>
      </c>
      <c r="H10" s="126" t="s">
        <v>145</v>
      </c>
      <c r="I10" s="128" t="s">
        <v>11</v>
      </c>
      <c r="J10" s="126" t="s">
        <v>146</v>
      </c>
    </row>
    <row r="11" spans="1:10" s="4" customFormat="1" thickBot="1">
      <c r="A11" s="129" t="s">
        <v>95</v>
      </c>
      <c r="B11" s="129" t="s">
        <v>13</v>
      </c>
      <c r="C11" s="131" t="s">
        <v>14</v>
      </c>
      <c r="D11" s="131" t="s">
        <v>106</v>
      </c>
      <c r="E11" s="132" t="s">
        <v>15</v>
      </c>
      <c r="F11" s="212" t="s">
        <v>182</v>
      </c>
      <c r="G11" s="133" t="s">
        <v>16</v>
      </c>
      <c r="H11" s="130" t="s">
        <v>17</v>
      </c>
      <c r="I11" s="133" t="s">
        <v>16</v>
      </c>
      <c r="J11" s="130" t="s">
        <v>17</v>
      </c>
    </row>
    <row r="12" spans="1:10" s="4" customFormat="1" ht="12.75">
      <c r="A12" s="134">
        <v>1</v>
      </c>
      <c r="B12" s="113" t="s">
        <v>18</v>
      </c>
      <c r="C12" s="136"/>
      <c r="D12" s="137"/>
      <c r="E12" s="136"/>
      <c r="F12" s="136"/>
      <c r="G12" s="138"/>
      <c r="H12" s="136"/>
      <c r="I12" s="139"/>
      <c r="J12" s="113"/>
    </row>
    <row r="13" spans="1:10" s="4" customFormat="1" ht="13.5" customHeight="1">
      <c r="A13" s="134">
        <f>A12+1</f>
        <v>2</v>
      </c>
      <c r="B13" s="4" t="s">
        <v>19</v>
      </c>
      <c r="C13" s="136"/>
      <c r="D13" s="137"/>
      <c r="E13" s="136"/>
      <c r="F13" s="136"/>
      <c r="G13" s="138"/>
      <c r="H13" s="140" t="str">
        <f t="shared" ref="H13:H73" si="0">IF(G13=0,"",ROUND(E13*G13,0))</f>
        <v/>
      </c>
      <c r="I13" s="139"/>
    </row>
    <row r="14" spans="1:10" s="4" customFormat="1" ht="12.75">
      <c r="A14" s="134">
        <f t="shared" ref="A14:A75" si="1">A13+1</f>
        <v>3</v>
      </c>
      <c r="B14" s="4" t="s">
        <v>20</v>
      </c>
      <c r="C14" s="136"/>
      <c r="D14" s="137"/>
      <c r="E14" s="136"/>
      <c r="F14" s="136"/>
      <c r="G14" s="138"/>
      <c r="H14" s="140" t="str">
        <f t="shared" si="0"/>
        <v/>
      </c>
      <c r="I14" s="139"/>
    </row>
    <row r="15" spans="1:10" s="4" customFormat="1" ht="12.75">
      <c r="A15" s="134">
        <f t="shared" si="1"/>
        <v>4</v>
      </c>
      <c r="B15" s="4" t="s">
        <v>21</v>
      </c>
      <c r="C15" s="136"/>
      <c r="D15" s="137"/>
      <c r="E15" s="136"/>
      <c r="F15" s="136"/>
      <c r="G15" s="138"/>
      <c r="H15" s="140" t="str">
        <f t="shared" si="0"/>
        <v/>
      </c>
      <c r="I15" s="139"/>
    </row>
    <row r="16" spans="1:10" s="4" customFormat="1" ht="12.75">
      <c r="A16" s="134">
        <f t="shared" si="1"/>
        <v>5</v>
      </c>
      <c r="B16" s="113" t="s">
        <v>22</v>
      </c>
      <c r="C16" s="136"/>
      <c r="D16" s="137"/>
      <c r="E16" s="136"/>
      <c r="F16" s="136"/>
      <c r="G16" s="138"/>
      <c r="H16" s="140" t="str">
        <f t="shared" si="0"/>
        <v/>
      </c>
      <c r="I16" s="139"/>
      <c r="J16" s="113"/>
    </row>
    <row r="17" spans="1:13" s="4" customFormat="1" ht="12.75">
      <c r="A17" s="134">
        <f t="shared" si="1"/>
        <v>6</v>
      </c>
      <c r="B17" s="4" t="s">
        <v>23</v>
      </c>
      <c r="C17" s="136"/>
      <c r="D17" s="137"/>
      <c r="E17" s="136"/>
      <c r="F17" s="136"/>
      <c r="G17" s="138"/>
      <c r="H17" s="140" t="str">
        <f t="shared" si="0"/>
        <v/>
      </c>
      <c r="I17" s="139"/>
    </row>
    <row r="18" spans="1:13" s="4" customFormat="1" ht="12.75">
      <c r="A18" s="134">
        <f t="shared" si="1"/>
        <v>7</v>
      </c>
      <c r="B18" s="4" t="s">
        <v>24</v>
      </c>
      <c r="C18" s="136"/>
      <c r="D18" s="137"/>
      <c r="E18" s="136"/>
      <c r="F18" s="136"/>
      <c r="G18" s="138"/>
      <c r="H18" s="140" t="str">
        <f t="shared" si="0"/>
        <v/>
      </c>
      <c r="I18" s="139"/>
    </row>
    <row r="19" spans="1:13" s="4" customFormat="1" ht="12.75">
      <c r="A19" s="134">
        <f t="shared" si="1"/>
        <v>8</v>
      </c>
      <c r="B19" s="141" t="s">
        <v>148</v>
      </c>
      <c r="C19" s="136"/>
      <c r="D19" s="137"/>
      <c r="E19" s="136"/>
      <c r="F19" s="136"/>
      <c r="G19" s="138"/>
      <c r="H19" s="140" t="str">
        <f t="shared" si="0"/>
        <v/>
      </c>
      <c r="I19" s="139"/>
      <c r="J19" s="141"/>
      <c r="M19" s="142"/>
    </row>
    <row r="20" spans="1:13" s="4" customFormat="1" ht="11.25">
      <c r="A20" s="134">
        <f t="shared" si="1"/>
        <v>9</v>
      </c>
      <c r="B20" s="4" t="s">
        <v>26</v>
      </c>
      <c r="C20" s="136"/>
      <c r="D20" s="137"/>
      <c r="E20" s="136"/>
      <c r="F20" s="136"/>
      <c r="G20" s="138"/>
      <c r="H20" s="140" t="str">
        <f t="shared" si="0"/>
        <v/>
      </c>
      <c r="K20" s="134"/>
      <c r="L20" s="134"/>
      <c r="M20" s="134"/>
    </row>
    <row r="21" spans="1:13" s="4" customFormat="1" ht="11.25">
      <c r="A21" s="134">
        <f t="shared" si="1"/>
        <v>10</v>
      </c>
      <c r="B21" s="4" t="s">
        <v>27</v>
      </c>
      <c r="C21" s="136"/>
      <c r="D21" s="137"/>
      <c r="E21" s="136"/>
      <c r="F21" s="136"/>
      <c r="G21" s="138"/>
      <c r="H21" s="140" t="str">
        <f t="shared" si="0"/>
        <v/>
      </c>
      <c r="K21" s="143"/>
      <c r="L21" s="144"/>
      <c r="M21" s="144"/>
    </row>
    <row r="22" spans="1:13" s="4" customFormat="1" ht="12.75">
      <c r="A22" s="134">
        <f t="shared" si="1"/>
        <v>11</v>
      </c>
      <c r="B22" s="4" t="s">
        <v>28</v>
      </c>
      <c r="C22" s="136"/>
      <c r="D22" s="137"/>
      <c r="E22" s="136"/>
      <c r="F22" s="136"/>
      <c r="G22" s="138"/>
      <c r="H22" s="140" t="str">
        <f t="shared" si="0"/>
        <v/>
      </c>
      <c r="I22" s="139"/>
    </row>
    <row r="23" spans="1:13" s="4" customFormat="1" ht="12.75">
      <c r="A23" s="134">
        <f t="shared" si="1"/>
        <v>12</v>
      </c>
      <c r="B23" s="4" t="s">
        <v>29</v>
      </c>
      <c r="C23" s="136"/>
      <c r="D23" s="137"/>
      <c r="E23" s="136"/>
      <c r="F23" s="136"/>
      <c r="G23" s="138"/>
      <c r="H23" s="140" t="str">
        <f t="shared" si="0"/>
        <v/>
      </c>
      <c r="I23" s="139"/>
    </row>
    <row r="24" spans="1:13" s="4" customFormat="1" ht="12.75">
      <c r="A24" s="134">
        <f t="shared" si="1"/>
        <v>13</v>
      </c>
      <c r="B24" s="4" t="s">
        <v>30</v>
      </c>
      <c r="C24" s="136"/>
      <c r="D24" s="137"/>
      <c r="E24" s="136"/>
      <c r="F24" s="136"/>
      <c r="G24" s="138"/>
      <c r="H24" s="140" t="str">
        <f t="shared" si="0"/>
        <v/>
      </c>
      <c r="I24" s="139"/>
    </row>
    <row r="25" spans="1:13" s="4" customFormat="1" ht="12.75">
      <c r="A25" s="134">
        <f t="shared" si="1"/>
        <v>14</v>
      </c>
      <c r="B25" s="4" t="s">
        <v>31</v>
      </c>
      <c r="C25" s="136"/>
      <c r="D25" s="137"/>
      <c r="E25" s="136"/>
      <c r="F25" s="136"/>
      <c r="G25" s="138"/>
      <c r="H25" s="140" t="str">
        <f t="shared" si="0"/>
        <v/>
      </c>
      <c r="I25" s="139"/>
    </row>
    <row r="26" spans="1:13" s="4" customFormat="1" ht="12.75">
      <c r="A26" s="134">
        <f t="shared" si="1"/>
        <v>15</v>
      </c>
      <c r="B26" s="4" t="s">
        <v>32</v>
      </c>
      <c r="C26" s="136"/>
      <c r="D26" s="137"/>
      <c r="E26" s="136"/>
      <c r="F26" s="136"/>
      <c r="G26" s="138"/>
      <c r="H26" s="140" t="str">
        <f t="shared" si="0"/>
        <v/>
      </c>
      <c r="I26" s="139"/>
    </row>
    <row r="27" spans="1:13" s="4" customFormat="1" ht="12.75">
      <c r="A27" s="134">
        <f t="shared" si="1"/>
        <v>16</v>
      </c>
      <c r="B27" s="113" t="s">
        <v>33</v>
      </c>
      <c r="C27" s="136"/>
      <c r="D27" s="137"/>
      <c r="E27" s="136"/>
      <c r="F27" s="136"/>
      <c r="G27" s="138"/>
      <c r="H27" s="140" t="str">
        <f t="shared" si="0"/>
        <v/>
      </c>
      <c r="I27" s="139"/>
      <c r="J27" s="113"/>
    </row>
    <row r="28" spans="1:13" s="4" customFormat="1" ht="12.75">
      <c r="A28" s="134">
        <f t="shared" si="1"/>
        <v>17</v>
      </c>
      <c r="B28" s="4" t="s">
        <v>34</v>
      </c>
      <c r="C28" s="136"/>
      <c r="D28" s="137"/>
      <c r="E28" s="136"/>
      <c r="F28" s="136"/>
      <c r="G28" s="138"/>
      <c r="H28" s="140" t="str">
        <f t="shared" si="0"/>
        <v/>
      </c>
      <c r="I28" s="139"/>
    </row>
    <row r="29" spans="1:13" s="4" customFormat="1" ht="12.75">
      <c r="A29" s="134">
        <f t="shared" si="1"/>
        <v>18</v>
      </c>
      <c r="B29" s="4" t="s">
        <v>35</v>
      </c>
      <c r="C29" s="136"/>
      <c r="D29" s="137"/>
      <c r="E29" s="136"/>
      <c r="F29" s="136"/>
      <c r="G29" s="138"/>
      <c r="H29" s="140" t="str">
        <f t="shared" si="0"/>
        <v/>
      </c>
      <c r="I29" s="139"/>
    </row>
    <row r="30" spans="1:13" s="4" customFormat="1" ht="12.75">
      <c r="A30" s="134">
        <f t="shared" si="1"/>
        <v>19</v>
      </c>
      <c r="B30" s="141" t="s">
        <v>149</v>
      </c>
      <c r="C30" s="136"/>
      <c r="D30" s="137"/>
      <c r="E30" s="136"/>
      <c r="F30" s="136"/>
      <c r="G30" s="138"/>
      <c r="H30" s="140" t="str">
        <f t="shared" si="0"/>
        <v/>
      </c>
      <c r="I30" s="139"/>
      <c r="J30" s="141"/>
    </row>
    <row r="31" spans="1:13" s="4" customFormat="1" ht="12.75">
      <c r="A31" s="134">
        <f t="shared" si="1"/>
        <v>20</v>
      </c>
      <c r="B31" s="4" t="s">
        <v>36</v>
      </c>
      <c r="C31" s="136"/>
      <c r="D31" s="137"/>
      <c r="E31" s="136"/>
      <c r="F31" s="136"/>
      <c r="G31" s="138"/>
      <c r="H31" s="140" t="str">
        <f t="shared" si="0"/>
        <v/>
      </c>
      <c r="I31" s="139"/>
    </row>
    <row r="32" spans="1:13" s="4" customFormat="1" ht="12.75">
      <c r="A32" s="134">
        <f t="shared" si="1"/>
        <v>21</v>
      </c>
      <c r="B32" s="4" t="s">
        <v>37</v>
      </c>
      <c r="C32" s="136"/>
      <c r="D32" s="137"/>
      <c r="E32" s="136"/>
      <c r="F32" s="136"/>
      <c r="G32" s="138"/>
      <c r="H32" s="140" t="str">
        <f t="shared" si="0"/>
        <v/>
      </c>
      <c r="I32" s="139"/>
    </row>
    <row r="33" spans="1:13" s="4" customFormat="1" ht="12.75">
      <c r="A33" s="134">
        <f t="shared" si="1"/>
        <v>22</v>
      </c>
      <c r="B33" s="4" t="s">
        <v>38</v>
      </c>
      <c r="C33" s="136">
        <v>0</v>
      </c>
      <c r="D33" s="137"/>
      <c r="E33" s="136">
        <f>SUM(C33:D33)</f>
        <v>0</v>
      </c>
      <c r="F33" s="136"/>
      <c r="G33" s="138"/>
      <c r="H33" s="140" t="str">
        <f t="shared" si="0"/>
        <v/>
      </c>
      <c r="I33" s="139"/>
    </row>
    <row r="34" spans="1:13" s="4" customFormat="1" ht="12.75">
      <c r="A34" s="134">
        <f t="shared" si="1"/>
        <v>23</v>
      </c>
      <c r="B34" s="113" t="s">
        <v>39</v>
      </c>
      <c r="C34" s="136"/>
      <c r="D34" s="137"/>
      <c r="E34" s="136"/>
      <c r="F34" s="136"/>
      <c r="G34" s="138"/>
      <c r="H34" s="140" t="str">
        <f t="shared" si="0"/>
        <v/>
      </c>
      <c r="I34" s="139"/>
      <c r="J34" s="113"/>
    </row>
    <row r="35" spans="1:13" s="4" customFormat="1" ht="12.75">
      <c r="A35" s="134">
        <f t="shared" si="1"/>
        <v>24</v>
      </c>
      <c r="B35" s="4" t="s">
        <v>40</v>
      </c>
      <c r="C35" s="137">
        <f>+'Marion TB'!Q6</f>
        <v>10080</v>
      </c>
      <c r="D35" s="137"/>
      <c r="E35" s="137">
        <f t="shared" ref="E35:E41" si="2">SUM(C35:D35)</f>
        <v>10080</v>
      </c>
      <c r="F35" s="137">
        <v>8604</v>
      </c>
      <c r="G35" s="145">
        <f>1-78.44%</f>
        <v>0.21560000000000001</v>
      </c>
      <c r="H35" s="493">
        <f>IF(G35=0,"",ROUND(E35*G35,0))</f>
        <v>2173</v>
      </c>
      <c r="K35" s="147"/>
    </row>
    <row r="36" spans="1:13" s="4" customFormat="1" ht="12.75">
      <c r="A36" s="134">
        <f t="shared" si="1"/>
        <v>25</v>
      </c>
      <c r="B36" s="4" t="s">
        <v>41</v>
      </c>
      <c r="C36" s="137">
        <f>+'Marion TB'!Q9</f>
        <v>7055.5307692307706</v>
      </c>
      <c r="D36" s="137"/>
      <c r="E36" s="137">
        <f t="shared" si="2"/>
        <v>7055.5307692307706</v>
      </c>
      <c r="F36" s="137">
        <v>3315</v>
      </c>
      <c r="G36" s="145">
        <f t="shared" ref="G36:G41" si="3">1-78.44%</f>
        <v>0.21560000000000001</v>
      </c>
      <c r="H36" s="493">
        <f t="shared" ref="H36:H41" si="4">IF(G36=0,"",ROUND(E36*G36,0))</f>
        <v>1521</v>
      </c>
      <c r="I36" s="145"/>
      <c r="J36" s="148"/>
      <c r="K36" s="147"/>
    </row>
    <row r="37" spans="1:13" s="4" customFormat="1" ht="11.25">
      <c r="A37" s="134">
        <f t="shared" si="1"/>
        <v>26</v>
      </c>
      <c r="B37" s="141" t="s">
        <v>150</v>
      </c>
      <c r="C37" s="136">
        <v>0</v>
      </c>
      <c r="D37" s="137"/>
      <c r="E37" s="136">
        <f t="shared" si="2"/>
        <v>0</v>
      </c>
      <c r="F37" s="136"/>
      <c r="G37" s="145">
        <f t="shared" si="3"/>
        <v>0.21560000000000001</v>
      </c>
      <c r="H37" s="493">
        <f t="shared" si="4"/>
        <v>0</v>
      </c>
      <c r="I37" s="145"/>
      <c r="J37" s="148"/>
      <c r="K37" s="135"/>
      <c r="L37" s="134"/>
      <c r="M37" s="134"/>
    </row>
    <row r="38" spans="1:13" s="4" customFormat="1" ht="11.25">
      <c r="A38" s="134">
        <f t="shared" si="1"/>
        <v>27</v>
      </c>
      <c r="B38" s="4" t="s">
        <v>43</v>
      </c>
      <c r="C38" s="136">
        <f>+'Marion TB'!Q17+'Marion TB'!Q18</f>
        <v>113878.71999999999</v>
      </c>
      <c r="D38" s="137"/>
      <c r="E38" s="136">
        <f t="shared" si="2"/>
        <v>113878.71999999999</v>
      </c>
      <c r="F38" s="136">
        <v>111218</v>
      </c>
      <c r="G38" s="145">
        <f t="shared" si="3"/>
        <v>0.21560000000000001</v>
      </c>
      <c r="H38" s="493">
        <f t="shared" si="4"/>
        <v>24552</v>
      </c>
      <c r="I38" s="145"/>
      <c r="J38" s="148"/>
      <c r="K38" s="143"/>
      <c r="L38" s="144"/>
      <c r="M38" s="144"/>
    </row>
    <row r="39" spans="1:13" s="4" customFormat="1" ht="11.25">
      <c r="A39" s="134">
        <f t="shared" si="1"/>
        <v>28</v>
      </c>
      <c r="B39" s="4" t="s">
        <v>44</v>
      </c>
      <c r="C39" s="136">
        <v>0</v>
      </c>
      <c r="D39" s="137"/>
      <c r="E39" s="136">
        <f t="shared" si="2"/>
        <v>0</v>
      </c>
      <c r="F39" s="136"/>
      <c r="G39" s="145">
        <f t="shared" si="3"/>
        <v>0.21560000000000001</v>
      </c>
      <c r="H39" s="493">
        <f t="shared" si="4"/>
        <v>0</v>
      </c>
      <c r="I39" s="145"/>
      <c r="J39" s="148"/>
    </row>
    <row r="40" spans="1:13" s="4" customFormat="1" ht="12.75">
      <c r="A40" s="134">
        <f t="shared" si="1"/>
        <v>29</v>
      </c>
      <c r="B40" s="4" t="s">
        <v>45</v>
      </c>
      <c r="C40" s="136">
        <v>0</v>
      </c>
      <c r="D40" s="137"/>
      <c r="E40" s="136">
        <f t="shared" si="2"/>
        <v>0</v>
      </c>
      <c r="F40" s="136"/>
      <c r="G40" s="145">
        <f t="shared" si="3"/>
        <v>0.21560000000000001</v>
      </c>
      <c r="H40" s="493">
        <f t="shared" si="4"/>
        <v>0</v>
      </c>
      <c r="I40" s="139"/>
    </row>
    <row r="41" spans="1:13" s="4" customFormat="1" ht="12.75">
      <c r="A41" s="134">
        <f t="shared" si="1"/>
        <v>30</v>
      </c>
      <c r="B41" s="4" t="s">
        <v>46</v>
      </c>
      <c r="C41" s="136">
        <v>0</v>
      </c>
      <c r="D41" s="137"/>
      <c r="E41" s="136">
        <f t="shared" si="2"/>
        <v>0</v>
      </c>
      <c r="F41" s="136"/>
      <c r="G41" s="145">
        <f t="shared" si="3"/>
        <v>0.21560000000000001</v>
      </c>
      <c r="H41" s="493">
        <f t="shared" si="4"/>
        <v>0</v>
      </c>
      <c r="I41" s="139"/>
    </row>
    <row r="42" spans="1:13" s="4" customFormat="1" ht="12.75">
      <c r="A42" s="134">
        <f t="shared" si="1"/>
        <v>31</v>
      </c>
      <c r="B42" s="113" t="s">
        <v>151</v>
      </c>
      <c r="C42" s="136"/>
      <c r="D42" s="137"/>
      <c r="E42" s="136"/>
      <c r="F42" s="136"/>
      <c r="G42" s="138"/>
      <c r="H42" s="140" t="str">
        <f t="shared" si="0"/>
        <v/>
      </c>
      <c r="I42" s="139"/>
      <c r="J42" s="113"/>
    </row>
    <row r="43" spans="1:13" s="4" customFormat="1" ht="12.75">
      <c r="A43" s="134">
        <f t="shared" si="1"/>
        <v>32</v>
      </c>
      <c r="B43" s="4" t="s">
        <v>152</v>
      </c>
      <c r="C43" s="136"/>
      <c r="D43" s="137"/>
      <c r="E43" s="136"/>
      <c r="F43" s="136"/>
      <c r="G43" s="138"/>
      <c r="H43" s="140" t="str">
        <f t="shared" si="0"/>
        <v/>
      </c>
      <c r="I43" s="139"/>
    </row>
    <row r="44" spans="1:13" s="4" customFormat="1" ht="12.75">
      <c r="A44" s="134">
        <f t="shared" si="1"/>
        <v>33</v>
      </c>
      <c r="B44" s="4" t="s">
        <v>153</v>
      </c>
      <c r="C44" s="136"/>
      <c r="D44" s="137"/>
      <c r="E44" s="136"/>
      <c r="F44" s="136"/>
      <c r="G44" s="138"/>
      <c r="H44" s="140" t="str">
        <f t="shared" si="0"/>
        <v/>
      </c>
      <c r="I44" s="139"/>
    </row>
    <row r="45" spans="1:13" s="4" customFormat="1" ht="12.75">
      <c r="A45" s="134">
        <f t="shared" si="1"/>
        <v>34</v>
      </c>
      <c r="B45" s="4" t="s">
        <v>154</v>
      </c>
      <c r="C45" s="136"/>
      <c r="D45" s="137"/>
      <c r="E45" s="136"/>
      <c r="F45" s="136"/>
      <c r="G45" s="138"/>
      <c r="H45" s="140" t="str">
        <f t="shared" si="0"/>
        <v/>
      </c>
      <c r="I45" s="139"/>
    </row>
    <row r="46" spans="1:13" s="4" customFormat="1" ht="12.75">
      <c r="A46" s="134">
        <f t="shared" si="1"/>
        <v>35</v>
      </c>
      <c r="B46" s="4" t="s">
        <v>155</v>
      </c>
      <c r="C46" s="136"/>
      <c r="D46" s="137"/>
      <c r="E46" s="136"/>
      <c r="F46" s="136"/>
      <c r="G46" s="138"/>
      <c r="H46" s="140" t="str">
        <f t="shared" si="0"/>
        <v/>
      </c>
      <c r="I46" s="139"/>
    </row>
    <row r="47" spans="1:13" s="4" customFormat="1" ht="12.75">
      <c r="A47" s="134">
        <f t="shared" si="1"/>
        <v>36</v>
      </c>
      <c r="B47" s="4" t="s">
        <v>156</v>
      </c>
      <c r="C47" s="136"/>
      <c r="D47" s="137"/>
      <c r="E47" s="136"/>
      <c r="F47" s="136"/>
      <c r="G47" s="138"/>
      <c r="H47" s="140" t="str">
        <f t="shared" si="0"/>
        <v/>
      </c>
      <c r="I47" s="139"/>
    </row>
    <row r="48" spans="1:13" s="4" customFormat="1" ht="12.75">
      <c r="A48" s="134">
        <f t="shared" si="1"/>
        <v>37</v>
      </c>
      <c r="B48" s="4" t="s">
        <v>157</v>
      </c>
      <c r="C48" s="136"/>
      <c r="D48" s="137"/>
      <c r="E48" s="136"/>
      <c r="F48" s="136"/>
      <c r="G48" s="138"/>
      <c r="H48" s="140" t="str">
        <f t="shared" si="0"/>
        <v/>
      </c>
      <c r="I48" s="139"/>
    </row>
    <row r="49" spans="1:11" s="4" customFormat="1" ht="12.75">
      <c r="A49" s="134">
        <f t="shared" si="1"/>
        <v>38</v>
      </c>
      <c r="B49" s="4" t="s">
        <v>158</v>
      </c>
      <c r="C49" s="136"/>
      <c r="D49" s="137"/>
      <c r="E49" s="136"/>
      <c r="F49" s="136"/>
      <c r="G49" s="138"/>
      <c r="H49" s="140" t="str">
        <f t="shared" si="0"/>
        <v/>
      </c>
      <c r="I49" s="139"/>
    </row>
    <row r="50" spans="1:11" s="4" customFormat="1" ht="12.75">
      <c r="A50" s="134">
        <f t="shared" si="1"/>
        <v>39</v>
      </c>
      <c r="B50" s="4" t="s">
        <v>159</v>
      </c>
      <c r="C50" s="136"/>
      <c r="D50" s="137"/>
      <c r="E50" s="136"/>
      <c r="F50" s="136"/>
      <c r="G50" s="138"/>
      <c r="H50" s="140" t="str">
        <f t="shared" si="0"/>
        <v/>
      </c>
      <c r="I50" s="139"/>
    </row>
    <row r="51" spans="1:11" s="4" customFormat="1" ht="12.75">
      <c r="A51" s="134">
        <f t="shared" si="1"/>
        <v>40</v>
      </c>
      <c r="B51" s="113" t="s">
        <v>47</v>
      </c>
      <c r="C51" s="136"/>
      <c r="D51" s="137"/>
      <c r="E51" s="136"/>
      <c r="F51" s="136"/>
      <c r="G51" s="149"/>
      <c r="H51" s="140" t="str">
        <f t="shared" si="0"/>
        <v/>
      </c>
      <c r="I51" s="139"/>
      <c r="J51" s="113"/>
    </row>
    <row r="52" spans="1:11" s="4" customFormat="1" ht="12.75">
      <c r="A52" s="134">
        <f t="shared" si="1"/>
        <v>41</v>
      </c>
      <c r="B52" s="4" t="s">
        <v>160</v>
      </c>
      <c r="C52" s="136"/>
      <c r="D52" s="137"/>
      <c r="E52" s="136"/>
      <c r="F52" s="136"/>
      <c r="G52" s="149"/>
      <c r="H52" s="140" t="str">
        <f t="shared" si="0"/>
        <v/>
      </c>
      <c r="I52" s="139"/>
    </row>
    <row r="53" spans="1:11" s="4" customFormat="1" ht="12.75">
      <c r="A53" s="134">
        <f t="shared" si="1"/>
        <v>42</v>
      </c>
      <c r="B53" s="4" t="s">
        <v>161</v>
      </c>
      <c r="C53" s="136"/>
      <c r="D53" s="137"/>
      <c r="E53" s="136"/>
      <c r="F53" s="136"/>
      <c r="G53" s="149"/>
      <c r="H53" s="140" t="str">
        <f t="shared" si="0"/>
        <v/>
      </c>
      <c r="I53" s="139"/>
    </row>
    <row r="54" spans="1:11" s="4" customFormat="1" ht="12.75">
      <c r="A54" s="134">
        <f t="shared" si="1"/>
        <v>43</v>
      </c>
      <c r="B54" s="4" t="s">
        <v>162</v>
      </c>
      <c r="C54" s="136"/>
      <c r="D54" s="137"/>
      <c r="E54" s="136"/>
      <c r="F54" s="136"/>
      <c r="G54" s="149"/>
      <c r="H54" s="140" t="str">
        <f t="shared" si="0"/>
        <v/>
      </c>
      <c r="I54" s="139"/>
    </row>
    <row r="55" spans="1:11" s="4" customFormat="1" ht="12.75">
      <c r="A55" s="134">
        <f t="shared" si="1"/>
        <v>44</v>
      </c>
      <c r="B55" s="4" t="s">
        <v>163</v>
      </c>
      <c r="C55" s="136"/>
      <c r="D55" s="137"/>
      <c r="E55" s="136"/>
      <c r="F55" s="136"/>
      <c r="G55" s="149"/>
      <c r="H55" s="140" t="str">
        <f t="shared" si="0"/>
        <v/>
      </c>
      <c r="I55" s="139"/>
    </row>
    <row r="56" spans="1:11" s="4" customFormat="1" ht="12.75">
      <c r="A56" s="134">
        <f t="shared" si="1"/>
        <v>45</v>
      </c>
      <c r="B56" s="4" t="s">
        <v>57</v>
      </c>
      <c r="C56" s="136"/>
      <c r="D56" s="137"/>
      <c r="E56" s="136"/>
      <c r="F56" s="136"/>
      <c r="G56" s="149"/>
      <c r="H56" s="140" t="str">
        <f t="shared" si="0"/>
        <v/>
      </c>
      <c r="I56" s="139"/>
    </row>
    <row r="57" spans="1:11" s="4" customFormat="1" ht="12.75">
      <c r="A57" s="134">
        <f t="shared" si="1"/>
        <v>46</v>
      </c>
      <c r="B57" s="4" t="s">
        <v>164</v>
      </c>
      <c r="C57" s="136"/>
      <c r="D57" s="137"/>
      <c r="E57" s="136"/>
      <c r="F57" s="136"/>
      <c r="G57" s="149"/>
      <c r="H57" s="140" t="str">
        <f t="shared" si="0"/>
        <v/>
      </c>
      <c r="I57" s="139"/>
    </row>
    <row r="58" spans="1:11" s="4" customFormat="1" ht="12.75">
      <c r="A58" s="134">
        <f t="shared" si="1"/>
        <v>47</v>
      </c>
      <c r="B58" s="4" t="s">
        <v>165</v>
      </c>
      <c r="C58" s="136"/>
      <c r="D58" s="137"/>
      <c r="E58" s="136"/>
      <c r="F58" s="136"/>
      <c r="G58" s="149"/>
      <c r="H58" s="140" t="str">
        <f t="shared" si="0"/>
        <v/>
      </c>
      <c r="I58" s="139"/>
    </row>
    <row r="59" spans="1:11" s="4" customFormat="1" ht="12.75">
      <c r="A59" s="134">
        <f t="shared" si="1"/>
        <v>48</v>
      </c>
      <c r="B59" s="4" t="s">
        <v>166</v>
      </c>
      <c r="C59" s="136"/>
      <c r="D59" s="137"/>
      <c r="E59" s="136"/>
      <c r="F59" s="136"/>
      <c r="G59" s="149"/>
      <c r="H59" s="140" t="str">
        <f t="shared" si="0"/>
        <v/>
      </c>
      <c r="I59" s="139"/>
    </row>
    <row r="60" spans="1:11" s="4" customFormat="1" ht="12.75">
      <c r="A60" s="134">
        <f t="shared" si="1"/>
        <v>49</v>
      </c>
      <c r="B60" s="4" t="s">
        <v>167</v>
      </c>
      <c r="C60" s="136"/>
      <c r="D60" s="137"/>
      <c r="E60" s="136"/>
      <c r="F60" s="136"/>
      <c r="G60" s="149"/>
      <c r="H60" s="140" t="str">
        <f t="shared" si="0"/>
        <v/>
      </c>
      <c r="I60" s="139"/>
    </row>
    <row r="61" spans="1:11" s="4" customFormat="1" ht="12.75">
      <c r="A61" s="134">
        <f t="shared" si="1"/>
        <v>50</v>
      </c>
      <c r="B61" s="113" t="s">
        <v>59</v>
      </c>
      <c r="C61" s="136"/>
      <c r="D61" s="137"/>
      <c r="E61" s="136"/>
      <c r="F61" s="136"/>
      <c r="G61" s="149"/>
      <c r="H61" s="140" t="str">
        <f t="shared" si="0"/>
        <v/>
      </c>
      <c r="I61" s="139"/>
      <c r="J61" s="113"/>
    </row>
    <row r="62" spans="1:11" s="4" customFormat="1" ht="12.75">
      <c r="A62" s="134">
        <f t="shared" si="1"/>
        <v>51</v>
      </c>
      <c r="B62" s="150" t="s">
        <v>60</v>
      </c>
      <c r="C62" s="136"/>
      <c r="D62" s="137"/>
      <c r="E62" s="136"/>
      <c r="F62" s="136"/>
      <c r="G62" s="151"/>
      <c r="H62" s="152"/>
      <c r="J62" s="150"/>
      <c r="K62" s="147"/>
    </row>
    <row r="63" spans="1:11" s="4" customFormat="1" ht="12.75">
      <c r="A63" s="134">
        <f t="shared" si="1"/>
        <v>52</v>
      </c>
      <c r="B63" s="150" t="s">
        <v>61</v>
      </c>
      <c r="C63" s="136"/>
      <c r="E63" s="136"/>
      <c r="F63" s="136"/>
      <c r="G63" s="149"/>
      <c r="H63" s="140" t="str">
        <f t="shared" si="0"/>
        <v/>
      </c>
      <c r="I63" s="139"/>
      <c r="J63" s="150"/>
    </row>
    <row r="64" spans="1:11" s="4" customFormat="1" ht="12.75">
      <c r="A64" s="134">
        <f t="shared" si="1"/>
        <v>53</v>
      </c>
      <c r="B64" s="150" t="s">
        <v>168</v>
      </c>
      <c r="C64" s="136"/>
      <c r="D64" s="137"/>
      <c r="E64" s="136"/>
      <c r="F64" s="136"/>
      <c r="G64" s="149"/>
      <c r="H64" s="140"/>
      <c r="I64" s="139"/>
      <c r="J64" s="150"/>
    </row>
    <row r="65" spans="1:12" s="4" customFormat="1" ht="12.75">
      <c r="A65" s="134">
        <f t="shared" si="1"/>
        <v>54</v>
      </c>
      <c r="B65" s="150" t="s">
        <v>63</v>
      </c>
      <c r="C65" s="136"/>
      <c r="D65" s="137"/>
      <c r="E65" s="136"/>
      <c r="F65" s="136"/>
      <c r="G65" s="149"/>
      <c r="H65" s="140" t="str">
        <f t="shared" si="0"/>
        <v/>
      </c>
      <c r="I65" s="139"/>
      <c r="J65" s="150"/>
      <c r="K65" s="4" t="s">
        <v>180</v>
      </c>
    </row>
    <row r="66" spans="1:12" s="4" customFormat="1" ht="12.75">
      <c r="A66" s="134">
        <f t="shared" si="1"/>
        <v>55</v>
      </c>
      <c r="B66" s="150" t="s">
        <v>64</v>
      </c>
      <c r="C66" s="136"/>
      <c r="D66" s="137"/>
      <c r="E66" s="136"/>
      <c r="F66" s="136"/>
      <c r="G66" s="149"/>
      <c r="H66" s="140" t="str">
        <f t="shared" si="0"/>
        <v/>
      </c>
      <c r="I66" s="139"/>
      <c r="J66" s="150"/>
      <c r="K66" s="4" t="s">
        <v>179</v>
      </c>
    </row>
    <row r="67" spans="1:12" s="4" customFormat="1" ht="12.75">
      <c r="A67" s="134">
        <f t="shared" si="1"/>
        <v>56</v>
      </c>
      <c r="B67" s="150" t="s">
        <v>100</v>
      </c>
      <c r="C67" s="136"/>
      <c r="D67" s="137"/>
      <c r="E67" s="136"/>
      <c r="F67" s="136"/>
      <c r="G67" s="149"/>
      <c r="H67" s="140" t="str">
        <f t="shared" si="0"/>
        <v/>
      </c>
      <c r="I67" s="139"/>
      <c r="J67" s="150"/>
    </row>
    <row r="68" spans="1:12" s="4" customFormat="1" ht="12.75">
      <c r="A68" s="134">
        <f t="shared" si="1"/>
        <v>57</v>
      </c>
      <c r="B68" s="150" t="s">
        <v>66</v>
      </c>
      <c r="C68" s="136"/>
      <c r="D68" s="137"/>
      <c r="E68" s="136"/>
      <c r="F68" s="136"/>
      <c r="G68" s="149"/>
      <c r="H68" s="140" t="str">
        <f t="shared" si="0"/>
        <v/>
      </c>
      <c r="I68" s="139"/>
      <c r="J68" s="150"/>
    </row>
    <row r="69" spans="1:12" s="4" customFormat="1" ht="12.75">
      <c r="A69" s="134">
        <f t="shared" si="1"/>
        <v>58</v>
      </c>
      <c r="B69" s="150" t="s">
        <v>67</v>
      </c>
      <c r="C69" s="136"/>
      <c r="D69" s="137"/>
      <c r="E69" s="136"/>
      <c r="F69" s="136"/>
      <c r="G69" s="149"/>
      <c r="H69" s="140" t="str">
        <f t="shared" si="0"/>
        <v/>
      </c>
      <c r="I69" s="139"/>
      <c r="J69" s="150"/>
    </row>
    <row r="70" spans="1:12" s="4" customFormat="1" ht="12.75">
      <c r="A70" s="134">
        <f t="shared" si="1"/>
        <v>59</v>
      </c>
      <c r="B70" s="150" t="s">
        <v>101</v>
      </c>
      <c r="C70" s="136"/>
      <c r="D70" s="137"/>
      <c r="E70" s="136"/>
      <c r="F70" s="136"/>
      <c r="G70" s="149"/>
      <c r="H70" s="140" t="str">
        <f t="shared" si="0"/>
        <v/>
      </c>
      <c r="I70" s="139"/>
      <c r="J70" s="150"/>
    </row>
    <row r="71" spans="1:12" s="4" customFormat="1" ht="12.75">
      <c r="A71" s="134">
        <f t="shared" si="1"/>
        <v>60</v>
      </c>
      <c r="B71" s="150" t="s">
        <v>69</v>
      </c>
      <c r="C71" s="136"/>
      <c r="D71" s="137"/>
      <c r="E71" s="136"/>
      <c r="F71" s="136"/>
      <c r="G71" s="149"/>
      <c r="H71" s="140" t="str">
        <f t="shared" si="0"/>
        <v/>
      </c>
      <c r="I71" s="139"/>
      <c r="J71" s="150"/>
    </row>
    <row r="72" spans="1:12" s="4" customFormat="1" ht="12.75">
      <c r="A72" s="134">
        <f t="shared" si="1"/>
        <v>61</v>
      </c>
      <c r="B72" s="150" t="s">
        <v>70</v>
      </c>
      <c r="C72" s="136"/>
      <c r="D72" s="137"/>
      <c r="E72" s="136"/>
      <c r="F72" s="136"/>
      <c r="G72" s="149"/>
      <c r="H72" s="140" t="str">
        <f t="shared" si="0"/>
        <v/>
      </c>
      <c r="I72" s="139"/>
      <c r="J72" s="150"/>
    </row>
    <row r="73" spans="1:12" s="4" customFormat="1" ht="12.75">
      <c r="A73" s="134">
        <f t="shared" si="1"/>
        <v>62</v>
      </c>
      <c r="B73" s="153" t="s">
        <v>169</v>
      </c>
      <c r="C73" s="136"/>
      <c r="D73" s="137"/>
      <c r="E73" s="136"/>
      <c r="F73" s="136"/>
      <c r="G73" s="149"/>
      <c r="H73" s="140" t="str">
        <f t="shared" si="0"/>
        <v/>
      </c>
      <c r="I73" s="139"/>
      <c r="J73" s="153"/>
    </row>
    <row r="74" spans="1:12" s="4" customFormat="1" ht="12.75">
      <c r="A74" s="134">
        <f t="shared" si="1"/>
        <v>63</v>
      </c>
      <c r="B74" s="153"/>
      <c r="C74" s="136"/>
      <c r="D74" s="137"/>
      <c r="E74" s="136"/>
      <c r="F74" s="136"/>
      <c r="G74" s="149"/>
      <c r="H74" s="140"/>
      <c r="K74" s="154">
        <f>SUM(D75:D75)</f>
        <v>0</v>
      </c>
      <c r="L74" s="153" t="s">
        <v>170</v>
      </c>
    </row>
    <row r="75" spans="1:12" s="4" customFormat="1" thickBot="1">
      <c r="A75" s="134">
        <f t="shared" si="1"/>
        <v>64</v>
      </c>
      <c r="B75" s="114" t="s">
        <v>171</v>
      </c>
      <c r="C75" s="155">
        <f>SUM(C13:C73)</f>
        <v>131014.25076923076</v>
      </c>
      <c r="D75" s="156">
        <f>SUM(D13:D73)</f>
        <v>0</v>
      </c>
      <c r="E75" s="155">
        <f>SUM(E13:E73)</f>
        <v>131014.25076923076</v>
      </c>
      <c r="F75" s="210"/>
      <c r="G75" s="157" t="s">
        <v>172</v>
      </c>
      <c r="H75" s="155">
        <f>SUM(H13:H73)</f>
        <v>28246</v>
      </c>
      <c r="J75" s="155">
        <f>SUM(J13:J73)</f>
        <v>0</v>
      </c>
      <c r="K75" s="158">
        <f>SUM(D75:D75)-H75</f>
        <v>-28246</v>
      </c>
      <c r="L75" s="159">
        <f>SUM(D75:D75)-H75</f>
        <v>-28246</v>
      </c>
    </row>
    <row r="76" spans="1:12" s="4" customFormat="1" thickTop="1">
      <c r="A76" s="134"/>
      <c r="C76" s="46"/>
      <c r="D76" s="46"/>
      <c r="E76" s="160">
        <f>SUM(C75:D75)</f>
        <v>131014.25076923076</v>
      </c>
      <c r="F76" s="160"/>
      <c r="G76" s="161"/>
      <c r="H76" s="46"/>
      <c r="K76" s="158">
        <f>E75-C75-H75</f>
        <v>-28246</v>
      </c>
      <c r="L76" s="113"/>
    </row>
    <row r="77" spans="1:12" s="4" customFormat="1" ht="11.25">
      <c r="C77" s="46"/>
      <c r="D77" s="46"/>
      <c r="E77" s="162" t="e">
        <f>E76-#REF!</f>
        <v>#REF!</v>
      </c>
      <c r="F77" s="162"/>
      <c r="G77" s="161"/>
      <c r="H77" s="46"/>
    </row>
    <row r="78" spans="1:12" s="4" customFormat="1" ht="11.25">
      <c r="B78" s="213" t="s">
        <v>183</v>
      </c>
      <c r="C78" s="46"/>
      <c r="D78" s="46"/>
      <c r="E78" s="46"/>
      <c r="F78" s="46"/>
      <c r="G78" s="138"/>
      <c r="H78" s="46"/>
    </row>
    <row r="79" spans="1:12" s="4" customFormat="1" ht="11.25">
      <c r="C79" s="46"/>
      <c r="D79" s="46"/>
      <c r="E79" s="46"/>
      <c r="F79" s="46"/>
      <c r="G79" s="138"/>
      <c r="H79" s="46"/>
    </row>
    <row r="80" spans="1:12" s="4" customFormat="1" ht="11.25">
      <c r="C80" s="46"/>
      <c r="D80" s="46"/>
      <c r="E80" s="46"/>
      <c r="F80" s="46"/>
      <c r="G80" s="138"/>
      <c r="H80" s="46"/>
    </row>
    <row r="81" spans="2:7" s="4" customFormat="1" ht="11.25">
      <c r="G81" s="43"/>
    </row>
    <row r="82" spans="2:7" s="4" customFormat="1" ht="11.25">
      <c r="B82" s="317" t="s">
        <v>232</v>
      </c>
      <c r="G82" s="43"/>
    </row>
    <row r="83" spans="2:7" s="4" customFormat="1" ht="11.25">
      <c r="B83" s="4" t="s">
        <v>222</v>
      </c>
      <c r="C83" s="46">
        <f>+H75</f>
        <v>28246</v>
      </c>
      <c r="G83" s="43"/>
    </row>
    <row r="84" spans="2:7" s="4" customFormat="1" ht="11.25">
      <c r="B84" s="4" t="s">
        <v>223</v>
      </c>
      <c r="C84" s="46">
        <f>-'MARION A 10'!H75</f>
        <v>-18414</v>
      </c>
      <c r="G84" s="43"/>
    </row>
    <row r="85" spans="2:7" s="4" customFormat="1" ht="11.25">
      <c r="B85" s="4" t="s">
        <v>199</v>
      </c>
      <c r="C85" s="46">
        <f>-'MARION A 12'!G112</f>
        <v>-2257.1999999999998</v>
      </c>
      <c r="G85" s="43"/>
    </row>
    <row r="86" spans="2:7" s="4" customFormat="1" ht="13.5">
      <c r="B86" s="4" t="s">
        <v>216</v>
      </c>
      <c r="C86" s="251">
        <f>+'MARION A 12'!N112</f>
        <v>563.98649999999998</v>
      </c>
      <c r="G86" s="43"/>
    </row>
    <row r="87" spans="2:7" s="4" customFormat="1" ht="11.25">
      <c r="B87" s="4" t="s">
        <v>72</v>
      </c>
      <c r="C87" s="290">
        <f>SUM(C83:C86)</f>
        <v>8138.7865000000002</v>
      </c>
      <c r="G87" s="43"/>
    </row>
    <row r="88" spans="2:7" s="4" customFormat="1" ht="11.25">
      <c r="B88" s="4" t="s">
        <v>224</v>
      </c>
      <c r="C88" s="46">
        <v>-16641</v>
      </c>
      <c r="G88" s="43"/>
    </row>
    <row r="89" spans="2:7" s="4" customFormat="1" ht="11.25">
      <c r="G89" s="43"/>
    </row>
    <row r="90" spans="2:7" s="4" customFormat="1" ht="11.25">
      <c r="G90" s="43"/>
    </row>
    <row r="91" spans="2:7" s="4" customFormat="1" ht="11.25">
      <c r="G91" s="43"/>
    </row>
    <row r="92" spans="2:7" s="4" customFormat="1" ht="11.25">
      <c r="G92" s="43"/>
    </row>
    <row r="93" spans="2:7" s="4" customFormat="1" ht="11.25">
      <c r="G93" s="43"/>
    </row>
    <row r="94" spans="2:7" s="4" customFormat="1" ht="11.25">
      <c r="G94" s="43"/>
    </row>
    <row r="95" spans="2:7" s="4" customFormat="1" ht="11.25">
      <c r="G95" s="43"/>
    </row>
    <row r="96" spans="2:7" s="4" customFormat="1" ht="11.25">
      <c r="G96" s="43"/>
    </row>
    <row r="97" spans="7:7" s="4" customFormat="1" ht="11.25">
      <c r="G97" s="43"/>
    </row>
    <row r="98" spans="7:7" s="4" customFormat="1" ht="11.25">
      <c r="G98" s="43"/>
    </row>
    <row r="99" spans="7:7" s="4" customFormat="1" ht="11.25">
      <c r="G99" s="43"/>
    </row>
    <row r="100" spans="7:7" s="4" customFormat="1" ht="11.25">
      <c r="G100" s="43"/>
    </row>
    <row r="101" spans="7:7" s="4" customFormat="1" ht="11.25">
      <c r="G101" s="43"/>
    </row>
    <row r="102" spans="7:7" s="4" customFormat="1" ht="11.25">
      <c r="G102" s="43"/>
    </row>
    <row r="103" spans="7:7" s="4" customFormat="1" ht="11.25">
      <c r="G103" s="43"/>
    </row>
    <row r="104" spans="7:7" s="4" customFormat="1" ht="11.25">
      <c r="G104" s="43"/>
    </row>
    <row r="105" spans="7:7" s="4" customFormat="1" ht="11.25">
      <c r="G105" s="43"/>
    </row>
    <row r="106" spans="7:7" s="4" customFormat="1" ht="11.25">
      <c r="G106" s="43"/>
    </row>
    <row r="107" spans="7:7" s="4" customFormat="1" ht="11.25">
      <c r="G107" s="43"/>
    </row>
    <row r="108" spans="7:7" s="4" customFormat="1" ht="11.25">
      <c r="G108" s="43"/>
    </row>
    <row r="109" spans="7:7" s="4" customFormat="1" ht="11.25">
      <c r="G109" s="43"/>
    </row>
    <row r="110" spans="7:7" s="4" customFormat="1" ht="11.25">
      <c r="G110" s="43"/>
    </row>
    <row r="111" spans="7:7" s="4" customFormat="1" ht="11.25">
      <c r="G111" s="43"/>
    </row>
    <row r="112" spans="7:7" s="4" customFormat="1" ht="11.25">
      <c r="G112" s="43"/>
    </row>
    <row r="113" spans="7:7" s="4" customFormat="1" ht="11.25">
      <c r="G113" s="43"/>
    </row>
    <row r="114" spans="7:7" s="4" customFormat="1" ht="11.25">
      <c r="G114" s="43"/>
    </row>
    <row r="115" spans="7:7" s="4" customFormat="1" ht="11.25">
      <c r="G115" s="43"/>
    </row>
    <row r="116" spans="7:7" s="4" customFormat="1" ht="11.25">
      <c r="G116" s="43"/>
    </row>
    <row r="117" spans="7:7" s="4" customFormat="1" ht="11.25">
      <c r="G117" s="43"/>
    </row>
    <row r="118" spans="7:7" s="4" customFormat="1" ht="11.25">
      <c r="G118" s="43"/>
    </row>
    <row r="119" spans="7:7" s="4" customFormat="1" ht="11.25">
      <c r="G119" s="43"/>
    </row>
    <row r="120" spans="7:7" s="4" customFormat="1" ht="11.25">
      <c r="G120" s="43"/>
    </row>
    <row r="121" spans="7:7" s="4" customFormat="1" ht="11.25">
      <c r="G121" s="43"/>
    </row>
    <row r="122" spans="7:7" s="4" customFormat="1" ht="11.25">
      <c r="G122" s="43"/>
    </row>
    <row r="123" spans="7:7" s="4" customFormat="1" ht="11.25">
      <c r="G123" s="43"/>
    </row>
    <row r="124" spans="7:7" s="4" customFormat="1" ht="11.25">
      <c r="G124" s="43"/>
    </row>
    <row r="125" spans="7:7" s="4" customFormat="1" ht="11.25">
      <c r="G125" s="43"/>
    </row>
    <row r="126" spans="7:7" s="4" customFormat="1" ht="11.25">
      <c r="G126" s="43"/>
    </row>
    <row r="127" spans="7:7" s="4" customFormat="1" ht="11.25">
      <c r="G127" s="43"/>
    </row>
    <row r="128" spans="7:7" s="4" customFormat="1" ht="11.25">
      <c r="G128" s="43"/>
    </row>
    <row r="129" spans="1:7" s="4" customFormat="1" ht="11.25">
      <c r="G129" s="43"/>
    </row>
    <row r="130" spans="1:7" s="4" customFormat="1" ht="11.25">
      <c r="G130" s="43"/>
    </row>
    <row r="131" spans="1:7" s="4" customFormat="1" ht="11.25">
      <c r="G131" s="43"/>
    </row>
    <row r="132" spans="1:7" s="4" customFormat="1" ht="11.25">
      <c r="G132" s="43"/>
    </row>
    <row r="133" spans="1:7" s="4" customFormat="1" ht="11.25">
      <c r="G133" s="43"/>
    </row>
    <row r="134" spans="1:7" s="4" customFormat="1" ht="11.25">
      <c r="G134" s="43"/>
    </row>
    <row r="135" spans="1:7" s="4" customFormat="1" ht="11.25">
      <c r="G135" s="43"/>
    </row>
    <row r="136" spans="1:7" s="4" customFormat="1" ht="11.25">
      <c r="G136" s="43"/>
    </row>
    <row r="137" spans="1:7" s="4" customFormat="1" ht="11.25">
      <c r="G137" s="43"/>
    </row>
    <row r="138" spans="1:7" s="4" customFormat="1" ht="11.25">
      <c r="A138" s="163"/>
      <c r="B138" s="163"/>
      <c r="G138" s="43"/>
    </row>
    <row r="139" spans="1:7" s="4" customFormat="1" ht="11.25">
      <c r="A139" s="163"/>
      <c r="B139" s="163"/>
      <c r="G139" s="43"/>
    </row>
    <row r="140" spans="1:7" s="4" customFormat="1" ht="11.25">
      <c r="A140" s="163"/>
      <c r="B140" s="163"/>
      <c r="G140" s="43"/>
    </row>
    <row r="141" spans="1:7" s="4" customFormat="1" ht="11.25">
      <c r="A141" s="163"/>
      <c r="B141" s="163"/>
      <c r="G141" s="43"/>
    </row>
    <row r="142" spans="1:7" s="4" customFormat="1" ht="11.25">
      <c r="A142" s="163"/>
      <c r="B142" s="163"/>
      <c r="G142" s="43"/>
    </row>
    <row r="143" spans="1:7" s="4" customFormat="1" ht="11.25">
      <c r="G143" s="43"/>
    </row>
    <row r="144" spans="1:7" s="4" customFormat="1" ht="11.25">
      <c r="G144" s="43"/>
    </row>
    <row r="145" spans="7:7" s="4" customFormat="1" ht="11.25">
      <c r="G145" s="43"/>
    </row>
    <row r="146" spans="7:7" s="4" customFormat="1" ht="11.25">
      <c r="G146" s="43"/>
    </row>
    <row r="147" spans="7:7" s="4" customFormat="1" ht="11.25">
      <c r="G147" s="43"/>
    </row>
    <row r="148" spans="7:7" s="4" customFormat="1" ht="11.25">
      <c r="G148" s="43"/>
    </row>
    <row r="149" spans="7:7" s="4" customFormat="1" ht="11.25">
      <c r="G149" s="43"/>
    </row>
    <row r="150" spans="7:7" s="4" customFormat="1" ht="11.25">
      <c r="G150" s="43"/>
    </row>
    <row r="151" spans="7:7" s="4" customFormat="1" ht="11.25">
      <c r="G151" s="43"/>
    </row>
    <row r="152" spans="7:7" s="4" customFormat="1" ht="11.25">
      <c r="G152" s="43"/>
    </row>
    <row r="153" spans="7:7" s="4" customFormat="1" ht="11.25">
      <c r="G153" s="43"/>
    </row>
    <row r="154" spans="7:7" s="4" customFormat="1" ht="11.25">
      <c r="G154" s="43"/>
    </row>
    <row r="155" spans="7:7" s="4" customFormat="1" ht="11.25">
      <c r="G155" s="43"/>
    </row>
    <row r="156" spans="7:7" s="4" customFormat="1" ht="11.25">
      <c r="G156" s="43"/>
    </row>
    <row r="157" spans="7:7" s="4" customFormat="1" ht="11.25">
      <c r="G157" s="43"/>
    </row>
    <row r="158" spans="7:7" s="4" customFormat="1" ht="11.25">
      <c r="G158" s="43"/>
    </row>
    <row r="159" spans="7:7" s="4" customFormat="1" ht="11.25">
      <c r="G159" s="43"/>
    </row>
    <row r="160" spans="7:7" s="4" customFormat="1" ht="11.25">
      <c r="G160" s="43"/>
    </row>
    <row r="161" spans="1:7" s="4" customFormat="1" ht="11.25">
      <c r="G161" s="43"/>
    </row>
    <row r="162" spans="1:7" s="4" customFormat="1" ht="11.25">
      <c r="G162" s="43"/>
    </row>
    <row r="163" spans="1:7" s="4" customFormat="1" ht="11.25">
      <c r="G163" s="43"/>
    </row>
    <row r="164" spans="1:7" s="4" customFormat="1" ht="11.25">
      <c r="G164" s="43"/>
    </row>
    <row r="165" spans="1:7" s="4" customFormat="1" ht="11.25">
      <c r="G165" s="43"/>
    </row>
    <row r="166" spans="1:7" s="4" customFormat="1" ht="11.25">
      <c r="G166" s="43"/>
    </row>
    <row r="167" spans="1:7" s="4" customFormat="1" ht="11.25">
      <c r="G167" s="43"/>
    </row>
    <row r="168" spans="1:7" s="4" customFormat="1" ht="11.25">
      <c r="G168" s="43"/>
    </row>
    <row r="169" spans="1:7" s="4" customFormat="1" ht="11.25">
      <c r="G169" s="43"/>
    </row>
    <row r="170" spans="1:7" s="4" customFormat="1" ht="11.25">
      <c r="G170" s="43"/>
    </row>
    <row r="171" spans="1:7" s="4" customFormat="1" ht="11.25">
      <c r="G171" s="43"/>
    </row>
    <row r="172" spans="1:7" s="4" customFormat="1" ht="11.25">
      <c r="A172" s="163"/>
      <c r="B172" s="163"/>
      <c r="G172" s="43"/>
    </row>
    <row r="173" spans="1:7" s="4" customFormat="1" ht="11.25">
      <c r="G173" s="43"/>
    </row>
    <row r="174" spans="1:7" s="4" customFormat="1" ht="11.25">
      <c r="G174" s="43"/>
    </row>
    <row r="175" spans="1:7" s="4" customFormat="1" ht="11.25">
      <c r="G175" s="43"/>
    </row>
    <row r="176" spans="1:7" s="4" customFormat="1" ht="11.25">
      <c r="G176" s="43"/>
    </row>
    <row r="177" spans="7:7" s="4" customFormat="1" ht="11.25">
      <c r="G177" s="43"/>
    </row>
    <row r="178" spans="7:7" s="4" customFormat="1" ht="11.25">
      <c r="G178" s="43"/>
    </row>
    <row r="179" spans="7:7" s="4" customFormat="1" ht="11.25">
      <c r="G179" s="43"/>
    </row>
    <row r="180" spans="7:7" s="4" customFormat="1" ht="11.25">
      <c r="G180" s="43"/>
    </row>
    <row r="181" spans="7:7" s="4" customFormat="1" ht="11.25">
      <c r="G181" s="43"/>
    </row>
    <row r="182" spans="7:7" s="4" customFormat="1" ht="11.25">
      <c r="G182" s="43"/>
    </row>
    <row r="183" spans="7:7" s="4" customFormat="1" ht="11.25">
      <c r="G183" s="43"/>
    </row>
    <row r="184" spans="7:7" s="4" customFormat="1" ht="11.25">
      <c r="G184" s="43"/>
    </row>
    <row r="185" spans="7:7" s="4" customFormat="1" ht="11.25">
      <c r="G185" s="43"/>
    </row>
    <row r="186" spans="7:7" s="4" customFormat="1" ht="11.25">
      <c r="G186" s="43"/>
    </row>
    <row r="187" spans="7:7" s="4" customFormat="1" ht="11.25">
      <c r="G187" s="43"/>
    </row>
    <row r="188" spans="7:7" s="4" customFormat="1" ht="11.25">
      <c r="G188" s="43"/>
    </row>
    <row r="189" spans="7:7" s="4" customFormat="1" ht="11.25">
      <c r="G189" s="43"/>
    </row>
    <row r="190" spans="7:7" s="4" customFormat="1" ht="11.25">
      <c r="G190" s="43"/>
    </row>
    <row r="191" spans="7:7" s="4" customFormat="1" ht="11.25">
      <c r="G191" s="43"/>
    </row>
    <row r="192" spans="7:7" s="4" customFormat="1" ht="11.25">
      <c r="G192" s="43"/>
    </row>
    <row r="193" spans="7:7" s="4" customFormat="1" ht="11.25">
      <c r="G193" s="43"/>
    </row>
    <row r="194" spans="7:7" s="4" customFormat="1" ht="11.25">
      <c r="G194" s="43"/>
    </row>
    <row r="195" spans="7:7" s="4" customFormat="1" ht="11.25">
      <c r="G195" s="43"/>
    </row>
    <row r="196" spans="7:7" s="4" customFormat="1" ht="11.25">
      <c r="G196" s="43"/>
    </row>
    <row r="197" spans="7:7" s="4" customFormat="1" ht="11.25">
      <c r="G197" s="43"/>
    </row>
    <row r="198" spans="7:7" s="4" customFormat="1" ht="11.25">
      <c r="G198" s="43"/>
    </row>
    <row r="199" spans="7:7" s="4" customFormat="1" ht="11.25">
      <c r="G199" s="43"/>
    </row>
    <row r="200" spans="7:7" s="4" customFormat="1" ht="11.25">
      <c r="G200" s="43"/>
    </row>
    <row r="201" spans="7:7" s="4" customFormat="1" ht="11.25">
      <c r="G201" s="43"/>
    </row>
    <row r="202" spans="7:7" s="4" customFormat="1" ht="11.25">
      <c r="G202" s="43"/>
    </row>
    <row r="203" spans="7:7" s="4" customFormat="1" ht="11.25">
      <c r="G203" s="43"/>
    </row>
    <row r="204" spans="7:7" s="4" customFormat="1" ht="11.25">
      <c r="G204" s="43"/>
    </row>
    <row r="205" spans="7:7" s="4" customFormat="1" ht="11.25">
      <c r="G205" s="43"/>
    </row>
    <row r="206" spans="7:7" s="4" customFormat="1" ht="11.25">
      <c r="G206" s="43"/>
    </row>
    <row r="207" spans="7:7" s="4" customFormat="1" ht="11.25">
      <c r="G207" s="43"/>
    </row>
    <row r="208" spans="7:7" s="4" customFormat="1" ht="11.25">
      <c r="G208" s="43"/>
    </row>
    <row r="209" spans="7:7" s="4" customFormat="1" ht="11.25">
      <c r="G209" s="43"/>
    </row>
    <row r="210" spans="7:7" s="4" customFormat="1" ht="11.25">
      <c r="G210" s="43"/>
    </row>
    <row r="211" spans="7:7" s="4" customFormat="1" ht="11.25">
      <c r="G211" s="43"/>
    </row>
    <row r="212" spans="7:7" s="4" customFormat="1" ht="11.25">
      <c r="G212" s="43"/>
    </row>
    <row r="213" spans="7:7" s="4" customFormat="1" ht="11.25">
      <c r="G213" s="43"/>
    </row>
    <row r="214" spans="7:7" s="4" customFormat="1" ht="11.25">
      <c r="G214" s="43"/>
    </row>
    <row r="215" spans="7:7" s="4" customFormat="1" ht="11.25">
      <c r="G215" s="43"/>
    </row>
    <row r="216" spans="7:7" s="4" customFormat="1" ht="11.25">
      <c r="G216" s="43"/>
    </row>
    <row r="217" spans="7:7" s="4" customFormat="1" ht="11.25">
      <c r="G217" s="43"/>
    </row>
    <row r="218" spans="7:7" s="4" customFormat="1" ht="11.25">
      <c r="G218" s="43"/>
    </row>
    <row r="219" spans="7:7" s="4" customFormat="1" ht="11.25">
      <c r="G219" s="43"/>
    </row>
    <row r="220" spans="7:7" s="4" customFormat="1" ht="11.25">
      <c r="G220" s="43"/>
    </row>
    <row r="221" spans="7:7" s="4" customFormat="1" ht="11.25">
      <c r="G221" s="43"/>
    </row>
    <row r="222" spans="7:7" s="4" customFormat="1" ht="11.25">
      <c r="G222" s="43"/>
    </row>
    <row r="223" spans="7:7" s="4" customFormat="1" ht="11.25">
      <c r="G223" s="43"/>
    </row>
    <row r="224" spans="7:7" s="4" customFormat="1" ht="11.25">
      <c r="G224" s="43"/>
    </row>
    <row r="225" spans="7:7" s="4" customFormat="1" ht="11.25">
      <c r="G225" s="43"/>
    </row>
    <row r="226" spans="7:7" s="4" customFormat="1" ht="11.25">
      <c r="G226" s="43"/>
    </row>
    <row r="227" spans="7:7" s="4" customFormat="1" ht="11.25">
      <c r="G227" s="43"/>
    </row>
    <row r="228" spans="7:7" s="4" customFormat="1" ht="11.25">
      <c r="G228" s="43"/>
    </row>
    <row r="229" spans="7:7" s="4" customFormat="1" ht="11.25">
      <c r="G229" s="43"/>
    </row>
    <row r="230" spans="7:7" s="4" customFormat="1" ht="11.25">
      <c r="G230" s="43"/>
    </row>
    <row r="231" spans="7:7" s="4" customFormat="1" ht="11.25">
      <c r="G231" s="43"/>
    </row>
    <row r="232" spans="7:7" s="4" customFormat="1" ht="11.25">
      <c r="G232" s="43"/>
    </row>
    <row r="233" spans="7:7" s="4" customFormat="1" ht="11.25">
      <c r="G233" s="43"/>
    </row>
    <row r="234" spans="7:7" s="4" customFormat="1" ht="11.25">
      <c r="G234" s="43"/>
    </row>
    <row r="235" spans="7:7" s="4" customFormat="1" ht="11.25">
      <c r="G235" s="43"/>
    </row>
    <row r="236" spans="7:7" s="4" customFormat="1" ht="11.25">
      <c r="G236" s="43"/>
    </row>
    <row r="237" spans="7:7" s="4" customFormat="1" ht="11.25">
      <c r="G237" s="43"/>
    </row>
    <row r="238" spans="7:7" s="4" customFormat="1" ht="11.25">
      <c r="G238" s="43"/>
    </row>
    <row r="239" spans="7:7" s="4" customFormat="1" ht="11.25">
      <c r="G239" s="43"/>
    </row>
    <row r="240" spans="7:7" s="4" customFormat="1" ht="11.25">
      <c r="G240" s="43"/>
    </row>
    <row r="241" spans="1:7" s="4" customFormat="1" ht="11.25">
      <c r="A241" s="113"/>
      <c r="G241" s="43"/>
    </row>
    <row r="242" spans="1:7" s="4" customFormat="1" ht="11.25">
      <c r="G242" s="43"/>
    </row>
    <row r="243" spans="1:7" s="4" customFormat="1" ht="11.25">
      <c r="G243" s="43"/>
    </row>
    <row r="244" spans="1:7" s="4" customFormat="1" ht="11.25">
      <c r="G244" s="43"/>
    </row>
    <row r="245" spans="1:7" s="4" customFormat="1" ht="11.25">
      <c r="G245" s="43"/>
    </row>
    <row r="246" spans="1:7" s="4" customFormat="1" ht="11.25">
      <c r="G246" s="43"/>
    </row>
    <row r="247" spans="1:7" s="4" customFormat="1" ht="11.25">
      <c r="G247" s="43"/>
    </row>
    <row r="248" spans="1:7" s="4" customFormat="1" ht="11.25">
      <c r="G248" s="43"/>
    </row>
    <row r="249" spans="1:7" s="4" customFormat="1" ht="11.25">
      <c r="G249" s="43"/>
    </row>
    <row r="250" spans="1:7" s="4" customFormat="1" ht="11.25">
      <c r="G250" s="43"/>
    </row>
    <row r="251" spans="1:7" s="4" customFormat="1" ht="11.25">
      <c r="G251" s="43"/>
    </row>
    <row r="252" spans="1:7" s="4" customFormat="1" ht="11.25">
      <c r="G252" s="43"/>
    </row>
    <row r="253" spans="1:7" s="4" customFormat="1" ht="11.25">
      <c r="G253" s="43"/>
    </row>
    <row r="254" spans="1:7" s="4" customFormat="1" ht="11.25">
      <c r="G254" s="43"/>
    </row>
    <row r="255" spans="1:7" s="4" customFormat="1" ht="11.25">
      <c r="G255" s="43"/>
    </row>
    <row r="256" spans="1:7" s="4" customFormat="1" ht="11.25">
      <c r="G256" s="43"/>
    </row>
    <row r="257" spans="1:7" s="4" customFormat="1" ht="11.25">
      <c r="G257" s="43"/>
    </row>
    <row r="258" spans="1:7" s="4" customFormat="1" ht="11.25">
      <c r="A258" s="163"/>
      <c r="G258" s="43"/>
    </row>
    <row r="259" spans="1:7" s="4" customFormat="1" ht="11.25">
      <c r="A259" s="163"/>
      <c r="G259" s="43"/>
    </row>
    <row r="260" spans="1:7" s="4" customFormat="1" ht="11.25">
      <c r="A260" s="163"/>
      <c r="G260" s="43"/>
    </row>
    <row r="261" spans="1:7" s="4" customFormat="1" ht="11.25">
      <c r="A261" s="163"/>
      <c r="G261" s="43"/>
    </row>
    <row r="262" spans="1:7" s="4" customFormat="1" ht="11.25">
      <c r="A262" s="163"/>
      <c r="G262" s="43"/>
    </row>
    <row r="263" spans="1:7" s="4" customFormat="1" ht="11.25">
      <c r="A263" s="163"/>
      <c r="G263" s="43"/>
    </row>
    <row r="264" spans="1:7" s="4" customFormat="1" ht="11.25">
      <c r="A264" s="163"/>
      <c r="G264" s="43"/>
    </row>
    <row r="265" spans="1:7" s="4" customFormat="1" ht="11.25">
      <c r="A265" s="163"/>
      <c r="G265" s="43"/>
    </row>
    <row r="266" spans="1:7" s="4" customFormat="1" ht="11.25">
      <c r="A266" s="163"/>
      <c r="G266" s="43"/>
    </row>
    <row r="267" spans="1:7" s="4" customFormat="1" ht="11.25">
      <c r="A267" s="163"/>
      <c r="G267" s="43"/>
    </row>
    <row r="268" spans="1:7" s="4" customFormat="1" ht="11.25">
      <c r="A268" s="163"/>
      <c r="G268" s="43"/>
    </row>
    <row r="269" spans="1:7" s="4" customFormat="1" ht="11.25">
      <c r="A269" s="163"/>
      <c r="G269" s="43"/>
    </row>
    <row r="270" spans="1:7" s="4" customFormat="1" ht="11.25">
      <c r="A270" s="163"/>
      <c r="G270" s="43"/>
    </row>
    <row r="271" spans="1:7" s="4" customFormat="1" ht="11.25">
      <c r="A271" s="163"/>
      <c r="G271" s="43"/>
    </row>
    <row r="272" spans="1:7" s="4" customFormat="1" ht="11.25">
      <c r="A272" s="163"/>
      <c r="G272" s="43"/>
    </row>
    <row r="273" spans="1:7" s="4" customFormat="1" ht="11.25">
      <c r="A273" s="163"/>
      <c r="G273" s="43"/>
    </row>
    <row r="274" spans="1:7" s="4" customFormat="1" ht="11.25">
      <c r="A274" s="163"/>
      <c r="G274" s="43"/>
    </row>
    <row r="275" spans="1:7" s="4" customFormat="1" ht="11.25">
      <c r="A275" s="163"/>
      <c r="G275" s="43"/>
    </row>
    <row r="276" spans="1:7" s="4" customFormat="1" ht="11.25">
      <c r="A276" s="163"/>
      <c r="G276" s="43"/>
    </row>
    <row r="277" spans="1:7" s="4" customFormat="1" ht="11.25">
      <c r="A277" s="163"/>
      <c r="G277" s="43"/>
    </row>
    <row r="278" spans="1:7" s="4" customFormat="1" ht="11.25">
      <c r="A278" s="163"/>
      <c r="G278" s="43"/>
    </row>
    <row r="279" spans="1:7" s="4" customFormat="1" ht="11.25">
      <c r="A279" s="163"/>
      <c r="G279" s="43"/>
    </row>
    <row r="280" spans="1:7" s="4" customFormat="1" ht="11.25">
      <c r="A280" s="163"/>
      <c r="G280" s="43"/>
    </row>
    <row r="281" spans="1:7" s="4" customFormat="1" ht="11.25">
      <c r="A281" s="163"/>
      <c r="G281" s="43"/>
    </row>
    <row r="282" spans="1:7" s="4" customFormat="1" ht="11.25">
      <c r="A282" s="163"/>
      <c r="G282" s="43"/>
    </row>
    <row r="283" spans="1:7" s="4" customFormat="1" ht="11.25">
      <c r="A283" s="163"/>
      <c r="G283" s="43"/>
    </row>
    <row r="284" spans="1:7" s="4" customFormat="1" ht="11.25">
      <c r="A284" s="163"/>
      <c r="G284" s="43"/>
    </row>
    <row r="285" spans="1:7" s="4" customFormat="1" ht="11.25">
      <c r="A285" s="163"/>
      <c r="G285" s="43"/>
    </row>
    <row r="286" spans="1:7" s="4" customFormat="1" ht="11.25">
      <c r="A286" s="163"/>
      <c r="G286" s="43"/>
    </row>
    <row r="287" spans="1:7" s="4" customFormat="1" ht="11.25">
      <c r="A287" s="163"/>
      <c r="G287" s="43"/>
    </row>
    <row r="288" spans="1:7" s="4" customFormat="1" ht="11.25">
      <c r="A288" s="163"/>
      <c r="G288" s="43"/>
    </row>
    <row r="289" spans="1:7" s="4" customFormat="1" ht="11.25">
      <c r="A289" s="163"/>
      <c r="G289" s="43"/>
    </row>
    <row r="290" spans="1:7" s="4" customFormat="1" ht="11.25">
      <c r="A290" s="163"/>
      <c r="G290" s="43"/>
    </row>
    <row r="291" spans="1:7" s="4" customFormat="1" ht="11.25">
      <c r="A291" s="163"/>
      <c r="G291" s="43"/>
    </row>
    <row r="292" spans="1:7" s="4" customFormat="1" ht="11.25">
      <c r="A292" s="163"/>
      <c r="G292" s="43"/>
    </row>
    <row r="293" spans="1:7" s="4" customFormat="1" ht="11.25">
      <c r="A293" s="163"/>
      <c r="G293" s="43"/>
    </row>
    <row r="294" spans="1:7" s="4" customFormat="1" ht="11.25">
      <c r="A294" s="163"/>
      <c r="G294" s="43"/>
    </row>
    <row r="295" spans="1:7" s="4" customFormat="1" ht="11.25">
      <c r="A295" s="163"/>
      <c r="G295" s="43"/>
    </row>
    <row r="296" spans="1:7" s="4" customFormat="1" ht="11.25">
      <c r="A296" s="163"/>
      <c r="G296" s="43"/>
    </row>
    <row r="297" spans="1:7" s="4" customFormat="1" ht="11.25">
      <c r="A297" s="163"/>
      <c r="G297" s="43"/>
    </row>
    <row r="298" spans="1:7" s="4" customFormat="1" ht="11.25">
      <c r="A298" s="163"/>
      <c r="G298" s="43"/>
    </row>
    <row r="299" spans="1:7" s="4" customFormat="1" ht="11.25">
      <c r="A299" s="163"/>
      <c r="G299" s="43"/>
    </row>
    <row r="300" spans="1:7" s="4" customFormat="1" ht="11.25">
      <c r="A300" s="163"/>
      <c r="G300" s="43"/>
    </row>
    <row r="301" spans="1:7" s="4" customFormat="1" ht="11.25">
      <c r="A301" s="163"/>
      <c r="G301" s="43"/>
    </row>
    <row r="302" spans="1:7" s="4" customFormat="1" ht="11.25">
      <c r="A302" s="163"/>
      <c r="G302" s="43"/>
    </row>
    <row r="303" spans="1:7" s="4" customFormat="1" ht="11.25">
      <c r="A303" s="163"/>
      <c r="G303" s="43"/>
    </row>
    <row r="304" spans="1:7" s="4" customFormat="1" ht="11.25">
      <c r="A304" s="163"/>
      <c r="G304" s="43"/>
    </row>
    <row r="305" spans="1:7" s="4" customFormat="1" ht="11.25">
      <c r="A305" s="163"/>
      <c r="G305" s="43"/>
    </row>
    <row r="306" spans="1:7" s="4" customFormat="1" ht="11.25">
      <c r="A306" s="163"/>
      <c r="G306" s="43"/>
    </row>
    <row r="307" spans="1:7" s="4" customFormat="1" ht="11.25">
      <c r="A307" s="163"/>
      <c r="G307" s="43"/>
    </row>
    <row r="308" spans="1:7" s="4" customFormat="1" ht="11.25">
      <c r="A308" s="163"/>
      <c r="G308" s="43"/>
    </row>
    <row r="309" spans="1:7" s="4" customFormat="1" ht="11.25">
      <c r="A309" s="163"/>
      <c r="G309" s="43"/>
    </row>
    <row r="310" spans="1:7" s="4" customFormat="1" ht="11.25">
      <c r="A310" s="163"/>
      <c r="G310" s="43"/>
    </row>
    <row r="311" spans="1:7" s="4" customFormat="1" ht="11.25">
      <c r="A311" s="163"/>
      <c r="G311" s="43"/>
    </row>
    <row r="312" spans="1:7" s="4" customFormat="1" ht="11.25">
      <c r="A312" s="163"/>
      <c r="G312" s="43"/>
    </row>
    <row r="313" spans="1:7" s="4" customFormat="1" ht="11.25">
      <c r="G313" s="43"/>
    </row>
    <row r="314" spans="1:7" s="4" customFormat="1" ht="11.25">
      <c r="G314" s="43"/>
    </row>
    <row r="315" spans="1:7" s="4" customFormat="1" ht="11.25">
      <c r="G315" s="43"/>
    </row>
    <row r="316" spans="1:7" s="4" customFormat="1" ht="11.25">
      <c r="G316" s="43"/>
    </row>
    <row r="317" spans="1:7" s="4" customFormat="1" ht="11.25">
      <c r="G317" s="43"/>
    </row>
    <row r="318" spans="1:7" s="4" customFormat="1" ht="11.25">
      <c r="G318" s="43"/>
    </row>
    <row r="319" spans="1:7" s="4" customFormat="1" ht="11.25">
      <c r="G319" s="43"/>
    </row>
    <row r="320" spans="1:7" s="4" customFormat="1" ht="11.25">
      <c r="G320" s="43"/>
    </row>
    <row r="321" spans="7:7" s="4" customFormat="1" ht="11.25">
      <c r="G321" s="43"/>
    </row>
    <row r="322" spans="7:7" s="4" customFormat="1" ht="11.25">
      <c r="G322" s="43"/>
    </row>
    <row r="323" spans="7:7" s="4" customFormat="1" ht="11.25">
      <c r="G323" s="43"/>
    </row>
    <row r="324" spans="7:7" s="4" customFormat="1" ht="11.25">
      <c r="G324" s="43"/>
    </row>
    <row r="325" spans="7:7" s="4" customFormat="1" ht="11.25">
      <c r="G325" s="43"/>
    </row>
    <row r="326" spans="7:7" s="4" customFormat="1" ht="11.25">
      <c r="G326" s="43"/>
    </row>
    <row r="327" spans="7:7" s="4" customFormat="1" ht="11.25">
      <c r="G327" s="43"/>
    </row>
    <row r="328" spans="7:7" s="4" customFormat="1" ht="11.25">
      <c r="G328" s="43"/>
    </row>
    <row r="329" spans="7:7" s="4" customFormat="1" ht="11.25">
      <c r="G329" s="43"/>
    </row>
    <row r="330" spans="7:7" s="4" customFormat="1" ht="11.25">
      <c r="G330" s="43"/>
    </row>
    <row r="331" spans="7:7" s="4" customFormat="1" ht="11.25">
      <c r="G331" s="43"/>
    </row>
    <row r="332" spans="7:7" s="4" customFormat="1" ht="11.25">
      <c r="G332" s="43"/>
    </row>
    <row r="333" spans="7:7" s="4" customFormat="1" ht="11.25">
      <c r="G333" s="43"/>
    </row>
    <row r="334" spans="7:7" s="4" customFormat="1" ht="11.25">
      <c r="G334" s="43"/>
    </row>
    <row r="335" spans="7:7" s="4" customFormat="1" ht="11.25">
      <c r="G335" s="43"/>
    </row>
    <row r="336" spans="7:7" s="4" customFormat="1" ht="11.25">
      <c r="G336" s="43"/>
    </row>
    <row r="337" spans="7:7" s="4" customFormat="1" ht="11.25">
      <c r="G337" s="43"/>
    </row>
    <row r="338" spans="7:7" s="4" customFormat="1" ht="11.25">
      <c r="G338" s="43"/>
    </row>
    <row r="339" spans="7:7" s="4" customFormat="1" ht="11.25">
      <c r="G339" s="43"/>
    </row>
    <row r="340" spans="7:7" s="4" customFormat="1" ht="11.25">
      <c r="G340" s="43"/>
    </row>
    <row r="341" spans="7:7" s="4" customFormat="1" ht="11.25">
      <c r="G341" s="43"/>
    </row>
    <row r="342" spans="7:7" s="4" customFormat="1" ht="11.25">
      <c r="G342" s="43"/>
    </row>
    <row r="343" spans="7:7" s="4" customFormat="1" ht="11.25">
      <c r="G343" s="43"/>
    </row>
    <row r="344" spans="7:7" s="4" customFormat="1" ht="11.25">
      <c r="G344" s="43"/>
    </row>
    <row r="345" spans="7:7" s="4" customFormat="1" ht="11.25">
      <c r="G345" s="43"/>
    </row>
    <row r="346" spans="7:7" s="4" customFormat="1" ht="11.25">
      <c r="G346" s="43"/>
    </row>
    <row r="347" spans="7:7" s="4" customFormat="1" ht="11.25">
      <c r="G347" s="43"/>
    </row>
    <row r="348" spans="7:7" s="4" customFormat="1" ht="11.25">
      <c r="G348" s="43"/>
    </row>
    <row r="349" spans="7:7" s="4" customFormat="1" ht="11.25">
      <c r="G349" s="43"/>
    </row>
    <row r="350" spans="7:7" s="4" customFormat="1" ht="11.25">
      <c r="G350" s="43"/>
    </row>
    <row r="351" spans="7:7" s="4" customFormat="1" ht="11.25">
      <c r="G351" s="43"/>
    </row>
    <row r="352" spans="7:7" s="4" customFormat="1" ht="11.25">
      <c r="G352" s="43"/>
    </row>
    <row r="353" spans="7:7" s="4" customFormat="1" ht="11.25">
      <c r="G353" s="43"/>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21436C-27A0-4638-9A7D-B11206A26EA2}">
  <sheetPr>
    <tabColor theme="9" tint="-0.249977111117893"/>
  </sheetPr>
  <dimension ref="A1:L366"/>
  <sheetViews>
    <sheetView topLeftCell="A24" workbookViewId="0">
      <selection activeCell="E36" sqref="E36:E38"/>
    </sheetView>
  </sheetViews>
  <sheetFormatPr defaultColWidth="10.85546875" defaultRowHeight="12"/>
  <cols>
    <col min="1" max="1" width="4" style="142" customWidth="1"/>
    <col min="2" max="2" width="35" style="142" customWidth="1"/>
    <col min="3" max="5" width="11.7109375" style="142" customWidth="1"/>
    <col min="6" max="6" width="11.7109375" style="57" customWidth="1"/>
    <col min="7" max="10" width="11.7109375" style="142" customWidth="1"/>
    <col min="11" max="16384" width="10.85546875" style="142"/>
  </cols>
  <sheetData>
    <row r="1" spans="1:10">
      <c r="A1" s="164" t="s">
        <v>89</v>
      </c>
      <c r="B1" s="164"/>
      <c r="F1" s="4"/>
      <c r="H1" s="164"/>
      <c r="J1" s="165" t="s">
        <v>1</v>
      </c>
    </row>
    <row r="2" spans="1:10">
      <c r="A2" s="164" t="s">
        <v>118</v>
      </c>
      <c r="B2" s="164"/>
      <c r="F2" s="4"/>
      <c r="H2" s="164"/>
      <c r="J2" s="165"/>
    </row>
    <row r="3" spans="1:10">
      <c r="A3" s="164"/>
      <c r="B3" s="166"/>
      <c r="F3" s="4"/>
      <c r="H3" s="164"/>
      <c r="J3" s="167" t="s">
        <v>90</v>
      </c>
    </row>
    <row r="4" spans="1:10" ht="12" customHeight="1">
      <c r="A4" s="164" t="s">
        <v>694</v>
      </c>
      <c r="B4" s="166"/>
      <c r="C4" s="977" t="s">
        <v>119</v>
      </c>
      <c r="D4" s="977"/>
      <c r="E4" s="978"/>
      <c r="F4" s="978"/>
      <c r="G4" s="978"/>
      <c r="H4" s="978"/>
      <c r="J4" s="165" t="s">
        <v>4</v>
      </c>
    </row>
    <row r="5" spans="1:10" ht="12" customHeight="1">
      <c r="A5" s="454" t="s">
        <v>695</v>
      </c>
      <c r="B5" s="166"/>
      <c r="C5" s="977"/>
      <c r="D5" s="977"/>
      <c r="E5" s="978"/>
      <c r="F5" s="978"/>
      <c r="G5" s="978"/>
      <c r="H5" s="978"/>
      <c r="J5" s="165" t="s">
        <v>177</v>
      </c>
    </row>
    <row r="6" spans="1:10" ht="12" customHeight="1">
      <c r="A6" s="164" t="s">
        <v>178</v>
      </c>
      <c r="B6" s="164"/>
      <c r="C6" s="977"/>
      <c r="D6" s="977"/>
      <c r="E6" s="978"/>
      <c r="F6" s="978"/>
      <c r="G6" s="978"/>
      <c r="H6" s="978"/>
      <c r="J6" s="165"/>
    </row>
    <row r="7" spans="1:10" ht="12" customHeight="1">
      <c r="A7" s="168" t="s">
        <v>143</v>
      </c>
      <c r="B7" s="166"/>
      <c r="C7" s="169"/>
      <c r="D7" s="169"/>
      <c r="F7" s="4"/>
      <c r="H7" s="164"/>
      <c r="J7" s="165" t="s">
        <v>91</v>
      </c>
    </row>
    <row r="8" spans="1:10" ht="12.75" thickBot="1">
      <c r="A8" s="170"/>
      <c r="B8" s="170"/>
      <c r="C8" s="170"/>
      <c r="D8" s="170"/>
      <c r="E8" s="170"/>
      <c r="F8" s="120"/>
      <c r="G8" s="170"/>
      <c r="H8" s="170"/>
      <c r="I8" s="170"/>
      <c r="J8" s="170"/>
    </row>
    <row r="9" spans="1:10">
      <c r="A9" s="164"/>
      <c r="B9" s="171" t="s">
        <v>7</v>
      </c>
      <c r="C9" s="172">
        <v>-2</v>
      </c>
      <c r="D9" s="173" t="s">
        <v>144</v>
      </c>
      <c r="E9" s="172">
        <v>-9</v>
      </c>
      <c r="F9" s="124"/>
      <c r="G9" s="172">
        <v>-10</v>
      </c>
      <c r="H9" s="174" t="s">
        <v>173</v>
      </c>
      <c r="I9" s="174" t="s">
        <v>174</v>
      </c>
      <c r="J9" s="174" t="s">
        <v>174</v>
      </c>
    </row>
    <row r="10" spans="1:10">
      <c r="A10" s="175" t="s">
        <v>92</v>
      </c>
      <c r="B10" s="171"/>
      <c r="C10" s="175" t="s">
        <v>8</v>
      </c>
      <c r="D10" s="1009" t="s">
        <v>770</v>
      </c>
      <c r="E10" s="175" t="s">
        <v>10</v>
      </c>
      <c r="F10" s="211" t="s">
        <v>181</v>
      </c>
      <c r="G10" s="171" t="s">
        <v>11</v>
      </c>
      <c r="H10" s="175" t="s">
        <v>145</v>
      </c>
      <c r="I10" s="177" t="s">
        <v>11</v>
      </c>
      <c r="J10" s="175" t="s">
        <v>146</v>
      </c>
    </row>
    <row r="11" spans="1:10" ht="15" thickBot="1">
      <c r="A11" s="178" t="s">
        <v>95</v>
      </c>
      <c r="B11" s="178" t="s">
        <v>13</v>
      </c>
      <c r="C11" s="179" t="s">
        <v>147</v>
      </c>
      <c r="D11" s="176" t="s">
        <v>769</v>
      </c>
      <c r="E11" s="180" t="s">
        <v>15</v>
      </c>
      <c r="F11" s="212" t="s">
        <v>182</v>
      </c>
      <c r="G11" s="178" t="s">
        <v>16</v>
      </c>
      <c r="H11" s="179" t="s">
        <v>17</v>
      </c>
      <c r="I11" s="181" t="s">
        <v>16</v>
      </c>
      <c r="J11" s="179" t="s">
        <v>17</v>
      </c>
    </row>
    <row r="12" spans="1:10">
      <c r="A12" s="182">
        <v>1</v>
      </c>
      <c r="B12" s="164" t="s">
        <v>18</v>
      </c>
      <c r="C12" s="183"/>
      <c r="D12" s="184"/>
      <c r="E12" s="183"/>
      <c r="F12" s="136"/>
      <c r="G12" s="185"/>
      <c r="H12" s="183"/>
    </row>
    <row r="13" spans="1:10">
      <c r="A13" s="182">
        <f>A12+1</f>
        <v>2</v>
      </c>
      <c r="B13" s="142" t="s">
        <v>19</v>
      </c>
      <c r="C13" s="183"/>
      <c r="D13" s="184"/>
      <c r="E13" s="186"/>
      <c r="F13" s="136"/>
      <c r="G13" s="185"/>
      <c r="H13" s="187" t="str">
        <f t="shared" ref="H13:H34" si="0">IF(G13=0,"",ROUND(E13*G13,0))</f>
        <v/>
      </c>
    </row>
    <row r="14" spans="1:10">
      <c r="A14" s="182">
        <f t="shared" ref="A14:A75" si="1">A13+1</f>
        <v>3</v>
      </c>
      <c r="B14" s="142" t="s">
        <v>20</v>
      </c>
      <c r="C14" s="183"/>
      <c r="D14" s="184"/>
      <c r="E14" s="186"/>
      <c r="F14" s="136"/>
      <c r="G14" s="185"/>
      <c r="H14" s="187" t="str">
        <f t="shared" si="0"/>
        <v/>
      </c>
    </row>
    <row r="15" spans="1:10">
      <c r="A15" s="182">
        <f t="shared" si="1"/>
        <v>4</v>
      </c>
      <c r="B15" s="142" t="s">
        <v>21</v>
      </c>
      <c r="C15" s="183"/>
      <c r="D15" s="184"/>
      <c r="E15" s="186"/>
      <c r="F15" s="136"/>
      <c r="G15" s="185"/>
      <c r="H15" s="187" t="str">
        <f t="shared" si="0"/>
        <v/>
      </c>
    </row>
    <row r="16" spans="1:10">
      <c r="A16" s="182">
        <f t="shared" si="1"/>
        <v>5</v>
      </c>
      <c r="B16" s="164" t="s">
        <v>22</v>
      </c>
      <c r="C16" s="183"/>
      <c r="D16" s="184"/>
      <c r="E16" s="186"/>
      <c r="F16" s="136"/>
      <c r="G16" s="185"/>
      <c r="H16" s="187" t="str">
        <f t="shared" si="0"/>
        <v/>
      </c>
    </row>
    <row r="17" spans="1:8">
      <c r="A17" s="182">
        <f t="shared" si="1"/>
        <v>6</v>
      </c>
      <c r="B17" s="142" t="s">
        <v>23</v>
      </c>
      <c r="C17" s="183"/>
      <c r="D17" s="184"/>
      <c r="E17" s="186"/>
      <c r="F17" s="136"/>
      <c r="G17" s="185"/>
      <c r="H17" s="187" t="str">
        <f t="shared" si="0"/>
        <v/>
      </c>
    </row>
    <row r="18" spans="1:8">
      <c r="A18" s="182">
        <f t="shared" si="1"/>
        <v>7</v>
      </c>
      <c r="B18" s="142" t="s">
        <v>24</v>
      </c>
      <c r="C18" s="183"/>
      <c r="D18" s="184"/>
      <c r="E18" s="186"/>
      <c r="F18" s="136"/>
      <c r="G18" s="185"/>
      <c r="H18" s="187" t="str">
        <f t="shared" si="0"/>
        <v/>
      </c>
    </row>
    <row r="19" spans="1:8">
      <c r="A19" s="182">
        <f t="shared" si="1"/>
        <v>8</v>
      </c>
      <c r="B19" s="188" t="s">
        <v>148</v>
      </c>
      <c r="C19" s="183"/>
      <c r="D19" s="184"/>
      <c r="E19" s="186"/>
      <c r="F19" s="136"/>
      <c r="G19" s="185"/>
      <c r="H19" s="187" t="str">
        <f t="shared" si="0"/>
        <v/>
      </c>
    </row>
    <row r="20" spans="1:8">
      <c r="A20" s="182">
        <f t="shared" si="1"/>
        <v>9</v>
      </c>
      <c r="B20" s="142" t="s">
        <v>26</v>
      </c>
      <c r="C20" s="183"/>
      <c r="D20" s="184"/>
      <c r="E20" s="186"/>
      <c r="F20" s="136"/>
      <c r="G20" s="185"/>
      <c r="H20" s="187" t="str">
        <f t="shared" si="0"/>
        <v/>
      </c>
    </row>
    <row r="21" spans="1:8">
      <c r="A21" s="182">
        <f t="shared" si="1"/>
        <v>10</v>
      </c>
      <c r="B21" s="142" t="s">
        <v>27</v>
      </c>
      <c r="C21" s="183"/>
      <c r="D21" s="184"/>
      <c r="E21" s="186"/>
      <c r="F21" s="136"/>
      <c r="G21" s="185"/>
      <c r="H21" s="187" t="str">
        <f t="shared" si="0"/>
        <v/>
      </c>
    </row>
    <row r="22" spans="1:8">
      <c r="A22" s="182">
        <f t="shared" si="1"/>
        <v>11</v>
      </c>
      <c r="B22" s="142" t="s">
        <v>28</v>
      </c>
      <c r="C22" s="183"/>
      <c r="D22" s="184"/>
      <c r="E22" s="186"/>
      <c r="F22" s="136"/>
      <c r="G22" s="185"/>
      <c r="H22" s="187" t="str">
        <f t="shared" si="0"/>
        <v/>
      </c>
    </row>
    <row r="23" spans="1:8">
      <c r="A23" s="182">
        <f t="shared" si="1"/>
        <v>12</v>
      </c>
      <c r="B23" s="142" t="s">
        <v>29</v>
      </c>
      <c r="C23" s="183"/>
      <c r="D23" s="184"/>
      <c r="E23" s="186"/>
      <c r="F23" s="136"/>
      <c r="G23" s="185"/>
      <c r="H23" s="187" t="str">
        <f t="shared" si="0"/>
        <v/>
      </c>
    </row>
    <row r="24" spans="1:8">
      <c r="A24" s="182">
        <f t="shared" si="1"/>
        <v>13</v>
      </c>
      <c r="B24" s="142" t="s">
        <v>30</v>
      </c>
      <c r="C24" s="183"/>
      <c r="D24" s="184"/>
      <c r="E24" s="186"/>
      <c r="F24" s="136"/>
      <c r="G24" s="185"/>
      <c r="H24" s="187" t="str">
        <f t="shared" si="0"/>
        <v/>
      </c>
    </row>
    <row r="25" spans="1:8">
      <c r="A25" s="182">
        <f t="shared" si="1"/>
        <v>14</v>
      </c>
      <c r="B25" s="142" t="s">
        <v>31</v>
      </c>
      <c r="C25" s="183"/>
      <c r="D25" s="184"/>
      <c r="E25" s="186"/>
      <c r="F25" s="136"/>
      <c r="G25" s="185"/>
      <c r="H25" s="187" t="str">
        <f t="shared" si="0"/>
        <v/>
      </c>
    </row>
    <row r="26" spans="1:8">
      <c r="A26" s="182">
        <f t="shared" si="1"/>
        <v>15</v>
      </c>
      <c r="B26" s="142" t="s">
        <v>32</v>
      </c>
      <c r="C26" s="183"/>
      <c r="D26" s="184"/>
      <c r="E26" s="186"/>
      <c r="F26" s="136"/>
      <c r="G26" s="185"/>
      <c r="H26" s="187" t="str">
        <f t="shared" si="0"/>
        <v/>
      </c>
    </row>
    <row r="27" spans="1:8">
      <c r="A27" s="182">
        <f t="shared" si="1"/>
        <v>16</v>
      </c>
      <c r="B27" s="164" t="s">
        <v>33</v>
      </c>
      <c r="C27" s="183"/>
      <c r="D27" s="184"/>
      <c r="E27" s="186"/>
      <c r="F27" s="136"/>
      <c r="G27" s="185"/>
      <c r="H27" s="187" t="str">
        <f t="shared" si="0"/>
        <v/>
      </c>
    </row>
    <row r="28" spans="1:8">
      <c r="A28" s="182">
        <f t="shared" si="1"/>
        <v>17</v>
      </c>
      <c r="B28" s="142" t="s">
        <v>34</v>
      </c>
      <c r="C28" s="183"/>
      <c r="D28" s="184"/>
      <c r="E28" s="186"/>
      <c r="F28" s="136"/>
      <c r="G28" s="185"/>
      <c r="H28" s="187" t="str">
        <f t="shared" si="0"/>
        <v/>
      </c>
    </row>
    <row r="29" spans="1:8">
      <c r="A29" s="182">
        <f t="shared" si="1"/>
        <v>18</v>
      </c>
      <c r="B29" s="142" t="s">
        <v>35</v>
      </c>
      <c r="C29" s="183"/>
      <c r="D29" s="184"/>
      <c r="E29" s="186"/>
      <c r="F29" s="136"/>
      <c r="G29" s="185"/>
      <c r="H29" s="187" t="str">
        <f t="shared" si="0"/>
        <v/>
      </c>
    </row>
    <row r="30" spans="1:8">
      <c r="A30" s="182">
        <f t="shared" si="1"/>
        <v>19</v>
      </c>
      <c r="B30" s="188" t="s">
        <v>149</v>
      </c>
      <c r="C30" s="183"/>
      <c r="D30" s="184"/>
      <c r="E30" s="186"/>
      <c r="F30" s="136"/>
      <c r="G30" s="185"/>
      <c r="H30" s="187" t="str">
        <f t="shared" si="0"/>
        <v/>
      </c>
    </row>
    <row r="31" spans="1:8">
      <c r="A31" s="182">
        <f t="shared" si="1"/>
        <v>20</v>
      </c>
      <c r="B31" s="142" t="s">
        <v>36</v>
      </c>
      <c r="C31" s="183"/>
      <c r="D31" s="184"/>
      <c r="E31" s="186"/>
      <c r="F31" s="136"/>
      <c r="G31" s="185"/>
      <c r="H31" s="187" t="str">
        <f t="shared" si="0"/>
        <v/>
      </c>
    </row>
    <row r="32" spans="1:8">
      <c r="A32" s="182">
        <f t="shared" si="1"/>
        <v>21</v>
      </c>
      <c r="B32" s="142" t="s">
        <v>37</v>
      </c>
      <c r="C32" s="183"/>
      <c r="D32" s="184"/>
      <c r="E32" s="186"/>
      <c r="F32" s="136"/>
      <c r="G32" s="185"/>
      <c r="H32" s="187" t="str">
        <f t="shared" si="0"/>
        <v/>
      </c>
    </row>
    <row r="33" spans="1:10">
      <c r="A33" s="182">
        <f t="shared" si="1"/>
        <v>22</v>
      </c>
      <c r="B33" s="142" t="s">
        <v>38</v>
      </c>
      <c r="C33" s="183"/>
      <c r="D33" s="184"/>
      <c r="E33" s="186"/>
      <c r="F33" s="136"/>
      <c r="G33" s="189"/>
      <c r="H33" s="190" t="str">
        <f t="shared" si="0"/>
        <v/>
      </c>
    </row>
    <row r="34" spans="1:10">
      <c r="A34" s="182">
        <f t="shared" si="1"/>
        <v>23</v>
      </c>
      <c r="B34" s="164" t="s">
        <v>39</v>
      </c>
      <c r="C34" s="183"/>
      <c r="D34" s="184"/>
      <c r="E34" s="186"/>
      <c r="F34" s="136"/>
      <c r="G34" s="189"/>
      <c r="H34" s="190" t="str">
        <f t="shared" si="0"/>
        <v/>
      </c>
    </row>
    <row r="35" spans="1:10">
      <c r="A35" s="182">
        <f t="shared" si="1"/>
        <v>24</v>
      </c>
      <c r="B35" s="142" t="s">
        <v>40</v>
      </c>
      <c r="C35" s="183">
        <v>0</v>
      </c>
      <c r="D35" s="184"/>
      <c r="E35" s="186">
        <f t="shared" ref="E35:E41" si="2">SUM(C35:D35)</f>
        <v>0</v>
      </c>
      <c r="F35" s="137"/>
      <c r="G35" s="145"/>
      <c r="H35" s="146" t="str">
        <f>IF(G35=0,"",ROUND(F35*G35,0))</f>
        <v/>
      </c>
      <c r="I35" s="209"/>
    </row>
    <row r="36" spans="1:10">
      <c r="A36" s="182">
        <f t="shared" si="1"/>
        <v>25</v>
      </c>
      <c r="B36" s="142" t="s">
        <v>41</v>
      </c>
      <c r="C36" s="183">
        <f>-'Marion TB'!Q35</f>
        <v>-774.1438461538462</v>
      </c>
      <c r="D36" s="184">
        <f>+'MAR AnnDepr'!Q6</f>
        <v>44.916666666666636</v>
      </c>
      <c r="E36" s="186">
        <f t="shared" si="2"/>
        <v>-729.22717948717957</v>
      </c>
      <c r="F36" s="137">
        <v>-1172</v>
      </c>
      <c r="G36" s="145">
        <f>+'MARION A 6'!G35</f>
        <v>0.21560000000000001</v>
      </c>
      <c r="H36" s="146">
        <f>IF(G36=0,"",ROUND(E36*G36,0))</f>
        <v>-157</v>
      </c>
      <c r="I36" s="191"/>
      <c r="J36" s="192"/>
    </row>
    <row r="37" spans="1:10">
      <c r="A37" s="182">
        <f t="shared" si="1"/>
        <v>26</v>
      </c>
      <c r="B37" s="188" t="s">
        <v>150</v>
      </c>
      <c r="C37" s="183">
        <v>0</v>
      </c>
      <c r="D37" s="184"/>
      <c r="E37" s="186">
        <f t="shared" si="2"/>
        <v>0</v>
      </c>
      <c r="F37" s="136"/>
      <c r="G37" s="145">
        <f>+'MARION A 6'!G36</f>
        <v>0.21560000000000001</v>
      </c>
      <c r="H37" s="146">
        <f t="shared" ref="H37:H42" si="3">IF(G37=0,"",ROUND(E37*G37,0))</f>
        <v>0</v>
      </c>
      <c r="I37" s="191"/>
      <c r="J37" s="192"/>
    </row>
    <row r="38" spans="1:10">
      <c r="A38" s="182">
        <f t="shared" si="1"/>
        <v>27</v>
      </c>
      <c r="B38" s="142" t="s">
        <v>43</v>
      </c>
      <c r="C38" s="183">
        <f>-'Marion TB'!Q43-'Marion TB'!Q44</f>
        <v>86113.856923076935</v>
      </c>
      <c r="D38" s="184">
        <f>+'MAR AnnDepr'!Q12</f>
        <v>24.036666666666253</v>
      </c>
      <c r="E38" s="186">
        <f t="shared" si="2"/>
        <v>86137.893589743602</v>
      </c>
      <c r="F38" s="136">
        <v>65826</v>
      </c>
      <c r="G38" s="145">
        <f>+'MARION A 6'!G37</f>
        <v>0.21560000000000001</v>
      </c>
      <c r="H38" s="146">
        <f t="shared" si="3"/>
        <v>18571</v>
      </c>
      <c r="I38" s="191"/>
      <c r="J38" s="192"/>
    </row>
    <row r="39" spans="1:10">
      <c r="A39" s="182">
        <f t="shared" si="1"/>
        <v>28</v>
      </c>
      <c r="B39" s="142" t="s">
        <v>44</v>
      </c>
      <c r="C39" s="183">
        <v>0</v>
      </c>
      <c r="D39" s="184"/>
      <c r="E39" s="186">
        <f t="shared" si="2"/>
        <v>0</v>
      </c>
      <c r="F39" s="136"/>
      <c r="G39" s="145">
        <f>+'MARION A 6'!G38</f>
        <v>0.21560000000000001</v>
      </c>
      <c r="H39" s="146">
        <f t="shared" si="3"/>
        <v>0</v>
      </c>
      <c r="I39" s="191"/>
      <c r="J39" s="192"/>
    </row>
    <row r="40" spans="1:10">
      <c r="A40" s="182">
        <f t="shared" si="1"/>
        <v>29</v>
      </c>
      <c r="B40" s="142" t="s">
        <v>45</v>
      </c>
      <c r="C40" s="183">
        <v>0</v>
      </c>
      <c r="D40" s="184"/>
      <c r="E40" s="186">
        <f t="shared" si="2"/>
        <v>0</v>
      </c>
      <c r="F40" s="136"/>
      <c r="G40" s="145">
        <f>+'MARION A 6'!G39</f>
        <v>0.21560000000000001</v>
      </c>
      <c r="H40" s="146">
        <f t="shared" si="3"/>
        <v>0</v>
      </c>
      <c r="I40" s="191"/>
      <c r="J40" s="192"/>
    </row>
    <row r="41" spans="1:10">
      <c r="A41" s="182">
        <f t="shared" si="1"/>
        <v>30</v>
      </c>
      <c r="B41" s="142" t="s">
        <v>46</v>
      </c>
      <c r="C41" s="183">
        <v>0</v>
      </c>
      <c r="D41" s="184"/>
      <c r="E41" s="186">
        <f t="shared" si="2"/>
        <v>0</v>
      </c>
      <c r="F41" s="136"/>
      <c r="G41" s="145">
        <f>+'MARION A 6'!G40</f>
        <v>0.21560000000000001</v>
      </c>
      <c r="H41" s="146">
        <f t="shared" si="3"/>
        <v>0</v>
      </c>
    </row>
    <row r="42" spans="1:10">
      <c r="A42" s="182">
        <f t="shared" si="1"/>
        <v>31</v>
      </c>
      <c r="B42" s="164" t="s">
        <v>151</v>
      </c>
      <c r="C42" s="183"/>
      <c r="D42" s="184"/>
      <c r="E42" s="186"/>
      <c r="F42" s="136"/>
      <c r="G42" s="189"/>
      <c r="H42" s="146" t="str">
        <f t="shared" si="3"/>
        <v/>
      </c>
    </row>
    <row r="43" spans="1:10">
      <c r="A43" s="182">
        <f t="shared" si="1"/>
        <v>32</v>
      </c>
      <c r="B43" s="142" t="s">
        <v>152</v>
      </c>
      <c r="C43" s="183"/>
      <c r="D43" s="184"/>
      <c r="E43" s="186"/>
      <c r="F43" s="136"/>
      <c r="G43" s="189"/>
      <c r="H43" s="190" t="str">
        <f t="shared" ref="H43:H62" si="4">IF(G43=0,"",ROUND(E43*G43,0))</f>
        <v/>
      </c>
    </row>
    <row r="44" spans="1:10">
      <c r="A44" s="182">
        <f t="shared" si="1"/>
        <v>33</v>
      </c>
      <c r="B44" s="142" t="s">
        <v>153</v>
      </c>
      <c r="C44" s="183"/>
      <c r="D44" s="184"/>
      <c r="E44" s="186"/>
      <c r="F44" s="136"/>
      <c r="G44" s="185"/>
      <c r="H44" s="187" t="str">
        <f t="shared" si="4"/>
        <v/>
      </c>
    </row>
    <row r="45" spans="1:10">
      <c r="A45" s="182">
        <f t="shared" si="1"/>
        <v>34</v>
      </c>
      <c r="B45" s="142" t="s">
        <v>154</v>
      </c>
      <c r="C45" s="183"/>
      <c r="D45" s="184"/>
      <c r="E45" s="186"/>
      <c r="F45" s="136"/>
      <c r="G45" s="185"/>
      <c r="H45" s="187" t="str">
        <f t="shared" si="4"/>
        <v/>
      </c>
    </row>
    <row r="46" spans="1:10">
      <c r="A46" s="182">
        <f t="shared" si="1"/>
        <v>35</v>
      </c>
      <c r="B46" s="142" t="s">
        <v>155</v>
      </c>
      <c r="C46" s="183"/>
      <c r="D46" s="184"/>
      <c r="E46" s="186"/>
      <c r="F46" s="136"/>
      <c r="G46" s="185"/>
      <c r="H46" s="187" t="str">
        <f t="shared" si="4"/>
        <v/>
      </c>
    </row>
    <row r="47" spans="1:10">
      <c r="A47" s="182">
        <f t="shared" si="1"/>
        <v>36</v>
      </c>
      <c r="B47" s="142" t="s">
        <v>52</v>
      </c>
      <c r="C47" s="183"/>
      <c r="D47" s="184"/>
      <c r="E47" s="186"/>
      <c r="F47" s="136"/>
      <c r="G47" s="185"/>
      <c r="H47" s="187" t="str">
        <f t="shared" si="4"/>
        <v/>
      </c>
    </row>
    <row r="48" spans="1:10">
      <c r="A48" s="182">
        <f t="shared" si="1"/>
        <v>37</v>
      </c>
      <c r="B48" s="142" t="s">
        <v>157</v>
      </c>
      <c r="C48" s="183"/>
      <c r="D48" s="184"/>
      <c r="E48" s="186"/>
      <c r="F48" s="136"/>
      <c r="G48" s="185"/>
      <c r="H48" s="187" t="str">
        <f t="shared" si="4"/>
        <v/>
      </c>
    </row>
    <row r="49" spans="1:8">
      <c r="A49" s="182">
        <f t="shared" si="1"/>
        <v>38</v>
      </c>
      <c r="B49" s="142" t="s">
        <v>158</v>
      </c>
      <c r="C49" s="183"/>
      <c r="D49" s="184"/>
      <c r="E49" s="186"/>
      <c r="F49" s="136"/>
      <c r="G49" s="185"/>
      <c r="H49" s="187" t="str">
        <f t="shared" si="4"/>
        <v/>
      </c>
    </row>
    <row r="50" spans="1:8">
      <c r="A50" s="182">
        <f t="shared" si="1"/>
        <v>39</v>
      </c>
      <c r="B50" s="142" t="s">
        <v>159</v>
      </c>
      <c r="C50" s="183"/>
      <c r="D50" s="184"/>
      <c r="E50" s="186"/>
      <c r="F50" s="136"/>
      <c r="G50" s="185"/>
      <c r="H50" s="187" t="str">
        <f t="shared" si="4"/>
        <v/>
      </c>
    </row>
    <row r="51" spans="1:8">
      <c r="A51" s="182">
        <f t="shared" si="1"/>
        <v>40</v>
      </c>
      <c r="B51" s="164" t="s">
        <v>47</v>
      </c>
      <c r="C51" s="183"/>
      <c r="D51" s="184"/>
      <c r="E51" s="186"/>
      <c r="F51" s="136"/>
      <c r="G51" s="185"/>
      <c r="H51" s="187" t="str">
        <f t="shared" si="4"/>
        <v/>
      </c>
    </row>
    <row r="52" spans="1:8">
      <c r="A52" s="182">
        <f t="shared" si="1"/>
        <v>41</v>
      </c>
      <c r="B52" s="142" t="s">
        <v>160</v>
      </c>
      <c r="C52" s="183"/>
      <c r="D52" s="184"/>
      <c r="E52" s="186"/>
      <c r="F52" s="136"/>
      <c r="G52" s="185"/>
      <c r="H52" s="187" t="str">
        <f t="shared" si="4"/>
        <v/>
      </c>
    </row>
    <row r="53" spans="1:8">
      <c r="A53" s="182">
        <f t="shared" si="1"/>
        <v>42</v>
      </c>
      <c r="B53" s="142" t="s">
        <v>161</v>
      </c>
      <c r="C53" s="183"/>
      <c r="D53" s="184"/>
      <c r="E53" s="186"/>
      <c r="F53" s="136"/>
      <c r="G53" s="185"/>
      <c r="H53" s="187" t="str">
        <f t="shared" si="4"/>
        <v/>
      </c>
    </row>
    <row r="54" spans="1:8">
      <c r="A54" s="182">
        <f t="shared" si="1"/>
        <v>43</v>
      </c>
      <c r="B54" s="142" t="s">
        <v>162</v>
      </c>
      <c r="C54" s="183"/>
      <c r="D54" s="184"/>
      <c r="E54" s="186"/>
      <c r="F54" s="136"/>
      <c r="G54" s="185"/>
      <c r="H54" s="187" t="str">
        <f t="shared" si="4"/>
        <v/>
      </c>
    </row>
    <row r="55" spans="1:8">
      <c r="A55" s="182">
        <f t="shared" si="1"/>
        <v>44</v>
      </c>
      <c r="B55" s="142" t="s">
        <v>163</v>
      </c>
      <c r="C55" s="183"/>
      <c r="D55" s="184"/>
      <c r="E55" s="186"/>
      <c r="F55" s="136"/>
      <c r="G55" s="185"/>
      <c r="H55" s="187" t="str">
        <f t="shared" si="4"/>
        <v/>
      </c>
    </row>
    <row r="56" spans="1:8">
      <c r="A56" s="182">
        <f t="shared" si="1"/>
        <v>45</v>
      </c>
      <c r="B56" s="142" t="s">
        <v>57</v>
      </c>
      <c r="C56" s="183"/>
      <c r="D56" s="184"/>
      <c r="E56" s="186"/>
      <c r="F56" s="136"/>
      <c r="G56" s="185"/>
      <c r="H56" s="187" t="str">
        <f t="shared" si="4"/>
        <v/>
      </c>
    </row>
    <row r="57" spans="1:8">
      <c r="A57" s="182">
        <f t="shared" si="1"/>
        <v>46</v>
      </c>
      <c r="B57" s="142" t="s">
        <v>164</v>
      </c>
      <c r="C57" s="183"/>
      <c r="D57" s="184"/>
      <c r="E57" s="186"/>
      <c r="F57" s="136"/>
      <c r="G57" s="185"/>
      <c r="H57" s="187" t="str">
        <f t="shared" si="4"/>
        <v/>
      </c>
    </row>
    <row r="58" spans="1:8">
      <c r="A58" s="182">
        <f t="shared" si="1"/>
        <v>47</v>
      </c>
      <c r="B58" s="142" t="s">
        <v>165</v>
      </c>
      <c r="C58" s="183"/>
      <c r="D58" s="184"/>
      <c r="E58" s="186"/>
      <c r="F58" s="136"/>
      <c r="G58" s="185"/>
      <c r="H58" s="187" t="str">
        <f t="shared" si="4"/>
        <v/>
      </c>
    </row>
    <row r="59" spans="1:8">
      <c r="A59" s="182">
        <f t="shared" si="1"/>
        <v>48</v>
      </c>
      <c r="B59" s="142" t="s">
        <v>166</v>
      </c>
      <c r="C59" s="183"/>
      <c r="D59" s="184"/>
      <c r="E59" s="186"/>
      <c r="F59" s="136"/>
      <c r="G59" s="185"/>
      <c r="H59" s="187" t="str">
        <f t="shared" si="4"/>
        <v/>
      </c>
    </row>
    <row r="60" spans="1:8">
      <c r="A60" s="182">
        <f t="shared" si="1"/>
        <v>49</v>
      </c>
      <c r="B60" s="142" t="s">
        <v>167</v>
      </c>
      <c r="C60" s="183"/>
      <c r="D60" s="184"/>
      <c r="E60" s="186"/>
      <c r="F60" s="136"/>
      <c r="G60" s="185"/>
      <c r="H60" s="187" t="str">
        <f t="shared" si="4"/>
        <v/>
      </c>
    </row>
    <row r="61" spans="1:8">
      <c r="A61" s="182">
        <f t="shared" si="1"/>
        <v>50</v>
      </c>
      <c r="B61" s="164" t="s">
        <v>59</v>
      </c>
      <c r="C61" s="183"/>
      <c r="D61" s="184"/>
      <c r="E61" s="186"/>
      <c r="F61" s="136"/>
      <c r="G61" s="185"/>
      <c r="H61" s="187" t="str">
        <f t="shared" si="4"/>
        <v/>
      </c>
    </row>
    <row r="62" spans="1:8">
      <c r="A62" s="182">
        <f t="shared" si="1"/>
        <v>51</v>
      </c>
      <c r="B62" s="193" t="s">
        <v>60</v>
      </c>
      <c r="C62" s="183"/>
      <c r="D62" s="184"/>
      <c r="E62" s="186"/>
      <c r="F62" s="136"/>
      <c r="G62" s="185"/>
      <c r="H62" s="187" t="str">
        <f t="shared" si="4"/>
        <v/>
      </c>
    </row>
    <row r="63" spans="1:8">
      <c r="A63" s="182">
        <f t="shared" si="1"/>
        <v>52</v>
      </c>
      <c r="B63" s="193" t="s">
        <v>61</v>
      </c>
      <c r="C63" s="183"/>
      <c r="D63" s="184"/>
      <c r="E63" s="186"/>
      <c r="F63" s="136"/>
      <c r="G63" s="185"/>
      <c r="H63" s="187"/>
    </row>
    <row r="64" spans="1:8">
      <c r="A64" s="182">
        <f t="shared" si="1"/>
        <v>53</v>
      </c>
      <c r="B64" s="193" t="s">
        <v>168</v>
      </c>
      <c r="D64" s="184"/>
      <c r="E64" s="186"/>
      <c r="F64" s="136"/>
      <c r="G64" s="185"/>
      <c r="H64" s="187" t="str">
        <f t="shared" ref="H64:H73" si="5">IF(G64=0,"",ROUND(E64*G64,0))</f>
        <v/>
      </c>
    </row>
    <row r="65" spans="1:12">
      <c r="A65" s="182">
        <f t="shared" si="1"/>
        <v>54</v>
      </c>
      <c r="B65" s="193" t="s">
        <v>63</v>
      </c>
      <c r="C65" s="183"/>
      <c r="D65" s="184"/>
      <c r="E65" s="186"/>
      <c r="F65" s="136"/>
      <c r="G65" s="185"/>
      <c r="H65" s="187" t="str">
        <f t="shared" si="5"/>
        <v/>
      </c>
      <c r="K65" s="4" t="s">
        <v>180</v>
      </c>
    </row>
    <row r="66" spans="1:12">
      <c r="A66" s="182">
        <f t="shared" si="1"/>
        <v>55</v>
      </c>
      <c r="B66" s="193" t="s">
        <v>64</v>
      </c>
      <c r="C66" s="183"/>
      <c r="D66" s="184"/>
      <c r="E66" s="186"/>
      <c r="F66" s="136"/>
      <c r="G66" s="185"/>
      <c r="H66" s="187" t="str">
        <f t="shared" si="5"/>
        <v/>
      </c>
      <c r="K66" s="4" t="s">
        <v>179</v>
      </c>
    </row>
    <row r="67" spans="1:12">
      <c r="A67" s="182">
        <f t="shared" si="1"/>
        <v>56</v>
      </c>
      <c r="B67" s="193" t="s">
        <v>100</v>
      </c>
      <c r="C67" s="183"/>
      <c r="D67" s="184"/>
      <c r="E67" s="186"/>
      <c r="F67" s="136"/>
      <c r="G67" s="185"/>
      <c r="H67" s="187" t="str">
        <f t="shared" si="5"/>
        <v/>
      </c>
    </row>
    <row r="68" spans="1:12">
      <c r="A68" s="182">
        <f t="shared" si="1"/>
        <v>57</v>
      </c>
      <c r="B68" s="193" t="s">
        <v>66</v>
      </c>
      <c r="C68" s="183"/>
      <c r="D68" s="184"/>
      <c r="E68" s="186"/>
      <c r="F68" s="136"/>
      <c r="G68" s="185"/>
      <c r="H68" s="187" t="str">
        <f t="shared" si="5"/>
        <v/>
      </c>
    </row>
    <row r="69" spans="1:12">
      <c r="A69" s="182">
        <f t="shared" si="1"/>
        <v>58</v>
      </c>
      <c r="B69" s="193" t="s">
        <v>67</v>
      </c>
      <c r="C69" s="183"/>
      <c r="D69" s="184"/>
      <c r="E69" s="186"/>
      <c r="F69" s="136"/>
      <c r="G69" s="185"/>
      <c r="H69" s="187" t="str">
        <f t="shared" si="5"/>
        <v/>
      </c>
    </row>
    <row r="70" spans="1:12">
      <c r="A70" s="182">
        <f t="shared" si="1"/>
        <v>59</v>
      </c>
      <c r="B70" s="193" t="s">
        <v>101</v>
      </c>
      <c r="C70" s="183"/>
      <c r="D70" s="184"/>
      <c r="E70" s="186"/>
      <c r="F70" s="136"/>
      <c r="G70" s="185"/>
      <c r="H70" s="187" t="str">
        <f t="shared" si="5"/>
        <v/>
      </c>
    </row>
    <row r="71" spans="1:12">
      <c r="A71" s="182">
        <f t="shared" si="1"/>
        <v>60</v>
      </c>
      <c r="B71" s="193" t="s">
        <v>69</v>
      </c>
      <c r="C71" s="183"/>
      <c r="D71" s="184"/>
      <c r="E71" s="186"/>
      <c r="F71" s="136"/>
      <c r="G71" s="185"/>
      <c r="H71" s="187" t="str">
        <f t="shared" si="5"/>
        <v/>
      </c>
    </row>
    <row r="72" spans="1:12">
      <c r="A72" s="182">
        <f t="shared" si="1"/>
        <v>61</v>
      </c>
      <c r="B72" s="193" t="s">
        <v>70</v>
      </c>
      <c r="C72" s="183"/>
      <c r="D72" s="184"/>
      <c r="E72" s="186"/>
      <c r="F72" s="136"/>
      <c r="G72" s="185"/>
      <c r="H72" s="187" t="str">
        <f t="shared" si="5"/>
        <v/>
      </c>
    </row>
    <row r="73" spans="1:12">
      <c r="A73" s="182">
        <f t="shared" si="1"/>
        <v>62</v>
      </c>
      <c r="B73" s="194" t="s">
        <v>169</v>
      </c>
      <c r="C73" s="183"/>
      <c r="D73" s="184"/>
      <c r="E73" s="186"/>
      <c r="F73" s="136"/>
      <c r="G73" s="185"/>
      <c r="H73" s="187" t="str">
        <f t="shared" si="5"/>
        <v/>
      </c>
    </row>
    <row r="74" spans="1:12">
      <c r="A74" s="182">
        <f t="shared" si="1"/>
        <v>63</v>
      </c>
      <c r="C74" s="187"/>
      <c r="D74" s="190"/>
      <c r="E74" s="187"/>
      <c r="F74" s="136"/>
      <c r="G74" s="195"/>
      <c r="H74" s="187"/>
      <c r="L74" s="142" t="s">
        <v>175</v>
      </c>
    </row>
    <row r="75" spans="1:12" ht="12.75" thickBot="1">
      <c r="A75" s="182">
        <f t="shared" si="1"/>
        <v>64</v>
      </c>
      <c r="B75" s="164" t="s">
        <v>176</v>
      </c>
      <c r="C75" s="196">
        <f>SUM(C12:C74)</f>
        <v>85339.713076923086</v>
      </c>
      <c r="D75" s="197">
        <f>SUM(D12:D74)</f>
        <v>68.953333333332893</v>
      </c>
      <c r="E75" s="196">
        <f>SUM(E12:E74)</f>
        <v>85408.666410256425</v>
      </c>
      <c r="F75" s="210"/>
      <c r="G75" s="198" t="s">
        <v>172</v>
      </c>
      <c r="H75" s="196">
        <f>SUM(H12:H74)</f>
        <v>18414</v>
      </c>
      <c r="J75" s="196">
        <f>SUM(J12:J74)</f>
        <v>0</v>
      </c>
      <c r="K75" s="199">
        <f>SUM(D75:D75)</f>
        <v>68.953333333332893</v>
      </c>
      <c r="L75" s="199">
        <f>SUM(D75:D75)</f>
        <v>68.953333333332893</v>
      </c>
    </row>
    <row r="76" spans="1:12" ht="15" thickTop="1">
      <c r="A76" s="171"/>
      <c r="B76" s="164"/>
      <c r="C76" s="200"/>
      <c r="D76" s="201"/>
      <c r="E76" s="202">
        <f>SUM(C75:D75)</f>
        <v>85408.666410256425</v>
      </c>
      <c r="F76" s="160"/>
      <c r="G76" s="185"/>
      <c r="H76" s="200"/>
      <c r="K76" s="203">
        <f>E75-C75</f>
        <v>68.953333333338378</v>
      </c>
    </row>
    <row r="77" spans="1:12">
      <c r="A77" s="171"/>
      <c r="B77" s="171"/>
      <c r="C77" s="204"/>
      <c r="D77" s="204"/>
      <c r="E77" s="204"/>
      <c r="F77" s="162"/>
      <c r="G77" s="205"/>
      <c r="H77" s="204"/>
    </row>
    <row r="78" spans="1:12">
      <c r="A78" s="171"/>
      <c r="B78" s="164"/>
      <c r="C78" s="203"/>
      <c r="D78" s="203"/>
      <c r="E78" s="199">
        <f>SUM(C75:D75)</f>
        <v>85408.666410256425</v>
      </c>
      <c r="F78" s="46"/>
      <c r="G78" s="185"/>
      <c r="H78" s="203"/>
    </row>
    <row r="79" spans="1:12">
      <c r="A79" s="171"/>
      <c r="B79" s="164"/>
      <c r="C79" s="203"/>
      <c r="D79" s="203"/>
      <c r="E79" s="203"/>
      <c r="F79" s="46"/>
      <c r="G79" s="185"/>
      <c r="H79" s="203"/>
    </row>
    <row r="80" spans="1:12">
      <c r="A80" s="171"/>
      <c r="B80" s="164"/>
      <c r="C80" s="203"/>
      <c r="D80" s="203"/>
      <c r="E80" s="203"/>
      <c r="F80" s="46"/>
      <c r="G80" s="185"/>
      <c r="H80" s="203"/>
    </row>
    <row r="81" spans="1:8">
      <c r="A81" s="171"/>
      <c r="B81" s="164"/>
      <c r="C81" s="203"/>
      <c r="D81" s="203"/>
      <c r="E81" s="203"/>
      <c r="F81" s="46"/>
      <c r="G81" s="185"/>
      <c r="H81" s="203"/>
    </row>
    <row r="82" spans="1:8">
      <c r="A82" s="171"/>
      <c r="B82" s="164"/>
      <c r="C82" s="203"/>
      <c r="D82" s="203"/>
      <c r="E82" s="203"/>
      <c r="F82" s="46"/>
      <c r="G82" s="185"/>
      <c r="H82" s="203"/>
    </row>
    <row r="83" spans="1:8">
      <c r="A83" s="171"/>
      <c r="B83" s="171"/>
      <c r="C83" s="206"/>
      <c r="D83" s="206"/>
      <c r="E83" s="203"/>
      <c r="F83" s="46"/>
      <c r="G83" s="207"/>
      <c r="H83" s="206"/>
    </row>
    <row r="84" spans="1:8">
      <c r="C84" s="203"/>
      <c r="D84" s="203"/>
      <c r="E84" s="203"/>
      <c r="F84" s="46"/>
      <c r="G84" s="185"/>
      <c r="H84" s="203"/>
    </row>
    <row r="85" spans="1:8">
      <c r="C85" s="203"/>
      <c r="D85" s="203"/>
      <c r="E85" s="203"/>
      <c r="F85" s="46"/>
      <c r="G85" s="185"/>
      <c r="H85" s="203"/>
    </row>
    <row r="86" spans="1:8">
      <c r="F86" s="46"/>
      <c r="G86" s="185"/>
    </row>
    <row r="87" spans="1:8">
      <c r="F87" s="46"/>
      <c r="G87" s="185"/>
    </row>
    <row r="88" spans="1:8">
      <c r="F88" s="46"/>
      <c r="G88" s="185"/>
    </row>
    <row r="89" spans="1:8">
      <c r="F89" s="4"/>
      <c r="G89" s="185"/>
    </row>
    <row r="90" spans="1:8">
      <c r="F90" s="4"/>
      <c r="G90" s="185"/>
    </row>
    <row r="91" spans="1:8">
      <c r="F91" s="4"/>
    </row>
    <row r="92" spans="1:8">
      <c r="F92" s="4"/>
    </row>
    <row r="93" spans="1:8">
      <c r="F93" s="4"/>
    </row>
    <row r="94" spans="1:8">
      <c r="F94" s="4"/>
    </row>
    <row r="95" spans="1:8">
      <c r="F95" s="4"/>
    </row>
    <row r="96" spans="1:8">
      <c r="E96" s="203"/>
      <c r="F96" s="4"/>
      <c r="G96" s="203"/>
    </row>
    <row r="97" spans="6:6">
      <c r="F97" s="4"/>
    </row>
    <row r="98" spans="6:6">
      <c r="F98" s="4"/>
    </row>
    <row r="99" spans="6:6">
      <c r="F99" s="4"/>
    </row>
    <row r="100" spans="6:6">
      <c r="F100" s="4"/>
    </row>
    <row r="101" spans="6:6">
      <c r="F101" s="4"/>
    </row>
    <row r="102" spans="6:6">
      <c r="F102" s="4"/>
    </row>
    <row r="103" spans="6:6">
      <c r="F103" s="4"/>
    </row>
    <row r="104" spans="6:6">
      <c r="F104" s="4"/>
    </row>
    <row r="105" spans="6:6">
      <c r="F105" s="4"/>
    </row>
    <row r="106" spans="6:6">
      <c r="F106" s="4"/>
    </row>
    <row r="107" spans="6:6">
      <c r="F107" s="4"/>
    </row>
    <row r="108" spans="6:6">
      <c r="F108" s="4"/>
    </row>
    <row r="109" spans="6:6">
      <c r="F109" s="4"/>
    </row>
    <row r="110" spans="6:6">
      <c r="F110" s="4"/>
    </row>
    <row r="111" spans="6:6">
      <c r="F111" s="4"/>
    </row>
    <row r="112" spans="6:6">
      <c r="F112" s="4"/>
    </row>
    <row r="113" spans="1:6">
      <c r="F113" s="4"/>
    </row>
    <row r="114" spans="1:6">
      <c r="F114" s="4"/>
    </row>
    <row r="115" spans="1:6">
      <c r="F115" s="4"/>
    </row>
    <row r="116" spans="1:6">
      <c r="F116" s="4"/>
    </row>
    <row r="117" spans="1:6">
      <c r="F117" s="4"/>
    </row>
    <row r="118" spans="1:6">
      <c r="F118" s="4"/>
    </row>
    <row r="119" spans="1:6">
      <c r="F119" s="4"/>
    </row>
    <row r="120" spans="1:6">
      <c r="F120" s="4"/>
    </row>
    <row r="121" spans="1:6">
      <c r="F121" s="4"/>
    </row>
    <row r="122" spans="1:6">
      <c r="F122" s="4"/>
    </row>
    <row r="123" spans="1:6">
      <c r="F123" s="4"/>
    </row>
    <row r="124" spans="1:6">
      <c r="F124" s="4"/>
    </row>
    <row r="125" spans="1:6">
      <c r="F125" s="4"/>
    </row>
    <row r="126" spans="1:6">
      <c r="F126" s="4"/>
    </row>
    <row r="127" spans="1:6">
      <c r="A127" s="208"/>
      <c r="B127" s="208"/>
      <c r="F127" s="4"/>
    </row>
    <row r="128" spans="1:6">
      <c r="A128" s="208"/>
      <c r="B128" s="208"/>
      <c r="F128" s="4"/>
    </row>
    <row r="129" spans="1:6">
      <c r="A129" s="208"/>
      <c r="B129" s="208"/>
      <c r="F129" s="4"/>
    </row>
    <row r="130" spans="1:6">
      <c r="A130" s="208"/>
      <c r="B130" s="208"/>
      <c r="F130" s="4"/>
    </row>
    <row r="131" spans="1:6">
      <c r="A131" s="208"/>
      <c r="B131" s="208"/>
      <c r="F131" s="4"/>
    </row>
    <row r="132" spans="1:6">
      <c r="F132" s="4"/>
    </row>
    <row r="133" spans="1:6">
      <c r="F133" s="4"/>
    </row>
    <row r="134" spans="1:6">
      <c r="F134" s="4"/>
    </row>
    <row r="135" spans="1:6">
      <c r="F135" s="4"/>
    </row>
    <row r="136" spans="1:6">
      <c r="F136" s="4"/>
    </row>
    <row r="137" spans="1:6">
      <c r="F137" s="4"/>
    </row>
    <row r="138" spans="1:6">
      <c r="F138" s="4"/>
    </row>
    <row r="139" spans="1:6">
      <c r="F139" s="4"/>
    </row>
    <row r="140" spans="1:6">
      <c r="F140" s="4"/>
    </row>
    <row r="141" spans="1:6">
      <c r="F141" s="4"/>
    </row>
    <row r="142" spans="1:6">
      <c r="F142" s="4"/>
    </row>
    <row r="143" spans="1:6">
      <c r="F143" s="4"/>
    </row>
    <row r="144" spans="1:6">
      <c r="F144" s="4"/>
    </row>
    <row r="145" spans="6:6">
      <c r="F145" s="4"/>
    </row>
    <row r="146" spans="6:6">
      <c r="F146" s="4"/>
    </row>
    <row r="147" spans="6:6">
      <c r="F147" s="4"/>
    </row>
    <row r="148" spans="6:6">
      <c r="F148" s="4"/>
    </row>
    <row r="149" spans="6:6">
      <c r="F149" s="4"/>
    </row>
    <row r="150" spans="6:6">
      <c r="F150" s="4"/>
    </row>
    <row r="151" spans="6:6">
      <c r="F151" s="4"/>
    </row>
    <row r="152" spans="6:6">
      <c r="F152" s="4"/>
    </row>
    <row r="153" spans="6:6">
      <c r="F153" s="4"/>
    </row>
    <row r="154" spans="6:6">
      <c r="F154" s="4"/>
    </row>
    <row r="155" spans="6:6">
      <c r="F155" s="4"/>
    </row>
    <row r="156" spans="6:6">
      <c r="F156" s="4"/>
    </row>
    <row r="157" spans="6:6">
      <c r="F157" s="4"/>
    </row>
    <row r="158" spans="6:6">
      <c r="F158" s="4"/>
    </row>
    <row r="159" spans="6:6">
      <c r="F159" s="4"/>
    </row>
    <row r="160" spans="6:6">
      <c r="F160" s="4"/>
    </row>
    <row r="161" spans="1:6">
      <c r="A161" s="208"/>
      <c r="B161" s="208"/>
      <c r="F161" s="4"/>
    </row>
    <row r="162" spans="1:6">
      <c r="F162" s="4"/>
    </row>
    <row r="163" spans="1:6">
      <c r="F163" s="4"/>
    </row>
    <row r="164" spans="1:6">
      <c r="F164" s="4"/>
    </row>
    <row r="165" spans="1:6">
      <c r="F165" s="4"/>
    </row>
    <row r="166" spans="1:6">
      <c r="F166" s="4"/>
    </row>
    <row r="167" spans="1:6">
      <c r="F167" s="4"/>
    </row>
    <row r="168" spans="1:6">
      <c r="F168" s="4"/>
    </row>
    <row r="169" spans="1:6">
      <c r="F169" s="4"/>
    </row>
    <row r="170" spans="1:6">
      <c r="F170" s="4"/>
    </row>
    <row r="171" spans="1:6">
      <c r="F171" s="4"/>
    </row>
    <row r="172" spans="1:6">
      <c r="F172" s="4"/>
    </row>
    <row r="173" spans="1:6">
      <c r="F173" s="4"/>
    </row>
    <row r="174" spans="1:6">
      <c r="F174" s="4"/>
    </row>
    <row r="175" spans="1:6">
      <c r="F175" s="4"/>
    </row>
    <row r="176" spans="1:6">
      <c r="F176" s="4"/>
    </row>
    <row r="177" spans="6:6">
      <c r="F177" s="4"/>
    </row>
    <row r="178" spans="6:6">
      <c r="F178" s="4"/>
    </row>
    <row r="179" spans="6:6">
      <c r="F179" s="4"/>
    </row>
    <row r="180" spans="6:6">
      <c r="F180" s="4"/>
    </row>
    <row r="181" spans="6:6">
      <c r="F181" s="4"/>
    </row>
    <row r="182" spans="6:6">
      <c r="F182" s="4"/>
    </row>
    <row r="183" spans="6:6">
      <c r="F183" s="4"/>
    </row>
    <row r="184" spans="6:6">
      <c r="F184" s="4"/>
    </row>
    <row r="185" spans="6:6">
      <c r="F185" s="4"/>
    </row>
    <row r="186" spans="6:6">
      <c r="F186" s="4"/>
    </row>
    <row r="187" spans="6:6">
      <c r="F187" s="4"/>
    </row>
    <row r="188" spans="6:6">
      <c r="F188" s="4"/>
    </row>
    <row r="189" spans="6:6">
      <c r="F189" s="4"/>
    </row>
    <row r="190" spans="6:6">
      <c r="F190" s="4"/>
    </row>
    <row r="191" spans="6:6">
      <c r="F191" s="4"/>
    </row>
    <row r="192" spans="6:6">
      <c r="F192" s="4"/>
    </row>
    <row r="193" spans="6:6">
      <c r="F193" s="4"/>
    </row>
    <row r="194" spans="6:6">
      <c r="F194" s="4"/>
    </row>
    <row r="195" spans="6:6">
      <c r="F195" s="4"/>
    </row>
    <row r="196" spans="6:6">
      <c r="F196" s="4"/>
    </row>
    <row r="197" spans="6:6">
      <c r="F197" s="4"/>
    </row>
    <row r="198" spans="6:6">
      <c r="F198" s="4"/>
    </row>
    <row r="199" spans="6:6">
      <c r="F199" s="4"/>
    </row>
    <row r="200" spans="6:6">
      <c r="F200" s="4"/>
    </row>
    <row r="201" spans="6:6">
      <c r="F201" s="4"/>
    </row>
    <row r="202" spans="6:6">
      <c r="F202" s="4"/>
    </row>
    <row r="203" spans="6:6">
      <c r="F203" s="4"/>
    </row>
    <row r="204" spans="6:6">
      <c r="F204" s="4"/>
    </row>
    <row r="205" spans="6:6">
      <c r="F205" s="4"/>
    </row>
    <row r="206" spans="6:6">
      <c r="F206" s="4"/>
    </row>
    <row r="207" spans="6:6">
      <c r="F207" s="4"/>
    </row>
    <row r="208" spans="6:6">
      <c r="F208" s="4"/>
    </row>
    <row r="209" spans="6:6">
      <c r="F209" s="4"/>
    </row>
    <row r="210" spans="6:6">
      <c r="F210" s="4"/>
    </row>
    <row r="211" spans="6:6">
      <c r="F211" s="4"/>
    </row>
    <row r="212" spans="6:6">
      <c r="F212" s="4"/>
    </row>
    <row r="213" spans="6:6">
      <c r="F213" s="4"/>
    </row>
    <row r="214" spans="6:6">
      <c r="F214" s="4"/>
    </row>
    <row r="215" spans="6:6">
      <c r="F215" s="4"/>
    </row>
    <row r="216" spans="6:6">
      <c r="F216" s="4"/>
    </row>
    <row r="217" spans="6:6">
      <c r="F217" s="4"/>
    </row>
    <row r="218" spans="6:6">
      <c r="F218" s="4"/>
    </row>
    <row r="219" spans="6:6">
      <c r="F219" s="4"/>
    </row>
    <row r="220" spans="6:6">
      <c r="F220" s="4"/>
    </row>
    <row r="221" spans="6:6">
      <c r="F221" s="4"/>
    </row>
    <row r="222" spans="6:6">
      <c r="F222" s="4"/>
    </row>
    <row r="223" spans="6:6">
      <c r="F223" s="4"/>
    </row>
    <row r="224" spans="6:6">
      <c r="F224" s="4"/>
    </row>
    <row r="225" spans="1:6">
      <c r="F225" s="4"/>
    </row>
    <row r="226" spans="1:6">
      <c r="F226" s="4"/>
    </row>
    <row r="227" spans="1:6">
      <c r="F227" s="4"/>
    </row>
    <row r="228" spans="1:6">
      <c r="F228" s="4"/>
    </row>
    <row r="229" spans="1:6">
      <c r="F229" s="4"/>
    </row>
    <row r="230" spans="1:6">
      <c r="A230" s="164"/>
      <c r="F230" s="4"/>
    </row>
    <row r="231" spans="1:6">
      <c r="F231" s="4"/>
    </row>
    <row r="232" spans="1:6">
      <c r="F232" s="4"/>
    </row>
    <row r="233" spans="1:6">
      <c r="F233" s="4"/>
    </row>
    <row r="234" spans="1:6">
      <c r="F234" s="4"/>
    </row>
    <row r="235" spans="1:6">
      <c r="F235" s="4"/>
    </row>
    <row r="236" spans="1:6">
      <c r="F236" s="4"/>
    </row>
    <row r="237" spans="1:6">
      <c r="F237" s="4"/>
    </row>
    <row r="238" spans="1:6">
      <c r="F238" s="4"/>
    </row>
    <row r="239" spans="1:6">
      <c r="F239" s="4"/>
    </row>
    <row r="240" spans="1:6">
      <c r="F240" s="4"/>
    </row>
    <row r="241" spans="1:6">
      <c r="F241" s="4"/>
    </row>
    <row r="242" spans="1:6">
      <c r="F242" s="4"/>
    </row>
    <row r="243" spans="1:6">
      <c r="F243" s="4"/>
    </row>
    <row r="244" spans="1:6">
      <c r="F244" s="4"/>
    </row>
    <row r="245" spans="1:6">
      <c r="F245" s="4"/>
    </row>
    <row r="246" spans="1:6">
      <c r="F246" s="4"/>
    </row>
    <row r="247" spans="1:6">
      <c r="A247" s="208"/>
      <c r="F247" s="4"/>
    </row>
    <row r="248" spans="1:6">
      <c r="A248" s="208"/>
      <c r="F248" s="4"/>
    </row>
    <row r="249" spans="1:6">
      <c r="A249" s="208"/>
      <c r="F249" s="4"/>
    </row>
    <row r="250" spans="1:6">
      <c r="A250" s="208"/>
      <c r="F250" s="4"/>
    </row>
    <row r="251" spans="1:6">
      <c r="A251" s="208"/>
      <c r="F251" s="4"/>
    </row>
    <row r="252" spans="1:6">
      <c r="A252" s="208"/>
      <c r="F252" s="4"/>
    </row>
    <row r="253" spans="1:6">
      <c r="A253" s="208"/>
      <c r="F253" s="4"/>
    </row>
    <row r="254" spans="1:6">
      <c r="A254" s="208"/>
      <c r="F254" s="4"/>
    </row>
    <row r="255" spans="1:6">
      <c r="A255" s="208"/>
      <c r="F255" s="4"/>
    </row>
    <row r="256" spans="1:6">
      <c r="A256" s="208"/>
      <c r="F256" s="4"/>
    </row>
    <row r="257" spans="1:6">
      <c r="A257" s="208"/>
      <c r="F257" s="4"/>
    </row>
    <row r="258" spans="1:6">
      <c r="A258" s="208"/>
      <c r="F258" s="4"/>
    </row>
    <row r="259" spans="1:6">
      <c r="A259" s="208"/>
      <c r="F259" s="4"/>
    </row>
    <row r="260" spans="1:6">
      <c r="A260" s="208"/>
      <c r="F260" s="4"/>
    </row>
    <row r="261" spans="1:6">
      <c r="A261" s="208"/>
      <c r="F261" s="4"/>
    </row>
    <row r="262" spans="1:6">
      <c r="A262" s="208"/>
      <c r="F262" s="4"/>
    </row>
    <row r="263" spans="1:6">
      <c r="A263" s="208"/>
      <c r="F263" s="4"/>
    </row>
    <row r="264" spans="1:6">
      <c r="A264" s="208"/>
      <c r="F264" s="4"/>
    </row>
    <row r="265" spans="1:6">
      <c r="A265" s="208"/>
      <c r="F265" s="4"/>
    </row>
    <row r="266" spans="1:6">
      <c r="A266" s="208"/>
      <c r="F266" s="4"/>
    </row>
    <row r="267" spans="1:6">
      <c r="A267" s="208"/>
      <c r="F267" s="4"/>
    </row>
    <row r="268" spans="1:6">
      <c r="A268" s="208"/>
      <c r="F268" s="4"/>
    </row>
    <row r="269" spans="1:6">
      <c r="A269" s="208"/>
      <c r="F269" s="4"/>
    </row>
    <row r="270" spans="1:6">
      <c r="A270" s="208"/>
      <c r="F270" s="4"/>
    </row>
    <row r="271" spans="1:6">
      <c r="A271" s="208"/>
      <c r="F271" s="4"/>
    </row>
    <row r="272" spans="1:6">
      <c r="A272" s="208"/>
      <c r="F272" s="4"/>
    </row>
    <row r="273" spans="1:6">
      <c r="A273" s="208"/>
      <c r="F273" s="4"/>
    </row>
    <row r="274" spans="1:6">
      <c r="A274" s="208"/>
      <c r="F274" s="4"/>
    </row>
    <row r="275" spans="1:6">
      <c r="A275" s="208"/>
      <c r="F275" s="4"/>
    </row>
    <row r="276" spans="1:6">
      <c r="A276" s="208"/>
      <c r="F276" s="4"/>
    </row>
    <row r="277" spans="1:6">
      <c r="A277" s="208"/>
      <c r="F277" s="4"/>
    </row>
    <row r="278" spans="1:6">
      <c r="A278" s="208"/>
      <c r="F278" s="4"/>
    </row>
    <row r="279" spans="1:6">
      <c r="A279" s="208"/>
      <c r="F279" s="4"/>
    </row>
    <row r="280" spans="1:6">
      <c r="A280" s="208"/>
      <c r="F280" s="4"/>
    </row>
    <row r="281" spans="1:6">
      <c r="A281" s="208"/>
      <c r="F281" s="4"/>
    </row>
    <row r="282" spans="1:6">
      <c r="A282" s="208"/>
      <c r="F282" s="4"/>
    </row>
    <row r="283" spans="1:6">
      <c r="A283" s="208"/>
      <c r="F283" s="4"/>
    </row>
    <row r="284" spans="1:6">
      <c r="A284" s="208"/>
      <c r="F284" s="4"/>
    </row>
    <row r="285" spans="1:6">
      <c r="A285" s="208"/>
      <c r="F285" s="4"/>
    </row>
    <row r="286" spans="1:6">
      <c r="A286" s="208"/>
      <c r="F286" s="4"/>
    </row>
    <row r="287" spans="1:6">
      <c r="A287" s="208"/>
      <c r="F287" s="4"/>
    </row>
    <row r="288" spans="1:6">
      <c r="A288" s="208"/>
      <c r="F288" s="4"/>
    </row>
    <row r="289" spans="1:6">
      <c r="A289" s="208"/>
      <c r="F289" s="4"/>
    </row>
    <row r="290" spans="1:6">
      <c r="A290" s="208"/>
      <c r="F290" s="4"/>
    </row>
    <row r="291" spans="1:6">
      <c r="A291" s="208"/>
      <c r="F291" s="4"/>
    </row>
    <row r="292" spans="1:6">
      <c r="A292" s="208"/>
      <c r="F292" s="4"/>
    </row>
    <row r="293" spans="1:6">
      <c r="A293" s="208"/>
      <c r="F293" s="4"/>
    </row>
    <row r="294" spans="1:6">
      <c r="A294" s="208"/>
      <c r="F294" s="4"/>
    </row>
    <row r="295" spans="1:6">
      <c r="A295" s="208"/>
      <c r="F295" s="4"/>
    </row>
    <row r="296" spans="1:6">
      <c r="A296" s="208"/>
      <c r="F296" s="4"/>
    </row>
    <row r="297" spans="1:6">
      <c r="A297" s="208"/>
      <c r="F297" s="4"/>
    </row>
    <row r="298" spans="1:6">
      <c r="A298" s="208"/>
      <c r="F298" s="4"/>
    </row>
    <row r="299" spans="1:6">
      <c r="A299" s="208"/>
      <c r="F299" s="4"/>
    </row>
    <row r="300" spans="1:6">
      <c r="A300" s="208"/>
      <c r="F300" s="4"/>
    </row>
    <row r="301" spans="1:6">
      <c r="A301" s="208"/>
      <c r="F301" s="4"/>
    </row>
    <row r="302" spans="1:6">
      <c r="F302" s="4"/>
    </row>
    <row r="303" spans="1:6">
      <c r="F303" s="4"/>
    </row>
    <row r="304" spans="1:6">
      <c r="F304" s="4"/>
    </row>
    <row r="305" spans="6:6">
      <c r="F305" s="4"/>
    </row>
    <row r="306" spans="6:6">
      <c r="F306" s="4"/>
    </row>
    <row r="307" spans="6:6">
      <c r="F307" s="4"/>
    </row>
    <row r="308" spans="6:6">
      <c r="F308" s="4"/>
    </row>
    <row r="309" spans="6:6">
      <c r="F309" s="4"/>
    </row>
    <row r="310" spans="6:6">
      <c r="F310" s="4"/>
    </row>
    <row r="311" spans="6:6">
      <c r="F311" s="4"/>
    </row>
    <row r="312" spans="6:6">
      <c r="F312" s="4"/>
    </row>
    <row r="313" spans="6:6">
      <c r="F313" s="4"/>
    </row>
    <row r="314" spans="6:6">
      <c r="F314" s="4"/>
    </row>
    <row r="315" spans="6:6">
      <c r="F315" s="4"/>
    </row>
    <row r="316" spans="6:6">
      <c r="F316" s="4"/>
    </row>
    <row r="317" spans="6:6">
      <c r="F317" s="4"/>
    </row>
    <row r="318" spans="6:6">
      <c r="F318" s="4"/>
    </row>
    <row r="319" spans="6:6">
      <c r="F319" s="4"/>
    </row>
    <row r="320" spans="6:6">
      <c r="F320" s="4"/>
    </row>
    <row r="321" spans="6:6">
      <c r="F321" s="4"/>
    </row>
    <row r="322" spans="6:6">
      <c r="F322" s="4"/>
    </row>
    <row r="323" spans="6:6">
      <c r="F323" s="4"/>
    </row>
    <row r="324" spans="6:6">
      <c r="F324" s="4"/>
    </row>
    <row r="325" spans="6:6">
      <c r="F325" s="4"/>
    </row>
    <row r="326" spans="6:6">
      <c r="F326" s="4"/>
    </row>
    <row r="327" spans="6:6">
      <c r="F327" s="4"/>
    </row>
    <row r="328" spans="6:6">
      <c r="F328" s="4"/>
    </row>
    <row r="329" spans="6:6">
      <c r="F329" s="4"/>
    </row>
    <row r="330" spans="6:6">
      <c r="F330" s="4"/>
    </row>
    <row r="331" spans="6:6">
      <c r="F331" s="4"/>
    </row>
    <row r="332" spans="6:6">
      <c r="F332" s="4"/>
    </row>
    <row r="333" spans="6:6">
      <c r="F333" s="4"/>
    </row>
    <row r="334" spans="6:6">
      <c r="F334" s="4"/>
    </row>
    <row r="335" spans="6:6">
      <c r="F335" s="4"/>
    </row>
    <row r="336" spans="6:6">
      <c r="F336" s="4"/>
    </row>
    <row r="337" spans="6:6">
      <c r="F337" s="4"/>
    </row>
    <row r="338" spans="6:6">
      <c r="F338" s="4"/>
    </row>
    <row r="339" spans="6:6">
      <c r="F339" s="4"/>
    </row>
    <row r="340" spans="6:6">
      <c r="F340" s="4"/>
    </row>
    <row r="341" spans="6:6">
      <c r="F341" s="4"/>
    </row>
    <row r="342" spans="6:6">
      <c r="F342" s="4"/>
    </row>
    <row r="343" spans="6:6">
      <c r="F343" s="4"/>
    </row>
    <row r="344" spans="6:6">
      <c r="F344" s="4"/>
    </row>
    <row r="345" spans="6:6">
      <c r="F345" s="4"/>
    </row>
    <row r="346" spans="6:6">
      <c r="F346" s="4"/>
    </row>
    <row r="347" spans="6:6">
      <c r="F347" s="4"/>
    </row>
    <row r="348" spans="6:6">
      <c r="F348" s="4"/>
    </row>
    <row r="349" spans="6:6">
      <c r="F349" s="4"/>
    </row>
    <row r="350" spans="6:6">
      <c r="F350" s="4"/>
    </row>
    <row r="351" spans="6:6">
      <c r="F351" s="4"/>
    </row>
    <row r="352" spans="6:6">
      <c r="F352" s="4"/>
    </row>
    <row r="353" spans="6:6">
      <c r="F353" s="4"/>
    </row>
    <row r="354" spans="6:6">
      <c r="F354" s="4"/>
    </row>
    <row r="355" spans="6:6">
      <c r="F355" s="4"/>
    </row>
    <row r="356" spans="6:6">
      <c r="F356" s="4"/>
    </row>
    <row r="357" spans="6:6">
      <c r="F357" s="4"/>
    </row>
    <row r="358" spans="6:6">
      <c r="F358" s="4"/>
    </row>
    <row r="359" spans="6:6">
      <c r="F359" s="4"/>
    </row>
    <row r="360" spans="6:6">
      <c r="F360" s="4"/>
    </row>
    <row r="361" spans="6:6">
      <c r="F361" s="4"/>
    </row>
    <row r="362" spans="6:6">
      <c r="F362" s="4"/>
    </row>
    <row r="363" spans="6:6">
      <c r="F363" s="4"/>
    </row>
    <row r="364" spans="6:6">
      <c r="F364" s="4"/>
    </row>
    <row r="365" spans="6:6">
      <c r="F365" s="4"/>
    </row>
    <row r="366" spans="6:6">
      <c r="F366" s="4"/>
    </row>
  </sheetData>
  <mergeCells count="1">
    <mergeCell ref="C4:H6"/>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97BFF0-D0DB-4FF1-B2AF-B725A37F9027}">
  <sheetPr>
    <tabColor theme="9" tint="-0.249977111117893"/>
  </sheetPr>
  <dimension ref="A1:N113"/>
  <sheetViews>
    <sheetView topLeftCell="A35" workbookViewId="0">
      <selection activeCell="C90" sqref="C90"/>
    </sheetView>
  </sheetViews>
  <sheetFormatPr defaultColWidth="10.85546875" defaultRowHeight="12"/>
  <cols>
    <col min="1" max="1" width="4.42578125" style="142" customWidth="1"/>
    <col min="2" max="2" width="38" style="142" customWidth="1"/>
    <col min="3" max="5" width="14.85546875" style="142" customWidth="1"/>
    <col min="6" max="6" width="12.7109375" style="142" customWidth="1"/>
    <col min="7" max="7" width="11.7109375" style="142" customWidth="1"/>
    <col min="8" max="8" width="14.28515625" style="142" customWidth="1"/>
    <col min="9" max="11" width="11.7109375" style="142" customWidth="1"/>
    <col min="12" max="16384" width="10.85546875" style="142"/>
  </cols>
  <sheetData>
    <row r="1" spans="1:7">
      <c r="A1" s="164" t="s">
        <v>310</v>
      </c>
      <c r="B1" s="164"/>
      <c r="C1" s="164"/>
      <c r="D1" s="164"/>
      <c r="F1" s="356"/>
      <c r="G1" s="355" t="s">
        <v>1</v>
      </c>
    </row>
    <row r="2" spans="1:7">
      <c r="A2" s="164" t="s">
        <v>2</v>
      </c>
      <c r="B2" s="164"/>
      <c r="C2" s="164"/>
      <c r="D2" s="164"/>
      <c r="F2" s="356"/>
      <c r="G2" s="356"/>
    </row>
    <row r="3" spans="1:7">
      <c r="A3" s="164"/>
      <c r="B3" s="164"/>
      <c r="C3" s="164"/>
      <c r="D3" s="164"/>
      <c r="F3" s="358"/>
      <c r="G3" s="357" t="s">
        <v>311</v>
      </c>
    </row>
    <row r="4" spans="1:7">
      <c r="A4" s="164" t="s">
        <v>694</v>
      </c>
      <c r="B4" s="164"/>
      <c r="C4" s="164"/>
      <c r="D4" s="164"/>
      <c r="F4" s="168"/>
      <c r="G4" s="167" t="s">
        <v>4</v>
      </c>
    </row>
    <row r="5" spans="1:7">
      <c r="A5" s="454" t="s">
        <v>695</v>
      </c>
      <c r="B5" s="164"/>
      <c r="C5" s="164"/>
      <c r="D5" s="164"/>
      <c r="F5" s="164"/>
      <c r="G5" s="165" t="s">
        <v>177</v>
      </c>
    </row>
    <row r="6" spans="1:7">
      <c r="A6" s="164" t="s">
        <v>529</v>
      </c>
      <c r="B6" s="164"/>
      <c r="C6" s="164"/>
      <c r="D6" s="164"/>
      <c r="F6" s="164"/>
      <c r="G6" s="165"/>
    </row>
    <row r="7" spans="1:7">
      <c r="A7" s="168" t="s">
        <v>312</v>
      </c>
      <c r="B7" s="164"/>
      <c r="C7" s="164"/>
      <c r="D7" s="164"/>
      <c r="F7" s="164"/>
      <c r="G7" s="165" t="s">
        <v>313</v>
      </c>
    </row>
    <row r="8" spans="1:7">
      <c r="A8" s="164"/>
      <c r="B8" s="164"/>
      <c r="C8" s="164"/>
      <c r="D8" s="164"/>
      <c r="E8" s="164"/>
      <c r="F8" s="164"/>
      <c r="G8" s="164"/>
    </row>
    <row r="9" spans="1:7" ht="12.75" customHeight="1">
      <c r="A9" s="977" t="s">
        <v>314</v>
      </c>
      <c r="B9" s="977"/>
      <c r="C9" s="977"/>
      <c r="D9" s="977"/>
      <c r="E9" s="169"/>
      <c r="F9" s="169"/>
      <c r="G9" s="169"/>
    </row>
    <row r="10" spans="1:7">
      <c r="A10" s="977"/>
      <c r="B10" s="977"/>
      <c r="C10" s="977"/>
      <c r="D10" s="977"/>
      <c r="E10" s="169"/>
      <c r="F10" s="169"/>
      <c r="G10" s="169"/>
    </row>
    <row r="11" spans="1:7" ht="12.75" thickBot="1">
      <c r="A11" s="170"/>
      <c r="B11" s="170"/>
      <c r="C11" s="359"/>
      <c r="D11" s="359"/>
      <c r="E11" s="359"/>
      <c r="F11" s="359"/>
      <c r="G11" s="359"/>
    </row>
    <row r="12" spans="1:7">
      <c r="A12" s="164"/>
      <c r="B12" s="171" t="s">
        <v>7</v>
      </c>
      <c r="C12" s="175" t="s">
        <v>315</v>
      </c>
      <c r="D12" s="175" t="s">
        <v>144</v>
      </c>
      <c r="E12" s="360">
        <v>-4</v>
      </c>
      <c r="F12" s="360">
        <v>-5</v>
      </c>
      <c r="G12" s="360">
        <v>-6</v>
      </c>
    </row>
    <row r="13" spans="1:7">
      <c r="B13" s="164"/>
      <c r="C13" s="362"/>
      <c r="D13" s="362"/>
      <c r="E13" s="362"/>
      <c r="F13" s="362" t="s">
        <v>11</v>
      </c>
      <c r="G13" s="362" t="s">
        <v>11</v>
      </c>
    </row>
    <row r="14" spans="1:7">
      <c r="A14" s="171" t="s">
        <v>92</v>
      </c>
      <c r="B14" s="164"/>
      <c r="C14" s="362" t="s">
        <v>8</v>
      </c>
      <c r="D14" s="363"/>
      <c r="E14" s="362" t="s">
        <v>10</v>
      </c>
      <c r="F14" s="364" t="s">
        <v>16</v>
      </c>
      <c r="G14" s="364" t="s">
        <v>17</v>
      </c>
    </row>
    <row r="15" spans="1:7" ht="14.25">
      <c r="A15" s="178" t="s">
        <v>95</v>
      </c>
      <c r="B15" s="178" t="s">
        <v>241</v>
      </c>
      <c r="C15" s="365" t="s">
        <v>316</v>
      </c>
      <c r="D15" s="366" t="s">
        <v>106</v>
      </c>
      <c r="E15" s="365" t="s">
        <v>15</v>
      </c>
      <c r="F15" s="367" t="s">
        <v>317</v>
      </c>
      <c r="G15" s="367" t="s">
        <v>317</v>
      </c>
    </row>
    <row r="16" spans="1:7">
      <c r="A16" s="182"/>
      <c r="C16" s="368"/>
      <c r="D16" s="368"/>
      <c r="E16" s="368"/>
      <c r="F16" s="369"/>
      <c r="G16" s="368"/>
    </row>
    <row r="17" spans="1:8">
      <c r="A17" s="182">
        <v>1</v>
      </c>
      <c r="B17" s="164" t="s">
        <v>318</v>
      </c>
      <c r="C17" s="204"/>
      <c r="D17" s="204"/>
      <c r="E17" s="204"/>
      <c r="F17" s="370"/>
      <c r="G17" s="190" t="str">
        <f>IF(F17=0,"",ROUND(C17*F17,0))</f>
        <v/>
      </c>
    </row>
    <row r="18" spans="1:8">
      <c r="A18" s="182">
        <f>A17+1</f>
        <v>2</v>
      </c>
      <c r="B18" s="164"/>
      <c r="C18" s="203"/>
      <c r="D18" s="203"/>
      <c r="E18" s="203"/>
      <c r="F18" s="189"/>
      <c r="G18" s="203"/>
    </row>
    <row r="19" spans="1:8">
      <c r="A19" s="182">
        <f t="shared" ref="A19:A46" si="0">A18+1</f>
        <v>3</v>
      </c>
      <c r="B19" s="164" t="s">
        <v>204</v>
      </c>
      <c r="C19" s="371"/>
      <c r="D19" s="371"/>
      <c r="E19" s="371"/>
      <c r="F19" s="372"/>
      <c r="G19" s="190" t="str">
        <f>IF(F19=0,"",ROUND(E19*F19,0))</f>
        <v/>
      </c>
    </row>
    <row r="20" spans="1:8">
      <c r="A20" s="182">
        <f t="shared" si="0"/>
        <v>4</v>
      </c>
      <c r="B20" s="164"/>
      <c r="C20" s="184"/>
      <c r="D20" s="184"/>
      <c r="E20" s="184"/>
      <c r="F20" s="372"/>
      <c r="G20" s="184"/>
    </row>
    <row r="21" spans="1:8">
      <c r="A21" s="182">
        <f t="shared" si="0"/>
        <v>5</v>
      </c>
      <c r="B21" s="164" t="s">
        <v>319</v>
      </c>
      <c r="C21" s="371"/>
      <c r="D21" s="371"/>
      <c r="E21" s="371"/>
      <c r="F21" s="372"/>
      <c r="G21" s="190" t="str">
        <f>IF(F21=0,"",ROUND(E21*F21,0))</f>
        <v/>
      </c>
    </row>
    <row r="22" spans="1:8">
      <c r="A22" s="182">
        <f t="shared" si="0"/>
        <v>6</v>
      </c>
      <c r="B22" s="164"/>
      <c r="C22" s="184"/>
      <c r="D22" s="184"/>
      <c r="E22" s="184"/>
      <c r="F22" s="372"/>
      <c r="G22" s="184"/>
    </row>
    <row r="23" spans="1:8">
      <c r="A23" s="182">
        <f t="shared" si="0"/>
        <v>7</v>
      </c>
      <c r="B23" s="164" t="s">
        <v>320</v>
      </c>
      <c r="C23" s="371"/>
      <c r="D23" s="371"/>
      <c r="E23" s="371"/>
      <c r="F23" s="372"/>
      <c r="G23" s="190" t="str">
        <f>IF(F23=0,"",ROUND(E23*F23,0))</f>
        <v/>
      </c>
    </row>
    <row r="24" spans="1:8">
      <c r="A24" s="182">
        <f t="shared" si="0"/>
        <v>8</v>
      </c>
      <c r="B24" s="164"/>
      <c r="C24" s="184"/>
      <c r="D24" s="184"/>
      <c r="E24" s="184"/>
      <c r="F24" s="372"/>
      <c r="G24" s="184"/>
    </row>
    <row r="25" spans="1:8">
      <c r="A25" s="182">
        <f t="shared" si="0"/>
        <v>9</v>
      </c>
      <c r="B25" s="164" t="s">
        <v>321</v>
      </c>
      <c r="C25" s="371"/>
      <c r="D25" s="371"/>
      <c r="E25" s="371"/>
      <c r="F25" s="372"/>
      <c r="G25" s="190" t="str">
        <f>IF(F25=0,"",ROUND(E25*F25,0))</f>
        <v/>
      </c>
    </row>
    <row r="26" spans="1:8">
      <c r="A26" s="182">
        <f t="shared" si="0"/>
        <v>10</v>
      </c>
      <c r="B26" s="164"/>
      <c r="C26" s="184"/>
      <c r="D26" s="184"/>
      <c r="E26" s="184"/>
      <c r="F26" s="372"/>
      <c r="G26" s="184"/>
    </row>
    <row r="27" spans="1:8">
      <c r="A27" s="182">
        <f t="shared" si="0"/>
        <v>11</v>
      </c>
      <c r="B27" s="164" t="s">
        <v>208</v>
      </c>
      <c r="C27" s="371"/>
      <c r="D27" s="371"/>
      <c r="E27" s="371"/>
      <c r="G27" s="190" t="str">
        <f>IF(F43=0,"",ROUND(E27*F43,0))</f>
        <v/>
      </c>
    </row>
    <row r="28" spans="1:8">
      <c r="A28" s="182">
        <f t="shared" si="0"/>
        <v>12</v>
      </c>
      <c r="B28" s="164"/>
      <c r="C28" s="373"/>
      <c r="D28" s="373"/>
      <c r="E28" s="373"/>
      <c r="F28" s="374"/>
      <c r="G28" s="373"/>
    </row>
    <row r="29" spans="1:8">
      <c r="A29" s="182">
        <f t="shared" si="0"/>
        <v>13</v>
      </c>
      <c r="B29" s="164"/>
      <c r="C29" s="203"/>
      <c r="D29" s="203"/>
      <c r="E29" s="203"/>
      <c r="F29" s="375"/>
      <c r="G29" s="203"/>
    </row>
    <row r="30" spans="1:8" ht="12.75" thickBot="1">
      <c r="A30" s="182">
        <f t="shared" si="0"/>
        <v>14</v>
      </c>
      <c r="B30" s="164" t="s">
        <v>322</v>
      </c>
      <c r="C30" s="377">
        <f>SUM(C19:C28)</f>
        <v>0</v>
      </c>
      <c r="D30" s="377">
        <f>SUM(D19:D28)</f>
        <v>0</v>
      </c>
      <c r="E30" s="377">
        <f>SUM(E19:E28)</f>
        <v>0</v>
      </c>
      <c r="F30" s="378" t="s">
        <v>172</v>
      </c>
      <c r="G30" s="379" t="s">
        <v>172</v>
      </c>
      <c r="H30" s="199"/>
    </row>
    <row r="31" spans="1:8" ht="12.75" thickTop="1">
      <c r="A31" s="182">
        <f t="shared" si="0"/>
        <v>15</v>
      </c>
      <c r="B31" s="164"/>
      <c r="C31" s="203"/>
      <c r="D31" s="203"/>
      <c r="E31" s="203"/>
      <c r="F31" s="375"/>
      <c r="G31" s="203"/>
    </row>
    <row r="32" spans="1:8">
      <c r="A32" s="182">
        <f t="shared" si="0"/>
        <v>16</v>
      </c>
      <c r="B32" s="164"/>
      <c r="C32" s="203"/>
      <c r="D32" s="203"/>
      <c r="E32" s="203"/>
      <c r="F32" s="380"/>
      <c r="G32" s="203"/>
    </row>
    <row r="33" spans="1:8">
      <c r="A33" s="182">
        <f t="shared" si="0"/>
        <v>17</v>
      </c>
      <c r="B33" s="164" t="s">
        <v>184</v>
      </c>
      <c r="C33" s="371"/>
      <c r="D33" s="371"/>
      <c r="E33" s="371"/>
      <c r="F33" s="372"/>
      <c r="G33" s="371"/>
    </row>
    <row r="34" spans="1:8">
      <c r="A34" s="182">
        <f t="shared" si="0"/>
        <v>18</v>
      </c>
      <c r="B34" s="164"/>
      <c r="C34" s="184"/>
      <c r="D34" s="184"/>
      <c r="E34" s="184"/>
      <c r="F34" s="372"/>
      <c r="G34" s="184"/>
    </row>
    <row r="35" spans="1:8">
      <c r="A35" s="182">
        <f t="shared" si="0"/>
        <v>19</v>
      </c>
      <c r="B35" s="164" t="s">
        <v>204</v>
      </c>
      <c r="C35" s="371"/>
      <c r="D35" s="371"/>
      <c r="E35" s="371">
        <f>SUM(C35:D35)</f>
        <v>0</v>
      </c>
      <c r="F35" s="381"/>
      <c r="G35" s="190"/>
    </row>
    <row r="36" spans="1:8">
      <c r="A36" s="182">
        <f t="shared" si="0"/>
        <v>20</v>
      </c>
      <c r="B36" s="164"/>
      <c r="C36" s="184"/>
      <c r="D36" s="184"/>
      <c r="E36" s="184"/>
      <c r="F36" s="372"/>
      <c r="G36" s="184"/>
    </row>
    <row r="37" spans="1:8">
      <c r="A37" s="182">
        <f t="shared" si="0"/>
        <v>21</v>
      </c>
      <c r="B37" s="164" t="s">
        <v>319</v>
      </c>
      <c r="C37" s="371"/>
      <c r="D37" s="371"/>
      <c r="E37" s="371">
        <f>SUM(C37:D37)</f>
        <v>0</v>
      </c>
      <c r="F37" s="372"/>
      <c r="G37" s="190" t="str">
        <f>IF(F37=0,"",ROUND(E37*F37,0))</f>
        <v/>
      </c>
    </row>
    <row r="38" spans="1:8">
      <c r="A38" s="182">
        <f t="shared" si="0"/>
        <v>22</v>
      </c>
      <c r="B38" s="164"/>
      <c r="C38" s="184"/>
      <c r="D38" s="184"/>
      <c r="E38" s="184"/>
      <c r="F38" s="372"/>
      <c r="G38" s="184"/>
    </row>
    <row r="39" spans="1:8">
      <c r="A39" s="182">
        <f t="shared" si="0"/>
        <v>23</v>
      </c>
      <c r="B39" s="164" t="s">
        <v>321</v>
      </c>
      <c r="C39" s="371"/>
      <c r="D39" s="371"/>
      <c r="E39" s="371">
        <f>SUM(C39:D39)</f>
        <v>0</v>
      </c>
      <c r="F39" s="372"/>
      <c r="G39" s="190" t="str">
        <f>IF(F39=0,"",ROUND(E39*F39,0))</f>
        <v/>
      </c>
    </row>
    <row r="40" spans="1:8">
      <c r="A40" s="182">
        <f t="shared" si="0"/>
        <v>24</v>
      </c>
      <c r="B40" s="164"/>
      <c r="C40" s="184"/>
      <c r="D40" s="184"/>
      <c r="E40" s="184"/>
      <c r="F40" s="372"/>
      <c r="G40" s="184"/>
    </row>
    <row r="41" spans="1:8">
      <c r="A41" s="182">
        <f t="shared" si="0"/>
        <v>25</v>
      </c>
      <c r="B41" s="164" t="s">
        <v>207</v>
      </c>
      <c r="C41" s="371">
        <f>-'Marion TB'!Q87</f>
        <v>7200</v>
      </c>
      <c r="D41" s="371"/>
      <c r="E41" s="371">
        <f>SUM(C41:D41)</f>
        <v>7200</v>
      </c>
      <c r="F41" s="388">
        <f>+'MARION A 6'!G41</f>
        <v>0.21560000000000001</v>
      </c>
      <c r="G41" s="190">
        <f>IF(F41=0,"",ROUND(E41*F41,0))</f>
        <v>1552</v>
      </c>
    </row>
    <row r="42" spans="1:8">
      <c r="A42" s="182">
        <f t="shared" si="0"/>
        <v>26</v>
      </c>
      <c r="B42" s="164"/>
      <c r="C42" s="184"/>
      <c r="D42" s="184"/>
      <c r="E42" s="184"/>
      <c r="F42" s="372"/>
      <c r="G42" s="184"/>
    </row>
    <row r="43" spans="1:8">
      <c r="A43" s="182">
        <f t="shared" si="0"/>
        <v>27</v>
      </c>
      <c r="B43" s="164" t="s">
        <v>208</v>
      </c>
      <c r="C43" s="371"/>
      <c r="D43" s="371"/>
      <c r="E43" s="371">
        <f>SUM(C43:D43)</f>
        <v>0</v>
      </c>
      <c r="F43" s="381"/>
      <c r="G43" s="190"/>
    </row>
    <row r="44" spans="1:8">
      <c r="A44" s="182">
        <f t="shared" si="0"/>
        <v>28</v>
      </c>
      <c r="B44" s="164"/>
      <c r="C44" s="373"/>
      <c r="D44" s="373"/>
      <c r="E44" s="373"/>
      <c r="F44" s="374"/>
      <c r="G44" s="373"/>
    </row>
    <row r="45" spans="1:8">
      <c r="A45" s="182">
        <f t="shared" si="0"/>
        <v>29</v>
      </c>
      <c r="B45" s="164"/>
      <c r="C45" s="203"/>
      <c r="D45" s="203"/>
      <c r="E45" s="203"/>
      <c r="F45" s="375"/>
      <c r="G45" s="203"/>
    </row>
    <row r="46" spans="1:8" ht="12.75" thickBot="1">
      <c r="A46" s="182">
        <f t="shared" si="0"/>
        <v>30</v>
      </c>
      <c r="B46" s="164" t="s">
        <v>322</v>
      </c>
      <c r="C46" s="377">
        <f>SUM(C35:C44)</f>
        <v>7200</v>
      </c>
      <c r="D46" s="377">
        <f>SUM(D35:D44)</f>
        <v>0</v>
      </c>
      <c r="E46" s="377">
        <f>SUM(E35:E44)</f>
        <v>7200</v>
      </c>
      <c r="F46" s="374"/>
      <c r="G46" s="377">
        <f>SUM(G35:G44)</f>
        <v>1552</v>
      </c>
      <c r="H46" s="199" t="e">
        <f>E46-#REF!</f>
        <v>#REF!</v>
      </c>
    </row>
    <row r="47" spans="1:8" ht="12.75" thickTop="1">
      <c r="A47" s="208"/>
    </row>
    <row r="48" spans="1:8">
      <c r="A48" s="208"/>
    </row>
    <row r="49" spans="1:7">
      <c r="A49" s="208"/>
    </row>
    <row r="50" spans="1:7">
      <c r="A50" s="164" t="s">
        <v>323</v>
      </c>
      <c r="B50" s="164"/>
      <c r="C50" s="164"/>
      <c r="D50" s="164"/>
      <c r="F50" s="356"/>
      <c r="G50" s="355" t="s">
        <v>1</v>
      </c>
    </row>
    <row r="51" spans="1:7">
      <c r="A51" s="164" t="s">
        <v>324</v>
      </c>
      <c r="B51" s="164"/>
      <c r="C51" s="164"/>
      <c r="D51" s="164"/>
      <c r="F51" s="356"/>
      <c r="G51" s="355"/>
    </row>
    <row r="52" spans="1:7">
      <c r="A52" s="164"/>
      <c r="B52" s="164"/>
      <c r="C52" s="164"/>
      <c r="D52" s="164"/>
      <c r="F52" s="358"/>
      <c r="G52" s="357" t="s">
        <v>325</v>
      </c>
    </row>
    <row r="53" spans="1:7">
      <c r="A53" s="164" t="s">
        <v>527</v>
      </c>
      <c r="B53" s="164"/>
      <c r="C53" s="164"/>
      <c r="D53" s="164"/>
      <c r="F53" s="168"/>
      <c r="G53" s="167" t="s">
        <v>4</v>
      </c>
    </row>
    <row r="54" spans="1:7">
      <c r="A54" s="164" t="s">
        <v>528</v>
      </c>
      <c r="B54" s="164"/>
      <c r="C54" s="164"/>
      <c r="D54" s="164"/>
      <c r="F54" s="168"/>
      <c r="G54" s="167" t="s">
        <v>177</v>
      </c>
    </row>
    <row r="55" spans="1:7">
      <c r="A55" s="164" t="s">
        <v>529</v>
      </c>
      <c r="B55" s="164"/>
      <c r="C55" s="164"/>
      <c r="D55" s="164"/>
      <c r="E55" s="164"/>
      <c r="F55" s="164"/>
      <c r="G55" s="164"/>
    </row>
    <row r="56" spans="1:7">
      <c r="A56" s="168" t="s">
        <v>312</v>
      </c>
      <c r="B56" s="164"/>
      <c r="C56" s="164"/>
      <c r="D56" s="164"/>
      <c r="E56" s="164"/>
      <c r="F56" s="164"/>
      <c r="G56" s="164"/>
    </row>
    <row r="57" spans="1:7">
      <c r="A57" s="164"/>
      <c r="B57" s="164"/>
      <c r="C57" s="164"/>
      <c r="D57" s="164"/>
      <c r="E57" s="164"/>
      <c r="F57" s="164"/>
      <c r="G57" s="164"/>
    </row>
    <row r="58" spans="1:7">
      <c r="A58" s="979" t="s">
        <v>326</v>
      </c>
      <c r="B58" s="979"/>
      <c r="C58" s="979"/>
      <c r="D58" s="979"/>
      <c r="E58" s="978"/>
      <c r="F58" s="978"/>
      <c r="G58" s="978"/>
    </row>
    <row r="59" spans="1:7">
      <c r="A59" s="979"/>
      <c r="B59" s="979"/>
      <c r="C59" s="979"/>
      <c r="D59" s="979"/>
      <c r="E59" s="978"/>
      <c r="F59" s="978"/>
      <c r="G59" s="978"/>
    </row>
    <row r="60" spans="1:7" ht="12.75" thickBot="1">
      <c r="A60" s="170"/>
      <c r="B60" s="170"/>
      <c r="C60" s="359"/>
      <c r="D60" s="359"/>
      <c r="E60" s="359"/>
      <c r="F60" s="359"/>
      <c r="G60" s="359"/>
    </row>
    <row r="61" spans="1:7">
      <c r="A61" s="164"/>
      <c r="B61" s="171" t="s">
        <v>7</v>
      </c>
      <c r="C61" s="175" t="s">
        <v>315</v>
      </c>
      <c r="D61" s="175" t="s">
        <v>144</v>
      </c>
      <c r="E61" s="361">
        <v>-4</v>
      </c>
      <c r="F61" s="361">
        <v>-5</v>
      </c>
      <c r="G61" s="361">
        <v>-6</v>
      </c>
    </row>
    <row r="62" spans="1:7" ht="12.75">
      <c r="A62" s="175"/>
      <c r="B62" s="164"/>
      <c r="C62" s="382"/>
      <c r="D62" s="382"/>
      <c r="E62" s="362"/>
      <c r="F62" s="362" t="s">
        <v>11</v>
      </c>
      <c r="G62" s="362" t="s">
        <v>11</v>
      </c>
    </row>
    <row r="63" spans="1:7">
      <c r="A63" s="175" t="s">
        <v>92</v>
      </c>
      <c r="B63" s="164"/>
      <c r="C63" s="362" t="s">
        <v>8</v>
      </c>
      <c r="E63" s="362" t="s">
        <v>10</v>
      </c>
      <c r="F63" s="364" t="s">
        <v>16</v>
      </c>
      <c r="G63" s="364" t="s">
        <v>17</v>
      </c>
    </row>
    <row r="64" spans="1:7" ht="14.25">
      <c r="A64" s="179" t="s">
        <v>95</v>
      </c>
      <c r="B64" s="179" t="s">
        <v>241</v>
      </c>
      <c r="C64" s="367" t="s">
        <v>147</v>
      </c>
      <c r="D64" s="180" t="s">
        <v>106</v>
      </c>
      <c r="E64" s="365" t="s">
        <v>15</v>
      </c>
      <c r="F64" s="367" t="s">
        <v>317</v>
      </c>
      <c r="G64" s="367" t="s">
        <v>317</v>
      </c>
    </row>
    <row r="65" spans="1:7">
      <c r="A65" s="368"/>
      <c r="C65" s="368"/>
      <c r="D65" s="368"/>
      <c r="E65" s="368"/>
      <c r="F65" s="369"/>
      <c r="G65" s="368"/>
    </row>
    <row r="66" spans="1:7">
      <c r="A66" s="182">
        <v>1</v>
      </c>
      <c r="B66" s="164" t="s">
        <v>318</v>
      </c>
      <c r="C66" s="204"/>
      <c r="D66" s="204"/>
      <c r="E66" s="204"/>
      <c r="F66" s="370"/>
      <c r="G66" s="204"/>
    </row>
    <row r="67" spans="1:7">
      <c r="A67" s="182">
        <f>A66+1</f>
        <v>2</v>
      </c>
      <c r="B67" s="164"/>
      <c r="C67" s="203"/>
      <c r="D67" s="203"/>
      <c r="E67" s="203"/>
      <c r="F67" s="189"/>
      <c r="G67" s="203"/>
    </row>
    <row r="68" spans="1:7">
      <c r="A68" s="182">
        <f t="shared" ref="A68:A95" si="1">A67+1</f>
        <v>3</v>
      </c>
      <c r="B68" s="164" t="s">
        <v>204</v>
      </c>
      <c r="C68" s="371"/>
      <c r="D68" s="371"/>
      <c r="E68" s="371">
        <f>SUM(C68:D68)</f>
        <v>0</v>
      </c>
      <c r="F68" s="372"/>
      <c r="G68" s="383" t="str">
        <f>IF(F68=0,"",ROUND(E68*F68,0))</f>
        <v/>
      </c>
    </row>
    <row r="69" spans="1:7">
      <c r="A69" s="182">
        <f t="shared" si="1"/>
        <v>4</v>
      </c>
      <c r="B69" s="164"/>
      <c r="C69" s="184"/>
      <c r="D69" s="184"/>
      <c r="E69" s="184"/>
      <c r="F69" s="372"/>
      <c r="G69" s="184"/>
    </row>
    <row r="70" spans="1:7">
      <c r="A70" s="182">
        <f t="shared" si="1"/>
        <v>5</v>
      </c>
      <c r="B70" s="164" t="s">
        <v>319</v>
      </c>
      <c r="C70" s="371"/>
      <c r="D70" s="371"/>
      <c r="E70" s="371">
        <f>SUM(C70:D70)</f>
        <v>0</v>
      </c>
      <c r="F70" s="372"/>
      <c r="G70" s="383" t="str">
        <f>IF(F70=0,"",ROUND(E70*F70,0))</f>
        <v/>
      </c>
    </row>
    <row r="71" spans="1:7">
      <c r="A71" s="182">
        <f t="shared" si="1"/>
        <v>6</v>
      </c>
      <c r="B71" s="164"/>
      <c r="C71" s="184"/>
      <c r="D71" s="184"/>
      <c r="E71" s="184"/>
      <c r="F71" s="372"/>
      <c r="G71" s="184"/>
    </row>
    <row r="72" spans="1:7">
      <c r="A72" s="182">
        <f t="shared" si="1"/>
        <v>7</v>
      </c>
      <c r="B72" s="164" t="s">
        <v>320</v>
      </c>
      <c r="C72" s="371"/>
      <c r="D72" s="371"/>
      <c r="E72" s="371">
        <f>SUM(C72:D72)</f>
        <v>0</v>
      </c>
      <c r="F72" s="372"/>
      <c r="G72" s="383" t="str">
        <f>IF(F72=0,"",ROUND(E72*F72,0))</f>
        <v/>
      </c>
    </row>
    <row r="73" spans="1:7">
      <c r="A73" s="182">
        <f t="shared" si="1"/>
        <v>8</v>
      </c>
      <c r="B73" s="164"/>
      <c r="C73" s="184"/>
      <c r="D73" s="184"/>
      <c r="E73" s="184"/>
      <c r="F73" s="372"/>
      <c r="G73" s="184"/>
    </row>
    <row r="74" spans="1:7">
      <c r="A74" s="182">
        <f t="shared" si="1"/>
        <v>9</v>
      </c>
      <c r="B74" s="164" t="s">
        <v>321</v>
      </c>
      <c r="C74" s="203"/>
      <c r="D74" s="203"/>
      <c r="E74" s="371">
        <f>SUM(C74:D74)</f>
        <v>0</v>
      </c>
      <c r="F74" s="372"/>
      <c r="G74" s="383" t="str">
        <f>IF(F74=0,"",ROUND(E74*F74,0))</f>
        <v/>
      </c>
    </row>
    <row r="75" spans="1:7">
      <c r="A75" s="182">
        <f t="shared" si="1"/>
        <v>10</v>
      </c>
      <c r="B75" s="164"/>
      <c r="C75" s="184"/>
      <c r="D75" s="184"/>
      <c r="E75" s="184"/>
      <c r="F75" s="372"/>
      <c r="G75" s="184"/>
    </row>
    <row r="76" spans="1:7">
      <c r="A76" s="182">
        <f t="shared" si="1"/>
        <v>11</v>
      </c>
      <c r="B76" s="164" t="s">
        <v>327</v>
      </c>
      <c r="C76" s="371"/>
      <c r="D76" s="371"/>
      <c r="E76" s="371">
        <f>SUM(C76:D76)</f>
        <v>0</v>
      </c>
      <c r="F76" s="372"/>
      <c r="G76" s="371" t="str">
        <f>IF(F76=0,"",ROUND(E76*F76,0))</f>
        <v/>
      </c>
    </row>
    <row r="77" spans="1:7">
      <c r="A77" s="182">
        <f t="shared" si="1"/>
        <v>12</v>
      </c>
      <c r="B77" s="164"/>
      <c r="C77" s="373"/>
      <c r="D77" s="373"/>
      <c r="E77" s="373"/>
      <c r="F77" s="385"/>
      <c r="G77" s="373"/>
    </row>
    <row r="78" spans="1:7">
      <c r="A78" s="182">
        <f t="shared" si="1"/>
        <v>13</v>
      </c>
      <c r="B78" s="164"/>
      <c r="C78" s="203"/>
      <c r="D78" s="203"/>
      <c r="E78" s="203"/>
      <c r="F78" s="380"/>
      <c r="G78" s="203"/>
    </row>
    <row r="79" spans="1:7" ht="12.75" thickBot="1">
      <c r="A79" s="182">
        <f t="shared" si="1"/>
        <v>14</v>
      </c>
      <c r="B79" s="164" t="s">
        <v>322</v>
      </c>
      <c r="C79" s="377">
        <f>SUM(C68:C77)</f>
        <v>0</v>
      </c>
      <c r="D79" s="377">
        <f>SUM(D68:D77)</f>
        <v>0</v>
      </c>
      <c r="E79" s="377">
        <f>SUM(E68:E77)</f>
        <v>0</v>
      </c>
      <c r="F79" s="387" t="s">
        <v>172</v>
      </c>
      <c r="G79" s="387" t="s">
        <v>172</v>
      </c>
    </row>
    <row r="80" spans="1:7" ht="12.75" thickTop="1">
      <c r="A80" s="182">
        <f t="shared" si="1"/>
        <v>15</v>
      </c>
      <c r="B80" s="164"/>
      <c r="C80" s="203"/>
      <c r="D80" s="203"/>
      <c r="E80" s="203"/>
      <c r="F80" s="380"/>
      <c r="G80" s="203"/>
    </row>
    <row r="81" spans="1:7">
      <c r="A81" s="182">
        <f t="shared" si="1"/>
        <v>16</v>
      </c>
      <c r="B81" s="164"/>
      <c r="C81" s="203"/>
      <c r="D81" s="203"/>
      <c r="E81" s="203"/>
      <c r="F81" s="380"/>
      <c r="G81" s="203"/>
    </row>
    <row r="82" spans="1:7">
      <c r="A82" s="182">
        <f t="shared" si="1"/>
        <v>17</v>
      </c>
      <c r="B82" s="164" t="s">
        <v>184</v>
      </c>
      <c r="C82" s="371"/>
      <c r="D82" s="371"/>
      <c r="E82" s="371"/>
      <c r="F82" s="372"/>
      <c r="G82" s="371"/>
    </row>
    <row r="83" spans="1:7">
      <c r="A83" s="182">
        <f t="shared" si="1"/>
        <v>18</v>
      </c>
      <c r="B83" s="164"/>
      <c r="C83" s="184"/>
      <c r="D83" s="184"/>
      <c r="E83" s="184"/>
      <c r="F83" s="372"/>
      <c r="G83" s="184"/>
    </row>
    <row r="84" spans="1:7">
      <c r="A84" s="182">
        <f t="shared" si="1"/>
        <v>19</v>
      </c>
      <c r="B84" s="164" t="s">
        <v>204</v>
      </c>
      <c r="C84" s="371"/>
      <c r="D84" s="371"/>
      <c r="E84" s="371">
        <f>SUM(C84:D84)</f>
        <v>0</v>
      </c>
      <c r="F84" s="381"/>
      <c r="G84" s="190"/>
    </row>
    <row r="85" spans="1:7">
      <c r="A85" s="182">
        <f t="shared" si="1"/>
        <v>20</v>
      </c>
      <c r="B85" s="164"/>
      <c r="C85" s="184"/>
      <c r="D85" s="184"/>
      <c r="E85" s="184"/>
      <c r="F85" s="372"/>
      <c r="G85" s="184"/>
    </row>
    <row r="86" spans="1:7">
      <c r="A86" s="182">
        <f t="shared" si="1"/>
        <v>21</v>
      </c>
      <c r="B86" s="164" t="s">
        <v>319</v>
      </c>
      <c r="C86" s="371"/>
      <c r="D86" s="371"/>
      <c r="E86" s="371">
        <f>SUM(C86:D86)</f>
        <v>0</v>
      </c>
      <c r="F86" s="372"/>
      <c r="G86" s="383"/>
    </row>
    <row r="87" spans="1:7">
      <c r="A87" s="182">
        <f t="shared" si="1"/>
        <v>22</v>
      </c>
      <c r="B87" s="164"/>
      <c r="C87" s="184"/>
      <c r="D87" s="184"/>
      <c r="E87" s="184"/>
      <c r="F87" s="372"/>
      <c r="G87" s="184"/>
    </row>
    <row r="88" spans="1:7">
      <c r="A88" s="182">
        <f t="shared" si="1"/>
        <v>23</v>
      </c>
      <c r="B88" s="164" t="s">
        <v>321</v>
      </c>
      <c r="C88" s="371"/>
      <c r="D88" s="371"/>
      <c r="E88" s="371">
        <f>SUM(C88:D88)</f>
        <v>0</v>
      </c>
      <c r="F88" s="372"/>
      <c r="G88" s="383"/>
    </row>
    <row r="89" spans="1:7">
      <c r="A89" s="182">
        <f t="shared" si="1"/>
        <v>24</v>
      </c>
      <c r="B89" s="164"/>
      <c r="C89" s="184"/>
      <c r="D89" s="184"/>
      <c r="E89" s="184"/>
      <c r="F89" s="372"/>
      <c r="G89" s="184"/>
    </row>
    <row r="90" spans="1:7">
      <c r="A90" s="182">
        <f t="shared" si="1"/>
        <v>25</v>
      </c>
      <c r="B90" s="164" t="s">
        <v>207</v>
      </c>
      <c r="C90" s="371">
        <f>+'Marion TB'!Q115</f>
        <v>2496.2999999999997</v>
      </c>
      <c r="D90" s="371"/>
      <c r="E90" s="371">
        <f>SUM(C90:D90)</f>
        <v>2496.2999999999997</v>
      </c>
      <c r="F90" s="388">
        <f>+F41</f>
        <v>0.21560000000000001</v>
      </c>
      <c r="G90" s="190">
        <f>IF(F90=0,"",ROUND(E90*F90,0))</f>
        <v>538</v>
      </c>
    </row>
    <row r="91" spans="1:7">
      <c r="A91" s="182">
        <f t="shared" si="1"/>
        <v>26</v>
      </c>
      <c r="B91" s="164"/>
      <c r="C91" s="184"/>
      <c r="D91" s="184"/>
      <c r="E91" s="184"/>
      <c r="F91" s="372"/>
      <c r="G91" s="184"/>
    </row>
    <row r="92" spans="1:7">
      <c r="A92" s="182">
        <f t="shared" si="1"/>
        <v>27</v>
      </c>
      <c r="B92" s="164" t="s">
        <v>327</v>
      </c>
      <c r="C92" s="371"/>
      <c r="D92" s="371"/>
      <c r="E92" s="371">
        <f>SUM(C92:D92)</f>
        <v>0</v>
      </c>
      <c r="F92" s="381"/>
      <c r="G92" s="190"/>
    </row>
    <row r="93" spans="1:7">
      <c r="A93" s="182">
        <f t="shared" si="1"/>
        <v>28</v>
      </c>
      <c r="B93" s="164"/>
      <c r="C93" s="373"/>
      <c r="D93" s="373"/>
      <c r="E93" s="373"/>
      <c r="F93" s="374"/>
      <c r="G93" s="373"/>
    </row>
    <row r="94" spans="1:7">
      <c r="A94" s="182">
        <f t="shared" si="1"/>
        <v>29</v>
      </c>
      <c r="B94" s="164"/>
      <c r="C94" s="203"/>
      <c r="D94" s="203"/>
      <c r="E94" s="203"/>
      <c r="F94" s="375"/>
      <c r="G94" s="203"/>
    </row>
    <row r="95" spans="1:7" ht="12.75" thickBot="1">
      <c r="A95" s="182">
        <f t="shared" si="1"/>
        <v>30</v>
      </c>
      <c r="B95" s="164" t="s">
        <v>322</v>
      </c>
      <c r="C95" s="377">
        <f>SUM(C84:C93)</f>
        <v>2496.2999999999997</v>
      </c>
      <c r="D95" s="377">
        <f>SUM(D84:D93)</f>
        <v>0</v>
      </c>
      <c r="E95" s="377">
        <f>SUM(E84:E93)</f>
        <v>2496.2999999999997</v>
      </c>
      <c r="F95" s="374"/>
      <c r="G95" s="377">
        <f>SUM(G84:G93)</f>
        <v>538</v>
      </c>
    </row>
    <row r="96" spans="1:7" ht="12.75" thickTop="1">
      <c r="A96" s="208"/>
    </row>
    <row r="97" spans="1:14">
      <c r="A97" s="208"/>
    </row>
    <row r="98" spans="1:14">
      <c r="A98" s="208"/>
    </row>
    <row r="100" spans="1:14" ht="12.75" thickBot="1"/>
    <row r="101" spans="1:14" s="4" customFormat="1" ht="15.75">
      <c r="B101" s="218" t="s">
        <v>184</v>
      </c>
      <c r="C101" s="219"/>
      <c r="D101" s="219"/>
      <c r="E101" s="219"/>
      <c r="F101" s="220"/>
      <c r="G101" s="220"/>
      <c r="H101" s="220"/>
      <c r="I101" s="219" t="s">
        <v>185</v>
      </c>
      <c r="J101" s="219"/>
      <c r="K101" s="219"/>
      <c r="L101" s="219"/>
      <c r="M101" s="220"/>
      <c r="N101" s="221"/>
    </row>
    <row r="102" spans="1:14" s="4" customFormat="1" ht="15.75">
      <c r="B102" s="222"/>
      <c r="C102" s="223" t="s">
        <v>186</v>
      </c>
      <c r="D102" s="223" t="s">
        <v>187</v>
      </c>
      <c r="E102" s="223" t="s">
        <v>187</v>
      </c>
      <c r="F102" s="224"/>
      <c r="G102" s="224"/>
      <c r="H102" s="224"/>
      <c r="I102" s="223" t="s">
        <v>188</v>
      </c>
      <c r="J102" s="223" t="s">
        <v>189</v>
      </c>
      <c r="K102" s="223" t="s">
        <v>187</v>
      </c>
      <c r="L102" s="223" t="s">
        <v>187</v>
      </c>
      <c r="M102" s="224"/>
      <c r="N102" s="225"/>
    </row>
    <row r="103" spans="1:14" s="4" customFormat="1" ht="15.75">
      <c r="B103" s="226" t="s">
        <v>190</v>
      </c>
      <c r="C103" s="223" t="s">
        <v>191</v>
      </c>
      <c r="D103" s="223" t="s">
        <v>192</v>
      </c>
      <c r="E103" s="223" t="s">
        <v>10</v>
      </c>
      <c r="F103" s="223" t="s">
        <v>193</v>
      </c>
      <c r="G103" s="223" t="s">
        <v>193</v>
      </c>
      <c r="H103" s="223"/>
      <c r="I103" s="223" t="s">
        <v>194</v>
      </c>
      <c r="J103" s="223" t="s">
        <v>195</v>
      </c>
      <c r="K103" s="223" t="s">
        <v>192</v>
      </c>
      <c r="L103" s="223" t="s">
        <v>10</v>
      </c>
      <c r="M103" s="223" t="s">
        <v>193</v>
      </c>
      <c r="N103" s="227" t="s">
        <v>193</v>
      </c>
    </row>
    <row r="104" spans="1:14" s="4" customFormat="1" ht="15.75">
      <c r="B104" s="222"/>
      <c r="C104" s="228" t="s">
        <v>196</v>
      </c>
      <c r="D104" s="229" t="s">
        <v>106</v>
      </c>
      <c r="E104" s="228" t="s">
        <v>197</v>
      </c>
      <c r="F104" s="228" t="s">
        <v>198</v>
      </c>
      <c r="G104" s="228" t="s">
        <v>199</v>
      </c>
      <c r="H104" s="228"/>
      <c r="I104" s="228" t="s">
        <v>200</v>
      </c>
      <c r="J104" s="228" t="s">
        <v>201</v>
      </c>
      <c r="K104" s="229" t="s">
        <v>106</v>
      </c>
      <c r="L104" s="228" t="s">
        <v>197</v>
      </c>
      <c r="M104" s="228" t="s">
        <v>202</v>
      </c>
      <c r="N104" s="230" t="s">
        <v>203</v>
      </c>
    </row>
    <row r="105" spans="1:14" s="4" customFormat="1" ht="15">
      <c r="B105" s="222"/>
      <c r="C105" s="224"/>
      <c r="D105" s="224"/>
      <c r="E105" s="224"/>
      <c r="F105" s="224"/>
      <c r="G105" s="224"/>
      <c r="H105" s="224"/>
      <c r="I105" s="224"/>
      <c r="J105" s="224"/>
      <c r="K105" s="224"/>
      <c r="L105" s="224"/>
      <c r="M105" s="224"/>
      <c r="N105" s="225"/>
    </row>
    <row r="106" spans="1:14" s="4" customFormat="1" ht="15">
      <c r="B106" s="222" t="s">
        <v>204</v>
      </c>
      <c r="C106" s="231">
        <v>0</v>
      </c>
      <c r="D106" s="232">
        <v>0</v>
      </c>
      <c r="E106" s="233">
        <f>(D106+C106)</f>
        <v>0</v>
      </c>
      <c r="F106" s="234">
        <v>0.3135</v>
      </c>
      <c r="G106" s="233">
        <f>E106*F106</f>
        <v>0</v>
      </c>
      <c r="H106" s="233"/>
      <c r="I106" s="235">
        <v>0</v>
      </c>
      <c r="J106" s="231">
        <v>0</v>
      </c>
      <c r="K106" s="232">
        <v>0</v>
      </c>
      <c r="L106" s="233">
        <f>(K106+J106)</f>
        <v>0</v>
      </c>
      <c r="M106" s="234">
        <v>0.3135</v>
      </c>
      <c r="N106" s="236">
        <f>L106*M106</f>
        <v>0</v>
      </c>
    </row>
    <row r="107" spans="1:14" s="4" customFormat="1" ht="15.75">
      <c r="B107" s="222" t="s">
        <v>205</v>
      </c>
      <c r="C107" s="231">
        <v>0</v>
      </c>
      <c r="D107" s="237">
        <v>0</v>
      </c>
      <c r="E107" s="238">
        <f>(D107+C107)</f>
        <v>0</v>
      </c>
      <c r="F107" s="234">
        <v>0.3135</v>
      </c>
      <c r="G107" s="233">
        <f>E107*F107</f>
        <v>0</v>
      </c>
      <c r="H107" s="233"/>
      <c r="I107" s="235">
        <v>0</v>
      </c>
      <c r="J107" s="231">
        <v>0</v>
      </c>
      <c r="K107" s="239">
        <v>0</v>
      </c>
      <c r="L107" s="238">
        <f>(K107+J107)</f>
        <v>0</v>
      </c>
      <c r="M107" s="234">
        <v>0.3135</v>
      </c>
      <c r="N107" s="236">
        <f>L107*M107</f>
        <v>0</v>
      </c>
    </row>
    <row r="108" spans="1:14" s="4" customFormat="1" ht="15.75">
      <c r="B108" s="222" t="s">
        <v>206</v>
      </c>
      <c r="C108" s="231">
        <v>0</v>
      </c>
      <c r="D108" s="237">
        <v>0</v>
      </c>
      <c r="E108" s="238">
        <f>(D108+C108)</f>
        <v>0</v>
      </c>
      <c r="F108" s="234">
        <v>0.3135</v>
      </c>
      <c r="G108" s="233">
        <f>E108*F108</f>
        <v>0</v>
      </c>
      <c r="H108" s="233"/>
      <c r="I108" s="240">
        <v>0</v>
      </c>
      <c r="J108" s="231">
        <v>0</v>
      </c>
      <c r="K108" s="239">
        <v>0</v>
      </c>
      <c r="L108" s="238">
        <f>(K108+J108)</f>
        <v>0</v>
      </c>
      <c r="M108" s="234">
        <v>0.3135</v>
      </c>
      <c r="N108" s="236">
        <f>L108*M108</f>
        <v>0</v>
      </c>
    </row>
    <row r="109" spans="1:14" s="4" customFormat="1" ht="15.75">
      <c r="B109" s="222" t="s">
        <v>207</v>
      </c>
      <c r="C109" s="231">
        <v>6750</v>
      </c>
      <c r="D109" s="237">
        <v>0</v>
      </c>
      <c r="E109" s="238">
        <f>(D109+C109)</f>
        <v>6750</v>
      </c>
      <c r="F109" s="234">
        <v>0.3135</v>
      </c>
      <c r="G109" s="233">
        <f>E109*F109</f>
        <v>2116.125</v>
      </c>
      <c r="H109" s="233"/>
      <c r="I109" s="240">
        <v>0</v>
      </c>
      <c r="J109" s="231">
        <v>1615</v>
      </c>
      <c r="K109" s="239">
        <v>184</v>
      </c>
      <c r="L109" s="238">
        <f>(K109+J109)</f>
        <v>1799</v>
      </c>
      <c r="M109" s="234">
        <v>0.3135</v>
      </c>
      <c r="N109" s="236">
        <f>L109*M109</f>
        <v>563.98649999999998</v>
      </c>
    </row>
    <row r="110" spans="1:14" s="4" customFormat="1" ht="15.75">
      <c r="B110" s="241" t="s">
        <v>208</v>
      </c>
      <c r="C110" s="231">
        <v>450</v>
      </c>
      <c r="D110" s="237">
        <v>0</v>
      </c>
      <c r="E110" s="238">
        <f>(D110+C110)</f>
        <v>450</v>
      </c>
      <c r="F110" s="214">
        <v>0.3135</v>
      </c>
      <c r="G110" s="215">
        <f>E110*F110</f>
        <v>141.07499999999999</v>
      </c>
      <c r="H110" s="233"/>
      <c r="I110" s="216">
        <v>0</v>
      </c>
      <c r="J110" s="231">
        <v>243</v>
      </c>
      <c r="K110" s="239">
        <v>-243</v>
      </c>
      <c r="L110" s="238">
        <f>(K110+J110)</f>
        <v>0</v>
      </c>
      <c r="M110" s="214">
        <v>0.3135</v>
      </c>
      <c r="N110" s="242">
        <f>L110*M110</f>
        <v>0</v>
      </c>
    </row>
    <row r="111" spans="1:14" s="4" customFormat="1" ht="15">
      <c r="B111" s="222"/>
      <c r="C111" s="217"/>
      <c r="D111" s="217"/>
      <c r="E111" s="217"/>
      <c r="F111" s="224"/>
      <c r="G111" s="224"/>
      <c r="H111" s="224"/>
      <c r="I111" s="224"/>
      <c r="J111" s="217"/>
      <c r="K111" s="217"/>
      <c r="L111" s="217"/>
      <c r="M111" s="224"/>
      <c r="N111" s="225"/>
    </row>
    <row r="112" spans="1:14" s="4" customFormat="1" ht="16.5" thickBot="1">
      <c r="B112" s="243" t="s">
        <v>72</v>
      </c>
      <c r="C112" s="244">
        <f>SUM(C106:C110)</f>
        <v>7200</v>
      </c>
      <c r="D112" s="245">
        <f>SUM(D106:D110)</f>
        <v>0</v>
      </c>
      <c r="E112" s="245">
        <f>SUM(E106:E110)</f>
        <v>7200</v>
      </c>
      <c r="F112" s="246"/>
      <c r="G112" s="245">
        <f>SUM(G106:G111)</f>
        <v>2257.1999999999998</v>
      </c>
      <c r="H112" s="245"/>
      <c r="I112" s="246"/>
      <c r="J112" s="245">
        <f>SUM(J106:J110)</f>
        <v>1858</v>
      </c>
      <c r="K112" s="245">
        <f>SUM(K106:K110)</f>
        <v>-59</v>
      </c>
      <c r="L112" s="245">
        <f>SUM(L106:L110)</f>
        <v>1799</v>
      </c>
      <c r="M112" s="247"/>
      <c r="N112" s="248">
        <f>SUM(N106:N111)</f>
        <v>563.98649999999998</v>
      </c>
    </row>
    <row r="113" spans="7:7" s="4" customFormat="1" ht="11.25">
      <c r="G113" s="43"/>
    </row>
  </sheetData>
  <mergeCells count="2">
    <mergeCell ref="A9:D10"/>
    <mergeCell ref="A58:G59"/>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301A4-A5A9-4F80-9015-271D17799093}">
  <sheetPr>
    <tabColor theme="9" tint="-0.249977111117893"/>
  </sheetPr>
  <dimension ref="A1:L321"/>
  <sheetViews>
    <sheetView topLeftCell="A51" workbookViewId="0">
      <selection activeCell="L42" sqref="L42"/>
    </sheetView>
  </sheetViews>
  <sheetFormatPr defaultColWidth="10.85546875" defaultRowHeight="12"/>
  <cols>
    <col min="1" max="1" width="6.28515625" style="142" customWidth="1"/>
    <col min="2" max="2" width="11.5703125" style="142" hidden="1" customWidth="1"/>
    <col min="3" max="3" width="35" style="142" customWidth="1"/>
    <col min="4" max="9" width="11.7109375" style="142" customWidth="1"/>
    <col min="10" max="16384" width="10.85546875" style="142"/>
  </cols>
  <sheetData>
    <row r="1" spans="1:12">
      <c r="A1" s="164" t="s">
        <v>379</v>
      </c>
      <c r="B1" s="164"/>
      <c r="C1" s="164"/>
      <c r="D1" s="164"/>
      <c r="E1" s="164"/>
      <c r="G1" s="164"/>
      <c r="H1" s="165" t="s">
        <v>1</v>
      </c>
      <c r="J1" s="396"/>
      <c r="K1" s="397" t="s">
        <v>380</v>
      </c>
      <c r="L1" s="398"/>
    </row>
    <row r="2" spans="1:12">
      <c r="A2" s="164"/>
      <c r="B2" s="164"/>
      <c r="C2" s="164"/>
      <c r="D2" s="164"/>
      <c r="E2" s="164"/>
      <c r="G2" s="164"/>
      <c r="H2" s="165"/>
      <c r="J2" s="399" t="s">
        <v>171</v>
      </c>
      <c r="K2" s="400" t="s">
        <v>318</v>
      </c>
      <c r="L2" s="401" t="s">
        <v>381</v>
      </c>
    </row>
    <row r="3" spans="1:12">
      <c r="A3" s="164" t="s">
        <v>527</v>
      </c>
      <c r="B3" s="164"/>
      <c r="C3" s="164"/>
      <c r="D3" s="164"/>
      <c r="E3" s="164"/>
      <c r="G3" s="164"/>
      <c r="H3" s="165" t="s">
        <v>382</v>
      </c>
      <c r="J3" s="402">
        <f>SUM(K3:L3)</f>
        <v>3968</v>
      </c>
      <c r="K3" s="403">
        <v>2592.5</v>
      </c>
      <c r="L3" s="404">
        <v>1375.5</v>
      </c>
    </row>
    <row r="4" spans="1:12">
      <c r="A4" s="454" t="s">
        <v>695</v>
      </c>
      <c r="B4" s="164"/>
      <c r="C4" s="166"/>
      <c r="D4" s="166"/>
      <c r="E4" s="166"/>
      <c r="G4" s="164"/>
      <c r="H4" s="165" t="s">
        <v>363</v>
      </c>
    </row>
    <row r="5" spans="1:12">
      <c r="A5" s="164" t="s">
        <v>601</v>
      </c>
      <c r="B5" s="164"/>
      <c r="C5" s="166"/>
      <c r="D5" s="166"/>
      <c r="E5" s="166"/>
      <c r="G5" s="164"/>
      <c r="H5" s="165" t="s">
        <v>177</v>
      </c>
    </row>
    <row r="6" spans="1:12">
      <c r="A6" s="168" t="s">
        <v>312</v>
      </c>
      <c r="B6" s="168"/>
      <c r="C6" s="164"/>
      <c r="D6" s="164"/>
      <c r="E6" s="164"/>
      <c r="G6" s="164"/>
      <c r="H6" s="165" t="s">
        <v>383</v>
      </c>
    </row>
    <row r="7" spans="1:12">
      <c r="A7" s="976" t="s">
        <v>384</v>
      </c>
      <c r="B7" s="976"/>
      <c r="C7" s="976"/>
      <c r="D7" s="976"/>
      <c r="E7" s="976"/>
      <c r="F7" s="976"/>
      <c r="G7" s="976"/>
      <c r="H7" s="976"/>
    </row>
    <row r="8" spans="1:12" ht="12.75" customHeight="1" thickBot="1">
      <c r="A8" s="170"/>
      <c r="B8" s="170"/>
      <c r="C8" s="170"/>
      <c r="D8" s="170"/>
      <c r="E8" s="170"/>
      <c r="F8" s="170"/>
      <c r="G8" s="170"/>
      <c r="H8" s="170"/>
    </row>
    <row r="9" spans="1:12">
      <c r="A9" s="164"/>
      <c r="B9" s="405"/>
      <c r="C9" s="175" t="s">
        <v>7</v>
      </c>
      <c r="D9" s="406" t="s">
        <v>315</v>
      </c>
      <c r="E9" s="172">
        <v>-3</v>
      </c>
      <c r="F9" s="172">
        <v>-4</v>
      </c>
      <c r="G9" s="172">
        <v>-5</v>
      </c>
      <c r="H9" s="172">
        <v>-6</v>
      </c>
    </row>
    <row r="10" spans="1:12">
      <c r="A10" s="175" t="s">
        <v>92</v>
      </c>
      <c r="B10" s="407" t="s">
        <v>385</v>
      </c>
      <c r="C10" s="171"/>
      <c r="D10" s="175" t="s">
        <v>8</v>
      </c>
      <c r="E10" s="175" t="s">
        <v>8</v>
      </c>
      <c r="F10" s="175" t="s">
        <v>10</v>
      </c>
      <c r="G10" s="171" t="s">
        <v>11</v>
      </c>
      <c r="H10" s="175" t="s">
        <v>386</v>
      </c>
    </row>
    <row r="11" spans="1:12" ht="14.25">
      <c r="A11" s="179" t="s">
        <v>95</v>
      </c>
      <c r="B11" s="408" t="s">
        <v>387</v>
      </c>
      <c r="C11" s="179" t="s">
        <v>13</v>
      </c>
      <c r="D11" s="394" t="s">
        <v>388</v>
      </c>
      <c r="E11" s="409" t="s">
        <v>106</v>
      </c>
      <c r="F11" s="179" t="s">
        <v>197</v>
      </c>
      <c r="G11" s="178" t="s">
        <v>16</v>
      </c>
      <c r="H11" s="179" t="s">
        <v>17</v>
      </c>
    </row>
    <row r="12" spans="1:12">
      <c r="A12" s="368">
        <v>1</v>
      </c>
      <c r="B12" s="175"/>
      <c r="C12" s="164" t="s">
        <v>18</v>
      </c>
      <c r="D12" s="164"/>
      <c r="E12" s="164"/>
      <c r="G12" s="386"/>
    </row>
    <row r="13" spans="1:12">
      <c r="A13" s="368">
        <f>A12+1</f>
        <v>2</v>
      </c>
      <c r="B13" s="175">
        <v>6640</v>
      </c>
      <c r="C13" s="142" t="s">
        <v>19</v>
      </c>
      <c r="D13" s="410"/>
      <c r="E13" s="384"/>
      <c r="F13" s="384"/>
      <c r="G13" s="386"/>
      <c r="H13" s="203" t="str">
        <f>IF(OR(F13=0,G13=0),"",ROUND(F13*G13,0))</f>
        <v/>
      </c>
    </row>
    <row r="14" spans="1:12">
      <c r="A14" s="368">
        <f t="shared" ref="A14:A77" si="0">A13+1</f>
        <v>3</v>
      </c>
      <c r="B14" s="175">
        <v>6645</v>
      </c>
      <c r="C14" s="142" t="s">
        <v>20</v>
      </c>
      <c r="D14" s="410"/>
      <c r="E14" s="203"/>
      <c r="F14" s="384"/>
      <c r="G14" s="386"/>
      <c r="H14" s="203" t="str">
        <f t="shared" ref="H14:H73" si="1">IF(OR(F14=0,G14=0),"",ROUND(F14*G14,0))</f>
        <v/>
      </c>
    </row>
    <row r="15" spans="1:12">
      <c r="A15" s="368">
        <f t="shared" si="0"/>
        <v>4</v>
      </c>
      <c r="B15" s="175">
        <v>6790</v>
      </c>
      <c r="C15" s="142" t="s">
        <v>21</v>
      </c>
      <c r="D15" s="410"/>
      <c r="E15" s="203"/>
      <c r="F15" s="384"/>
      <c r="G15" s="386"/>
      <c r="H15" s="203" t="str">
        <f t="shared" si="1"/>
        <v/>
      </c>
    </row>
    <row r="16" spans="1:12">
      <c r="A16" s="368">
        <f t="shared" si="0"/>
        <v>5</v>
      </c>
      <c r="B16" s="175"/>
      <c r="C16" s="164" t="s">
        <v>22</v>
      </c>
      <c r="D16" s="410"/>
      <c r="E16" s="203"/>
      <c r="F16" s="384"/>
      <c r="G16" s="386"/>
      <c r="H16" s="203" t="str">
        <f t="shared" si="1"/>
        <v/>
      </c>
    </row>
    <row r="17" spans="1:9">
      <c r="A17" s="368">
        <f t="shared" si="0"/>
        <v>6</v>
      </c>
      <c r="B17" s="175" t="s">
        <v>172</v>
      </c>
      <c r="C17" s="142" t="s">
        <v>23</v>
      </c>
      <c r="D17" s="410"/>
      <c r="E17" s="203"/>
      <c r="F17" s="384"/>
      <c r="G17" s="386"/>
      <c r="H17" s="203" t="str">
        <f t="shared" si="1"/>
        <v/>
      </c>
    </row>
    <row r="18" spans="1:9">
      <c r="A18" s="368">
        <f t="shared" si="0"/>
        <v>7</v>
      </c>
      <c r="B18" s="175">
        <v>6655</v>
      </c>
      <c r="C18" s="142" t="s">
        <v>24</v>
      </c>
      <c r="D18" s="410"/>
      <c r="E18" s="203"/>
      <c r="F18" s="384"/>
      <c r="G18" s="386"/>
      <c r="H18" s="203" t="str">
        <f t="shared" si="1"/>
        <v/>
      </c>
    </row>
    <row r="19" spans="1:9">
      <c r="A19" s="368">
        <f t="shared" si="0"/>
        <v>8</v>
      </c>
      <c r="B19" s="175">
        <v>6685</v>
      </c>
      <c r="C19" s="188" t="s">
        <v>148</v>
      </c>
      <c r="D19" s="410"/>
      <c r="E19" s="203"/>
      <c r="F19" s="384"/>
      <c r="G19" s="386"/>
      <c r="H19" s="203" t="str">
        <f t="shared" si="1"/>
        <v/>
      </c>
    </row>
    <row r="20" spans="1:9">
      <c r="A20" s="368">
        <f t="shared" si="0"/>
        <v>9</v>
      </c>
      <c r="B20" s="175">
        <v>6710</v>
      </c>
      <c r="C20" s="142" t="s">
        <v>26</v>
      </c>
      <c r="D20" s="410"/>
      <c r="E20" s="203"/>
      <c r="F20" s="371"/>
      <c r="G20" s="380"/>
      <c r="H20" s="203" t="str">
        <f t="shared" si="1"/>
        <v/>
      </c>
      <c r="I20" s="142" t="s">
        <v>389</v>
      </c>
    </row>
    <row r="21" spans="1:9">
      <c r="A21" s="368">
        <f t="shared" si="0"/>
        <v>10</v>
      </c>
      <c r="B21" s="174" t="s">
        <v>390</v>
      </c>
      <c r="C21" s="142" t="s">
        <v>27</v>
      </c>
      <c r="D21" s="410"/>
      <c r="E21" s="203"/>
      <c r="F21" s="371"/>
      <c r="G21" s="380"/>
      <c r="H21" s="203" t="str">
        <f t="shared" si="1"/>
        <v/>
      </c>
    </row>
    <row r="22" spans="1:9">
      <c r="A22" s="368">
        <f t="shared" si="0"/>
        <v>11</v>
      </c>
      <c r="B22" s="175">
        <v>6720</v>
      </c>
      <c r="C22" s="142" t="s">
        <v>28</v>
      </c>
      <c r="D22" s="410"/>
      <c r="E22" s="203"/>
      <c r="F22" s="371"/>
      <c r="G22" s="380"/>
      <c r="H22" s="203" t="str">
        <f t="shared" si="1"/>
        <v/>
      </c>
    </row>
    <row r="23" spans="1:9">
      <c r="A23" s="368">
        <f t="shared" si="0"/>
        <v>12</v>
      </c>
      <c r="B23" s="174">
        <v>6725</v>
      </c>
      <c r="C23" s="142" t="s">
        <v>29</v>
      </c>
      <c r="D23" s="410"/>
      <c r="E23" s="203"/>
      <c r="F23" s="371"/>
      <c r="G23" s="380"/>
      <c r="H23" s="203" t="str">
        <f t="shared" si="1"/>
        <v/>
      </c>
      <c r="I23" s="142" t="s">
        <v>391</v>
      </c>
    </row>
    <row r="24" spans="1:9">
      <c r="A24" s="368">
        <f t="shared" si="0"/>
        <v>13</v>
      </c>
      <c r="B24" s="175">
        <v>6730</v>
      </c>
      <c r="C24" s="142" t="s">
        <v>30</v>
      </c>
      <c r="D24" s="410"/>
      <c r="E24" s="203"/>
      <c r="F24" s="384"/>
      <c r="G24" s="386"/>
      <c r="H24" s="203" t="str">
        <f t="shared" si="1"/>
        <v/>
      </c>
    </row>
    <row r="25" spans="1:9">
      <c r="A25" s="368">
        <f t="shared" si="0"/>
        <v>14</v>
      </c>
      <c r="B25" s="175">
        <v>6735</v>
      </c>
      <c r="C25" s="142" t="s">
        <v>31</v>
      </c>
      <c r="D25" s="410"/>
      <c r="E25" s="203"/>
      <c r="F25" s="384"/>
      <c r="G25" s="386"/>
      <c r="H25" s="203" t="str">
        <f t="shared" si="1"/>
        <v/>
      </c>
    </row>
    <row r="26" spans="1:9">
      <c r="A26" s="368">
        <f t="shared" si="0"/>
        <v>15</v>
      </c>
      <c r="B26" s="175">
        <v>6795</v>
      </c>
      <c r="C26" s="142" t="s">
        <v>32</v>
      </c>
      <c r="D26" s="410"/>
      <c r="E26" s="203"/>
      <c r="F26" s="384"/>
      <c r="G26" s="386"/>
      <c r="H26" s="203" t="str">
        <f t="shared" si="1"/>
        <v/>
      </c>
    </row>
    <row r="27" spans="1:9">
      <c r="A27" s="368">
        <f t="shared" si="0"/>
        <v>16</v>
      </c>
      <c r="B27" s="175"/>
      <c r="C27" s="164" t="s">
        <v>33</v>
      </c>
      <c r="D27" s="410"/>
      <c r="E27" s="203"/>
      <c r="F27" s="384"/>
      <c r="G27" s="386"/>
      <c r="H27" s="203"/>
    </row>
    <row r="28" spans="1:9">
      <c r="A28" s="368">
        <f t="shared" si="0"/>
        <v>17</v>
      </c>
      <c r="B28" s="175" t="s">
        <v>172</v>
      </c>
      <c r="C28" s="142" t="s">
        <v>34</v>
      </c>
      <c r="D28" s="410"/>
      <c r="E28" s="203"/>
      <c r="F28" s="384"/>
      <c r="G28" s="386"/>
      <c r="H28" s="203" t="str">
        <f t="shared" si="1"/>
        <v/>
      </c>
    </row>
    <row r="29" spans="1:9">
      <c r="A29" s="368">
        <f t="shared" si="0"/>
        <v>18</v>
      </c>
      <c r="B29" s="175">
        <v>6660</v>
      </c>
      <c r="C29" s="142" t="s">
        <v>35</v>
      </c>
      <c r="D29" s="410"/>
      <c r="E29" s="203"/>
      <c r="F29" s="384"/>
      <c r="G29" s="386"/>
      <c r="H29" s="203" t="str">
        <f t="shared" si="1"/>
        <v/>
      </c>
    </row>
    <row r="30" spans="1:9">
      <c r="A30" s="368">
        <f t="shared" si="0"/>
        <v>19</v>
      </c>
      <c r="B30" s="175">
        <v>6690</v>
      </c>
      <c r="C30" s="188" t="s">
        <v>149</v>
      </c>
      <c r="D30" s="410"/>
      <c r="E30" s="203"/>
      <c r="F30" s="384"/>
      <c r="G30" s="386"/>
      <c r="H30" s="203" t="str">
        <f t="shared" si="1"/>
        <v/>
      </c>
    </row>
    <row r="31" spans="1:9">
      <c r="A31" s="368">
        <f t="shared" si="0"/>
        <v>20</v>
      </c>
      <c r="B31" s="175">
        <v>6740</v>
      </c>
      <c r="C31" s="142" t="s">
        <v>36</v>
      </c>
      <c r="D31" s="410"/>
      <c r="E31" s="411"/>
      <c r="F31" s="384"/>
      <c r="G31" s="386"/>
      <c r="H31" s="203" t="str">
        <f t="shared" si="1"/>
        <v/>
      </c>
    </row>
    <row r="32" spans="1:9">
      <c r="A32" s="368">
        <f t="shared" si="0"/>
        <v>21</v>
      </c>
      <c r="B32" s="175">
        <v>6745</v>
      </c>
      <c r="C32" s="142" t="s">
        <v>37</v>
      </c>
      <c r="D32" s="410"/>
      <c r="E32" s="203"/>
      <c r="F32" s="384"/>
      <c r="G32" s="386"/>
      <c r="H32" s="203" t="str">
        <f t="shared" si="1"/>
        <v/>
      </c>
    </row>
    <row r="33" spans="1:8">
      <c r="A33" s="368">
        <f t="shared" si="0"/>
        <v>22</v>
      </c>
      <c r="B33" s="175">
        <v>6800</v>
      </c>
      <c r="C33" s="142" t="s">
        <v>38</v>
      </c>
      <c r="D33" s="410"/>
      <c r="E33" s="203"/>
      <c r="F33" s="384"/>
      <c r="G33" s="386"/>
      <c r="H33" s="203" t="str">
        <f t="shared" si="1"/>
        <v/>
      </c>
    </row>
    <row r="34" spans="1:8">
      <c r="A34" s="368">
        <f t="shared" si="0"/>
        <v>23</v>
      </c>
      <c r="B34" s="175"/>
      <c r="C34" s="164" t="s">
        <v>39</v>
      </c>
      <c r="D34" s="410"/>
      <c r="E34" s="203"/>
      <c r="F34" s="384"/>
      <c r="G34" s="386"/>
      <c r="H34" s="203" t="str">
        <f t="shared" si="1"/>
        <v/>
      </c>
    </row>
    <row r="35" spans="1:8">
      <c r="A35" s="368">
        <f t="shared" si="0"/>
        <v>24</v>
      </c>
      <c r="B35" s="175" t="s">
        <v>172</v>
      </c>
      <c r="C35" s="142" t="s">
        <v>40</v>
      </c>
      <c r="D35" s="410"/>
      <c r="E35" s="411"/>
      <c r="F35" s="384"/>
      <c r="G35" s="386"/>
      <c r="H35" s="203" t="str">
        <f t="shared" si="1"/>
        <v/>
      </c>
    </row>
    <row r="36" spans="1:8">
      <c r="A36" s="368">
        <f t="shared" si="0"/>
        <v>25</v>
      </c>
      <c r="B36" s="174">
        <v>6665</v>
      </c>
      <c r="C36" s="142" t="s">
        <v>41</v>
      </c>
      <c r="D36" s="1012">
        <f>+'Marion TB'!R119</f>
        <v>221.67999999999995</v>
      </c>
      <c r="E36" s="203">
        <f>+'MARION A 10'!D36</f>
        <v>44.916666666666636</v>
      </c>
      <c r="F36" s="384">
        <f t="shared" ref="F36:F38" si="2">SUM(D36:E36)</f>
        <v>266.59666666666658</v>
      </c>
      <c r="G36" s="423">
        <f>+'MARION A 10'!G36</f>
        <v>0.21560000000000001</v>
      </c>
      <c r="H36" s="203">
        <f t="shared" si="1"/>
        <v>57</v>
      </c>
    </row>
    <row r="37" spans="1:8">
      <c r="A37" s="368">
        <f t="shared" si="0"/>
        <v>26</v>
      </c>
      <c r="B37" s="175">
        <v>6695</v>
      </c>
      <c r="C37" s="188" t="s">
        <v>150</v>
      </c>
      <c r="D37" s="1012"/>
      <c r="E37" s="203"/>
      <c r="F37" s="384">
        <f t="shared" si="2"/>
        <v>0</v>
      </c>
      <c r="G37" s="380"/>
      <c r="H37" s="203" t="str">
        <f t="shared" si="1"/>
        <v/>
      </c>
    </row>
    <row r="38" spans="1:8">
      <c r="A38" s="368">
        <f t="shared" si="0"/>
        <v>27</v>
      </c>
      <c r="B38" s="174" t="s">
        <v>392</v>
      </c>
      <c r="C38" s="142" t="s">
        <v>43</v>
      </c>
      <c r="D38" s="1012">
        <f>+'Marion TB'!R120+'Marion TB'!R121</f>
        <v>6330.6000000000013</v>
      </c>
      <c r="E38" s="203">
        <f>+'MARION A 10'!D38</f>
        <v>24.036666666666253</v>
      </c>
      <c r="F38" s="384">
        <f t="shared" si="2"/>
        <v>6354.6366666666672</v>
      </c>
      <c r="G38" s="423">
        <f>+'MARION A 10'!G38</f>
        <v>0.21560000000000001</v>
      </c>
      <c r="H38" s="203">
        <f t="shared" si="1"/>
        <v>1370</v>
      </c>
    </row>
    <row r="39" spans="1:8">
      <c r="A39" s="368">
        <f t="shared" si="0"/>
        <v>28</v>
      </c>
      <c r="B39" s="175">
        <v>6775</v>
      </c>
      <c r="C39" s="142" t="s">
        <v>44</v>
      </c>
      <c r="D39" s="410"/>
      <c r="E39" s="203"/>
      <c r="F39" s="384"/>
      <c r="G39" s="380"/>
      <c r="H39" s="203" t="str">
        <f t="shared" si="1"/>
        <v/>
      </c>
    </row>
    <row r="40" spans="1:8">
      <c r="A40" s="368">
        <f t="shared" si="0"/>
        <v>29</v>
      </c>
      <c r="B40" s="175">
        <v>6785</v>
      </c>
      <c r="C40" s="142" t="s">
        <v>45</v>
      </c>
      <c r="D40" s="410"/>
      <c r="E40" s="203"/>
      <c r="F40" s="384"/>
      <c r="G40" s="386"/>
      <c r="H40" s="203" t="str">
        <f t="shared" si="1"/>
        <v/>
      </c>
    </row>
    <row r="41" spans="1:8">
      <c r="A41" s="368">
        <f t="shared" si="0"/>
        <v>30</v>
      </c>
      <c r="B41" s="175">
        <v>6805</v>
      </c>
      <c r="C41" s="142" t="s">
        <v>46</v>
      </c>
      <c r="D41" s="410"/>
      <c r="E41" s="203"/>
      <c r="F41" s="384"/>
      <c r="G41" s="386"/>
      <c r="H41" s="203" t="str">
        <f t="shared" si="1"/>
        <v/>
      </c>
    </row>
    <row r="42" spans="1:8">
      <c r="A42" s="368">
        <f t="shared" si="0"/>
        <v>31</v>
      </c>
      <c r="B42" s="175"/>
      <c r="C42" s="164" t="s">
        <v>151</v>
      </c>
      <c r="D42" s="410"/>
      <c r="E42" s="411"/>
      <c r="F42" s="384"/>
      <c r="G42" s="386"/>
      <c r="H42" s="203"/>
    </row>
    <row r="43" spans="1:8">
      <c r="A43" s="368">
        <f t="shared" si="0"/>
        <v>32</v>
      </c>
      <c r="B43" s="175" t="s">
        <v>172</v>
      </c>
      <c r="C43" s="142" t="s">
        <v>152</v>
      </c>
      <c r="D43" s="410"/>
      <c r="E43" s="203"/>
      <c r="F43" s="384"/>
      <c r="G43" s="386"/>
      <c r="H43" s="203" t="str">
        <f t="shared" si="1"/>
        <v/>
      </c>
    </row>
    <row r="44" spans="1:8">
      <c r="A44" s="368">
        <f t="shared" si="0"/>
        <v>33</v>
      </c>
      <c r="B44" s="175">
        <v>6670</v>
      </c>
      <c r="C44" s="142" t="s">
        <v>153</v>
      </c>
      <c r="D44" s="410"/>
      <c r="E44" s="203"/>
      <c r="F44" s="384"/>
      <c r="G44" s="386"/>
      <c r="H44" s="203" t="str">
        <f t="shared" si="1"/>
        <v/>
      </c>
    </row>
    <row r="45" spans="1:8">
      <c r="A45" s="368">
        <f t="shared" si="0"/>
        <v>34</v>
      </c>
      <c r="B45" s="175">
        <v>6700</v>
      </c>
      <c r="C45" s="142" t="s">
        <v>154</v>
      </c>
      <c r="D45" s="410"/>
      <c r="E45" s="203"/>
      <c r="F45" s="384"/>
      <c r="G45" s="386"/>
      <c r="H45" s="203" t="str">
        <f t="shared" si="1"/>
        <v/>
      </c>
    </row>
    <row r="46" spans="1:8">
      <c r="A46" s="368">
        <f t="shared" si="0"/>
        <v>35</v>
      </c>
      <c r="B46" s="175">
        <v>6750</v>
      </c>
      <c r="C46" s="142" t="s">
        <v>155</v>
      </c>
      <c r="D46" s="410"/>
      <c r="E46" s="203"/>
      <c r="F46" s="384"/>
      <c r="G46" s="386"/>
      <c r="H46" s="203" t="str">
        <f t="shared" si="1"/>
        <v/>
      </c>
    </row>
    <row r="47" spans="1:8">
      <c r="A47" s="368">
        <f t="shared" si="0"/>
        <v>36</v>
      </c>
      <c r="B47" s="175">
        <v>6885</v>
      </c>
      <c r="C47" s="142" t="s">
        <v>52</v>
      </c>
      <c r="D47" s="410"/>
      <c r="E47" s="203"/>
      <c r="F47" s="384"/>
      <c r="G47" s="386"/>
      <c r="H47" s="203" t="str">
        <f t="shared" si="1"/>
        <v/>
      </c>
    </row>
    <row r="48" spans="1:8">
      <c r="A48" s="368">
        <f t="shared" si="0"/>
        <v>37</v>
      </c>
      <c r="B48" s="175">
        <v>6770</v>
      </c>
      <c r="C48" s="142" t="s">
        <v>157</v>
      </c>
      <c r="D48" s="410"/>
      <c r="E48" s="203"/>
      <c r="F48" s="384"/>
      <c r="G48" s="386"/>
      <c r="H48" s="203" t="str">
        <f t="shared" si="1"/>
        <v/>
      </c>
    </row>
    <row r="49" spans="1:12">
      <c r="A49" s="368">
        <f t="shared" si="0"/>
        <v>38</v>
      </c>
      <c r="B49" s="175">
        <v>6780</v>
      </c>
      <c r="C49" s="142" t="s">
        <v>158</v>
      </c>
      <c r="D49" s="410"/>
      <c r="E49" s="203"/>
      <c r="F49" s="384"/>
      <c r="G49" s="386"/>
      <c r="H49" s="203" t="str">
        <f t="shared" si="1"/>
        <v/>
      </c>
    </row>
    <row r="50" spans="1:12">
      <c r="A50" s="368">
        <f t="shared" si="0"/>
        <v>39</v>
      </c>
      <c r="B50" s="175">
        <v>6810</v>
      </c>
      <c r="C50" s="142" t="s">
        <v>159</v>
      </c>
      <c r="D50" s="410"/>
      <c r="E50" s="203"/>
      <c r="F50" s="384"/>
      <c r="G50" s="386"/>
      <c r="H50" s="203" t="str">
        <f t="shared" si="1"/>
        <v/>
      </c>
    </row>
    <row r="51" spans="1:12">
      <c r="A51" s="368">
        <f t="shared" si="0"/>
        <v>40</v>
      </c>
      <c r="B51" s="175"/>
      <c r="C51" s="164" t="s">
        <v>47</v>
      </c>
      <c r="D51" s="410"/>
      <c r="E51" s="203"/>
      <c r="F51" s="384"/>
      <c r="G51" s="386"/>
      <c r="H51" s="203"/>
    </row>
    <row r="52" spans="1:12">
      <c r="A52" s="368">
        <f t="shared" si="0"/>
        <v>41</v>
      </c>
      <c r="B52" s="175">
        <v>6650</v>
      </c>
      <c r="C52" s="142" t="s">
        <v>160</v>
      </c>
      <c r="D52" s="410"/>
      <c r="E52" s="203"/>
      <c r="F52" s="384"/>
      <c r="G52" s="386"/>
      <c r="H52" s="203" t="str">
        <f t="shared" si="1"/>
        <v/>
      </c>
    </row>
    <row r="53" spans="1:12">
      <c r="A53" s="368">
        <f t="shared" si="0"/>
        <v>42</v>
      </c>
      <c r="B53" s="175" t="s">
        <v>172</v>
      </c>
      <c r="C53" s="142" t="s">
        <v>161</v>
      </c>
      <c r="D53" s="410"/>
      <c r="E53" s="203"/>
      <c r="F53" s="384"/>
      <c r="G53" s="386"/>
      <c r="H53" s="203" t="str">
        <f t="shared" si="1"/>
        <v/>
      </c>
    </row>
    <row r="54" spans="1:12">
      <c r="A54" s="368">
        <f t="shared" si="0"/>
        <v>43</v>
      </c>
      <c r="B54" s="175">
        <v>6675</v>
      </c>
      <c r="C54" s="142" t="s">
        <v>162</v>
      </c>
      <c r="D54" s="410"/>
      <c r="E54" s="203"/>
      <c r="F54" s="384"/>
      <c r="G54" s="386"/>
      <c r="H54" s="203" t="str">
        <f t="shared" si="1"/>
        <v/>
      </c>
    </row>
    <row r="55" spans="1:12">
      <c r="A55" s="368">
        <f t="shared" si="0"/>
        <v>44</v>
      </c>
      <c r="B55" s="175">
        <v>6705</v>
      </c>
      <c r="C55" s="142" t="s">
        <v>163</v>
      </c>
      <c r="D55" s="410"/>
      <c r="E55" s="203"/>
      <c r="F55" s="384"/>
      <c r="G55" s="386"/>
      <c r="H55" s="203" t="str">
        <f t="shared" si="1"/>
        <v/>
      </c>
    </row>
    <row r="56" spans="1:12">
      <c r="A56" s="368">
        <f t="shared" si="0"/>
        <v>45</v>
      </c>
      <c r="B56" s="175">
        <v>6875</v>
      </c>
      <c r="C56" s="142" t="s">
        <v>57</v>
      </c>
      <c r="D56" s="410"/>
      <c r="E56" s="203"/>
      <c r="F56" s="384"/>
      <c r="G56" s="386"/>
      <c r="H56" s="203" t="str">
        <f t="shared" si="1"/>
        <v/>
      </c>
    </row>
    <row r="57" spans="1:12">
      <c r="A57" s="368">
        <f t="shared" si="0"/>
        <v>46</v>
      </c>
      <c r="B57" s="175">
        <v>6880</v>
      </c>
      <c r="C57" s="142" t="s">
        <v>164</v>
      </c>
      <c r="D57" s="410"/>
      <c r="E57" s="203"/>
      <c r="F57" s="384"/>
      <c r="G57" s="386"/>
      <c r="H57" s="203" t="str">
        <f t="shared" si="1"/>
        <v/>
      </c>
    </row>
    <row r="58" spans="1:12">
      <c r="A58" s="368">
        <f t="shared" si="0"/>
        <v>47</v>
      </c>
      <c r="B58" s="175">
        <v>6755</v>
      </c>
      <c r="C58" s="142" t="s">
        <v>165</v>
      </c>
      <c r="D58" s="410"/>
      <c r="E58" s="203"/>
      <c r="F58" s="384"/>
      <c r="G58" s="386"/>
      <c r="H58" s="203" t="str">
        <f t="shared" si="1"/>
        <v/>
      </c>
    </row>
    <row r="59" spans="1:12">
      <c r="A59" s="368">
        <f t="shared" si="0"/>
        <v>48</v>
      </c>
      <c r="B59" s="175">
        <v>6890</v>
      </c>
      <c r="C59" s="142" t="s">
        <v>166</v>
      </c>
      <c r="D59" s="410"/>
      <c r="E59" s="203"/>
      <c r="F59" s="384"/>
      <c r="G59" s="386"/>
      <c r="H59" s="203" t="str">
        <f t="shared" si="1"/>
        <v/>
      </c>
    </row>
    <row r="60" spans="1:12">
      <c r="A60" s="368">
        <f t="shared" si="0"/>
        <v>49</v>
      </c>
      <c r="B60" s="175">
        <v>6815</v>
      </c>
      <c r="C60" s="142" t="s">
        <v>167</v>
      </c>
      <c r="D60" s="410"/>
      <c r="E60" s="203"/>
      <c r="F60" s="384"/>
      <c r="G60" s="386"/>
      <c r="H60" s="203" t="str">
        <f t="shared" si="1"/>
        <v/>
      </c>
    </row>
    <row r="61" spans="1:12">
      <c r="A61" s="368">
        <f t="shared" si="0"/>
        <v>50</v>
      </c>
      <c r="B61" s="175"/>
      <c r="C61" s="164" t="s">
        <v>59</v>
      </c>
      <c r="D61" s="410"/>
      <c r="E61" s="203"/>
      <c r="F61" s="384"/>
      <c r="G61" s="386"/>
      <c r="H61" s="203"/>
      <c r="I61" s="412" t="s">
        <v>393</v>
      </c>
      <c r="J61" s="413"/>
      <c r="K61" s="413"/>
    </row>
    <row r="62" spans="1:12">
      <c r="A62" s="368">
        <f t="shared" si="0"/>
        <v>51</v>
      </c>
      <c r="B62" s="175" t="s">
        <v>172</v>
      </c>
      <c r="C62" s="193" t="s">
        <v>60</v>
      </c>
      <c r="D62" s="410"/>
      <c r="E62" s="203"/>
      <c r="F62" s="384"/>
      <c r="G62" s="386"/>
      <c r="H62" s="203" t="str">
        <f t="shared" si="1"/>
        <v/>
      </c>
      <c r="I62" s="414" t="s">
        <v>222</v>
      </c>
      <c r="J62" s="415" t="s">
        <v>394</v>
      </c>
      <c r="K62" s="415" t="s">
        <v>388</v>
      </c>
      <c r="L62" s="416"/>
    </row>
    <row r="63" spans="1:12">
      <c r="A63" s="368">
        <f t="shared" si="0"/>
        <v>52</v>
      </c>
      <c r="B63" s="407">
        <v>6680</v>
      </c>
      <c r="C63" s="193" t="s">
        <v>395</v>
      </c>
      <c r="D63" s="410"/>
      <c r="E63" s="203"/>
      <c r="F63" s="384"/>
      <c r="G63" s="386"/>
      <c r="H63" s="203" t="str">
        <f t="shared" si="1"/>
        <v/>
      </c>
      <c r="I63" s="413"/>
      <c r="J63" s="413"/>
      <c r="K63" s="413"/>
    </row>
    <row r="64" spans="1:12">
      <c r="A64" s="368">
        <f t="shared" si="0"/>
        <v>53</v>
      </c>
      <c r="B64" s="407" t="s">
        <v>396</v>
      </c>
      <c r="C64" s="193" t="s">
        <v>168</v>
      </c>
      <c r="D64" s="410"/>
      <c r="E64" s="203"/>
      <c r="F64" s="384"/>
      <c r="G64" s="386"/>
      <c r="H64" s="203"/>
      <c r="I64" s="413"/>
      <c r="J64" s="413"/>
      <c r="K64" s="413"/>
    </row>
    <row r="65" spans="1:10">
      <c r="A65" s="368">
        <f t="shared" si="0"/>
        <v>54</v>
      </c>
      <c r="B65" s="407" t="s">
        <v>396</v>
      </c>
      <c r="C65" s="193" t="s">
        <v>63</v>
      </c>
      <c r="D65" s="410"/>
      <c r="E65" s="203"/>
      <c r="F65" s="384"/>
      <c r="G65" s="386"/>
      <c r="H65" s="203" t="str">
        <f t="shared" si="1"/>
        <v/>
      </c>
    </row>
    <row r="66" spans="1:10">
      <c r="A66" s="368">
        <f t="shared" si="0"/>
        <v>55</v>
      </c>
      <c r="B66" s="407" t="s">
        <v>396</v>
      </c>
      <c r="C66" s="193" t="s">
        <v>64</v>
      </c>
      <c r="D66" s="410"/>
      <c r="E66" s="203"/>
      <c r="F66" s="384"/>
      <c r="G66" s="386"/>
      <c r="H66" s="203" t="str">
        <f t="shared" si="1"/>
        <v/>
      </c>
    </row>
    <row r="67" spans="1:10">
      <c r="A67" s="368">
        <f t="shared" si="0"/>
        <v>56</v>
      </c>
      <c r="B67" s="407" t="s">
        <v>396</v>
      </c>
      <c r="C67" s="193" t="s">
        <v>100</v>
      </c>
      <c r="D67" s="410"/>
      <c r="E67" s="203"/>
      <c r="F67" s="384"/>
      <c r="G67" s="386"/>
      <c r="H67" s="203" t="str">
        <f t="shared" si="1"/>
        <v/>
      </c>
    </row>
    <row r="68" spans="1:10">
      <c r="A68" s="368">
        <f t="shared" si="0"/>
        <v>57</v>
      </c>
      <c r="B68" s="407" t="s">
        <v>396</v>
      </c>
      <c r="C68" s="193" t="s">
        <v>66</v>
      </c>
      <c r="D68" s="410"/>
      <c r="E68" s="203"/>
      <c r="F68" s="384"/>
      <c r="G68" s="386"/>
      <c r="H68" s="203" t="str">
        <f t="shared" si="1"/>
        <v/>
      </c>
    </row>
    <row r="69" spans="1:10">
      <c r="A69" s="368">
        <f t="shared" si="0"/>
        <v>58</v>
      </c>
      <c r="B69" s="407" t="s">
        <v>396</v>
      </c>
      <c r="C69" s="193" t="s">
        <v>67</v>
      </c>
      <c r="D69" s="410"/>
      <c r="E69" s="203"/>
      <c r="F69" s="384"/>
      <c r="G69" s="386"/>
      <c r="H69" s="203" t="str">
        <f t="shared" si="1"/>
        <v/>
      </c>
    </row>
    <row r="70" spans="1:10">
      <c r="A70" s="368">
        <f t="shared" si="0"/>
        <v>59</v>
      </c>
      <c r="B70" s="407" t="s">
        <v>396</v>
      </c>
      <c r="C70" s="193" t="s">
        <v>101</v>
      </c>
      <c r="D70" s="410"/>
      <c r="E70" s="203"/>
      <c r="F70" s="384"/>
      <c r="G70" s="386"/>
      <c r="H70" s="203" t="str">
        <f t="shared" si="1"/>
        <v/>
      </c>
    </row>
    <row r="71" spans="1:10">
      <c r="A71" s="368">
        <f t="shared" si="0"/>
        <v>60</v>
      </c>
      <c r="B71" s="407" t="s">
        <v>396</v>
      </c>
      <c r="C71" s="193" t="s">
        <v>69</v>
      </c>
      <c r="D71" s="410"/>
      <c r="E71" s="203"/>
      <c r="F71" s="384"/>
      <c r="G71" s="376"/>
      <c r="H71" s="203" t="str">
        <f t="shared" si="1"/>
        <v/>
      </c>
    </row>
    <row r="72" spans="1:10">
      <c r="A72" s="368">
        <f t="shared" si="0"/>
        <v>61</v>
      </c>
      <c r="B72" s="407">
        <v>6855</v>
      </c>
      <c r="C72" s="193" t="s">
        <v>70</v>
      </c>
      <c r="D72" s="410"/>
      <c r="E72" s="203"/>
      <c r="F72" s="384"/>
      <c r="G72" s="376"/>
      <c r="H72" s="203" t="str">
        <f t="shared" si="1"/>
        <v/>
      </c>
    </row>
    <row r="73" spans="1:10">
      <c r="A73" s="368">
        <f t="shared" si="0"/>
        <v>62</v>
      </c>
      <c r="B73" s="407">
        <v>6860</v>
      </c>
      <c r="C73" s="194" t="s">
        <v>169</v>
      </c>
      <c r="D73" s="410"/>
      <c r="E73" s="203"/>
      <c r="F73" s="384"/>
      <c r="G73" s="376"/>
      <c r="H73" s="203" t="str">
        <f t="shared" si="1"/>
        <v/>
      </c>
      <c r="I73" s="142" t="s">
        <v>397</v>
      </c>
    </row>
    <row r="74" spans="1:10">
      <c r="A74" s="368">
        <f t="shared" si="0"/>
        <v>63</v>
      </c>
      <c r="B74" s="175"/>
      <c r="D74" s="203"/>
      <c r="E74" s="203"/>
      <c r="F74" s="183"/>
      <c r="G74" s="376"/>
      <c r="H74" s="203"/>
    </row>
    <row r="75" spans="1:10">
      <c r="A75" s="368">
        <f t="shared" si="0"/>
        <v>64</v>
      </c>
      <c r="B75" s="175"/>
      <c r="C75" s="164" t="s">
        <v>398</v>
      </c>
      <c r="D75" s="417">
        <f>SUM(D13:D74)</f>
        <v>6552.2800000000016</v>
      </c>
      <c r="E75" s="417">
        <f>SUM(E13:E74)</f>
        <v>68.953333333332893</v>
      </c>
      <c r="F75" s="417">
        <f>SUM(F13:F74)</f>
        <v>6621.2333333333336</v>
      </c>
      <c r="G75" s="418"/>
      <c r="H75" s="417">
        <f>SUM(H13:H74)</f>
        <v>1427</v>
      </c>
      <c r="I75" s="199">
        <f>SUM(E75:E75)-H75</f>
        <v>-1358.0466666666671</v>
      </c>
      <c r="J75" s="199">
        <f>SUM(E75:E75)</f>
        <v>68.953333333332893</v>
      </c>
    </row>
    <row r="76" spans="1:10">
      <c r="A76" s="368">
        <f t="shared" si="0"/>
        <v>65</v>
      </c>
      <c r="B76" s="175"/>
      <c r="C76" s="164"/>
      <c r="D76" s="203"/>
      <c r="E76" s="203"/>
      <c r="F76" s="203"/>
      <c r="G76" s="376"/>
      <c r="H76" s="203"/>
      <c r="I76" s="199">
        <f>D75+I75</f>
        <v>5194.2333333333345</v>
      </c>
      <c r="J76" s="199">
        <f>D75+J75</f>
        <v>6621.2333333333345</v>
      </c>
    </row>
    <row r="77" spans="1:10">
      <c r="A77" s="368">
        <f t="shared" si="0"/>
        <v>66</v>
      </c>
      <c r="B77" s="407" t="s">
        <v>399</v>
      </c>
      <c r="C77" s="164" t="s">
        <v>400</v>
      </c>
      <c r="D77" s="190">
        <f>+'Marion TB'!R123</f>
        <v>-180</v>
      </c>
      <c r="E77" s="203"/>
      <c r="F77" s="384">
        <f>SUM(D77:E77)</f>
        <v>-180</v>
      </c>
      <c r="G77" s="423">
        <f>+G38</f>
        <v>0.21560000000000001</v>
      </c>
      <c r="H77" s="203">
        <f>IF(OR(F77=0,G77=0),"",ROUND(F77*G77,0))</f>
        <v>-39</v>
      </c>
      <c r="I77" s="203"/>
      <c r="J77" s="199"/>
    </row>
    <row r="78" spans="1:10">
      <c r="A78" s="368">
        <f>A77+1</f>
        <v>67</v>
      </c>
      <c r="B78" s="175"/>
      <c r="D78" s="190"/>
      <c r="E78" s="187"/>
      <c r="F78" s="187"/>
      <c r="G78" s="195"/>
      <c r="H78" s="187"/>
    </row>
    <row r="79" spans="1:10" ht="12.75" thickBot="1">
      <c r="A79" s="368">
        <f>A78+1</f>
        <v>68</v>
      </c>
      <c r="B79" s="175"/>
      <c r="C79" s="164" t="s">
        <v>401</v>
      </c>
      <c r="D79" s="197">
        <f>SUM(D75:D77)</f>
        <v>6372.2800000000016</v>
      </c>
      <c r="E79" s="196">
        <f>SUM(E75:E77)</f>
        <v>68.953333333332893</v>
      </c>
      <c r="F79" s="196">
        <f>SUM(F75:F77)</f>
        <v>6441.2333333333336</v>
      </c>
      <c r="G79" s="418"/>
      <c r="H79" s="196">
        <f>SUM(H75:H77)</f>
        <v>1388</v>
      </c>
      <c r="I79" s="203"/>
      <c r="J79" s="203"/>
    </row>
    <row r="80" spans="1:10" ht="12.75" thickTop="1">
      <c r="A80" s="368"/>
      <c r="B80" s="175"/>
      <c r="C80" s="164"/>
      <c r="D80" s="203"/>
      <c r="E80" s="203"/>
      <c r="F80" s="203"/>
      <c r="G80" s="420"/>
      <c r="H80" s="203"/>
      <c r="I80" s="203"/>
      <c r="J80" s="203"/>
    </row>
    <row r="81" spans="3:9">
      <c r="D81" s="203"/>
      <c r="E81" s="203"/>
      <c r="F81" s="203"/>
      <c r="G81" s="185"/>
      <c r="H81" s="203"/>
      <c r="I81" s="203"/>
    </row>
    <row r="82" spans="3:9">
      <c r="D82" s="203"/>
      <c r="E82" s="203"/>
      <c r="F82" s="203">
        <f>F79-H79</f>
        <v>5053.2333333333336</v>
      </c>
      <c r="G82" s="185"/>
      <c r="H82" s="203"/>
      <c r="I82" s="203"/>
    </row>
    <row r="83" spans="3:9">
      <c r="C83" s="142" t="s">
        <v>402</v>
      </c>
      <c r="D83" s="421"/>
      <c r="F83" s="422"/>
      <c r="G83" s="185"/>
      <c r="I83" s="203"/>
    </row>
    <row r="84" spans="3:9">
      <c r="G84" s="185"/>
    </row>
    <row r="85" spans="3:9">
      <c r="C85" s="142" t="s">
        <v>225</v>
      </c>
      <c r="D85" s="203">
        <f>D75-D83</f>
        <v>6552.2800000000016</v>
      </c>
    </row>
    <row r="88" spans="3:9">
      <c r="I88" s="203"/>
    </row>
    <row r="147" spans="1:5">
      <c r="A147" s="208"/>
      <c r="B147" s="208"/>
      <c r="C147" s="208"/>
      <c r="D147" s="208"/>
      <c r="E147" s="208"/>
    </row>
    <row r="148" spans="1:5">
      <c r="A148" s="208"/>
      <c r="B148" s="208"/>
      <c r="C148" s="208"/>
      <c r="D148" s="208"/>
      <c r="E148" s="208"/>
    </row>
    <row r="149" spans="1:5">
      <c r="A149" s="208"/>
      <c r="B149" s="208"/>
      <c r="C149" s="208"/>
      <c r="D149" s="208"/>
      <c r="E149" s="208"/>
    </row>
    <row r="150" spans="1:5">
      <c r="A150" s="208"/>
      <c r="B150" s="208"/>
      <c r="C150" s="208"/>
      <c r="D150" s="208"/>
      <c r="E150" s="208"/>
    </row>
    <row r="151" spans="1:5">
      <c r="A151" s="208"/>
      <c r="B151" s="208"/>
      <c r="C151" s="208"/>
      <c r="D151" s="208"/>
      <c r="E151" s="208"/>
    </row>
    <row r="181" spans="1:5">
      <c r="A181" s="208"/>
      <c r="B181" s="208"/>
      <c r="C181" s="208"/>
      <c r="D181" s="208"/>
      <c r="E181" s="208"/>
    </row>
    <row r="250" spans="1:2">
      <c r="A250" s="164"/>
      <c r="B250" s="164"/>
    </row>
    <row r="267" spans="1:2">
      <c r="A267" s="208"/>
      <c r="B267" s="208"/>
    </row>
    <row r="268" spans="1:2">
      <c r="A268" s="208"/>
      <c r="B268" s="208"/>
    </row>
    <row r="269" spans="1:2">
      <c r="A269" s="208"/>
      <c r="B269" s="208"/>
    </row>
    <row r="270" spans="1:2">
      <c r="A270" s="208"/>
      <c r="B270" s="208"/>
    </row>
    <row r="271" spans="1:2">
      <c r="A271" s="208"/>
      <c r="B271" s="208"/>
    </row>
    <row r="272" spans="1:2">
      <c r="A272" s="208"/>
      <c r="B272" s="208"/>
    </row>
    <row r="273" spans="1:2">
      <c r="A273" s="208"/>
      <c r="B273" s="208"/>
    </row>
    <row r="274" spans="1:2">
      <c r="A274" s="208"/>
      <c r="B274" s="208"/>
    </row>
    <row r="275" spans="1:2">
      <c r="A275" s="208"/>
      <c r="B275" s="208"/>
    </row>
    <row r="276" spans="1:2">
      <c r="A276" s="208"/>
      <c r="B276" s="208"/>
    </row>
    <row r="277" spans="1:2">
      <c r="A277" s="208"/>
      <c r="B277" s="208"/>
    </row>
    <row r="278" spans="1:2">
      <c r="A278" s="208"/>
      <c r="B278" s="208"/>
    </row>
    <row r="279" spans="1:2">
      <c r="A279" s="208"/>
      <c r="B279" s="208"/>
    </row>
    <row r="280" spans="1:2">
      <c r="A280" s="208"/>
      <c r="B280" s="208"/>
    </row>
    <row r="281" spans="1:2">
      <c r="A281" s="208"/>
      <c r="B281" s="208"/>
    </row>
    <row r="282" spans="1:2">
      <c r="A282" s="208"/>
      <c r="B282" s="208"/>
    </row>
    <row r="283" spans="1:2">
      <c r="A283" s="208"/>
      <c r="B283" s="208"/>
    </row>
    <row r="284" spans="1:2">
      <c r="A284" s="208"/>
      <c r="B284" s="208"/>
    </row>
    <row r="285" spans="1:2">
      <c r="A285" s="208"/>
      <c r="B285" s="208"/>
    </row>
    <row r="286" spans="1:2">
      <c r="A286" s="208"/>
      <c r="B286" s="208"/>
    </row>
    <row r="287" spans="1:2">
      <c r="A287" s="208"/>
      <c r="B287" s="208"/>
    </row>
    <row r="288" spans="1:2">
      <c r="A288" s="208"/>
      <c r="B288" s="208"/>
    </row>
    <row r="289" spans="1:2">
      <c r="A289" s="208"/>
      <c r="B289" s="208"/>
    </row>
    <row r="290" spans="1:2">
      <c r="A290" s="208"/>
      <c r="B290" s="208"/>
    </row>
    <row r="291" spans="1:2">
      <c r="A291" s="208"/>
      <c r="B291" s="208"/>
    </row>
    <row r="292" spans="1:2">
      <c r="A292" s="208"/>
      <c r="B292" s="208"/>
    </row>
    <row r="293" spans="1:2">
      <c r="A293" s="208"/>
      <c r="B293" s="208"/>
    </row>
    <row r="294" spans="1:2">
      <c r="A294" s="208"/>
      <c r="B294" s="208"/>
    </row>
    <row r="295" spans="1:2">
      <c r="A295" s="208"/>
      <c r="B295" s="208"/>
    </row>
    <row r="296" spans="1:2">
      <c r="A296" s="208"/>
      <c r="B296" s="208"/>
    </row>
    <row r="297" spans="1:2">
      <c r="A297" s="208"/>
      <c r="B297" s="208"/>
    </row>
    <row r="298" spans="1:2">
      <c r="A298" s="208"/>
      <c r="B298" s="208"/>
    </row>
    <row r="299" spans="1:2">
      <c r="A299" s="208"/>
      <c r="B299" s="208"/>
    </row>
    <row r="300" spans="1:2">
      <c r="A300" s="208"/>
      <c r="B300" s="208"/>
    </row>
    <row r="301" spans="1:2">
      <c r="A301" s="208"/>
      <c r="B301" s="208"/>
    </row>
    <row r="302" spans="1:2">
      <c r="A302" s="208"/>
      <c r="B302" s="208"/>
    </row>
    <row r="303" spans="1:2">
      <c r="A303" s="208"/>
      <c r="B303" s="208"/>
    </row>
    <row r="304" spans="1:2">
      <c r="A304" s="208"/>
      <c r="B304" s="208"/>
    </row>
    <row r="305" spans="1:2">
      <c r="A305" s="208"/>
      <c r="B305" s="208"/>
    </row>
    <row r="306" spans="1:2">
      <c r="A306" s="208"/>
      <c r="B306" s="208"/>
    </row>
    <row r="307" spans="1:2">
      <c r="A307" s="208"/>
      <c r="B307" s="208"/>
    </row>
    <row r="308" spans="1:2">
      <c r="A308" s="208"/>
      <c r="B308" s="208"/>
    </row>
    <row r="309" spans="1:2">
      <c r="A309" s="208"/>
      <c r="B309" s="208"/>
    </row>
    <row r="310" spans="1:2">
      <c r="A310" s="208"/>
      <c r="B310" s="208"/>
    </row>
    <row r="311" spans="1:2">
      <c r="A311" s="208"/>
      <c r="B311" s="208"/>
    </row>
    <row r="312" spans="1:2">
      <c r="A312" s="208"/>
      <c r="B312" s="208"/>
    </row>
    <row r="313" spans="1:2">
      <c r="A313" s="208"/>
      <c r="B313" s="208"/>
    </row>
    <row r="314" spans="1:2">
      <c r="A314" s="208"/>
      <c r="B314" s="208"/>
    </row>
    <row r="315" spans="1:2">
      <c r="A315" s="208"/>
      <c r="B315" s="208"/>
    </row>
    <row r="316" spans="1:2">
      <c r="A316" s="208"/>
      <c r="B316" s="208"/>
    </row>
    <row r="317" spans="1:2">
      <c r="A317" s="208"/>
      <c r="B317" s="208"/>
    </row>
    <row r="318" spans="1:2">
      <c r="A318" s="208"/>
      <c r="B318" s="208"/>
    </row>
    <row r="319" spans="1:2">
      <c r="A319" s="208"/>
      <c r="B319" s="208"/>
    </row>
    <row r="320" spans="1:2">
      <c r="A320" s="208"/>
      <c r="B320" s="208"/>
    </row>
    <row r="321" spans="1:2">
      <c r="A321" s="208"/>
      <c r="B321" s="208"/>
    </row>
  </sheetData>
  <mergeCells count="1">
    <mergeCell ref="A7:H7"/>
  </mergeCells>
  <pageMargins left="0.7" right="0.7" top="0.75" bottom="0.75" header="0.3" footer="0.3"/>
  <legacy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E92059-865C-46EE-9052-F02B56D5A394}">
  <sheetPr>
    <tabColor theme="9" tint="-0.249977111117893"/>
  </sheetPr>
  <dimension ref="A1:V13"/>
  <sheetViews>
    <sheetView workbookViewId="0"/>
  </sheetViews>
  <sheetFormatPr defaultRowHeight="15"/>
  <cols>
    <col min="6" max="6" width="20.140625" bestFit="1" customWidth="1"/>
    <col min="10" max="10" width="28.28515625" bestFit="1" customWidth="1"/>
  </cols>
  <sheetData>
    <row r="1" spans="1:22">
      <c r="A1" t="s">
        <v>342</v>
      </c>
    </row>
    <row r="6" spans="1:22">
      <c r="M6" t="s">
        <v>407</v>
      </c>
      <c r="N6">
        <v>2019</v>
      </c>
      <c r="Q6">
        <v>2015</v>
      </c>
    </row>
    <row r="8" spans="1:22">
      <c r="A8" s="389" t="s">
        <v>328</v>
      </c>
      <c r="B8" s="389">
        <v>252</v>
      </c>
      <c r="C8" s="390" t="s">
        <v>329</v>
      </c>
      <c r="D8" s="389" t="s">
        <v>330</v>
      </c>
      <c r="E8" s="389" t="s">
        <v>331</v>
      </c>
      <c r="F8" s="389" t="s">
        <v>332</v>
      </c>
      <c r="G8" s="389">
        <v>648.83000000000004</v>
      </c>
      <c r="H8" s="389">
        <v>3008971</v>
      </c>
      <c r="I8" s="389">
        <v>252131.7555</v>
      </c>
      <c r="J8" s="389" t="s">
        <v>333</v>
      </c>
      <c r="K8" s="389" t="s">
        <v>334</v>
      </c>
      <c r="L8" s="389"/>
      <c r="M8" s="391">
        <v>25402</v>
      </c>
      <c r="N8" s="389">
        <v>1.6714099999999999E-2</v>
      </c>
      <c r="O8" s="389">
        <v>649</v>
      </c>
      <c r="P8" s="391">
        <v>25402</v>
      </c>
      <c r="Q8" s="389">
        <v>1.6084500000000002E-2</v>
      </c>
      <c r="R8" s="389">
        <v>633</v>
      </c>
      <c r="S8">
        <f>+M8*N8</f>
        <v>424.5715682</v>
      </c>
      <c r="T8">
        <f>+O8/S8</f>
        <v>1.5285997664692423</v>
      </c>
      <c r="U8">
        <f>+T8*N8</f>
        <v>2.5549169356743562E-2</v>
      </c>
    </row>
    <row r="9" spans="1:22">
      <c r="A9" s="389" t="s">
        <v>328</v>
      </c>
      <c r="B9" s="389">
        <v>252</v>
      </c>
      <c r="C9" s="390" t="s">
        <v>329</v>
      </c>
      <c r="D9" s="389" t="s">
        <v>330</v>
      </c>
      <c r="E9" s="389" t="s">
        <v>331</v>
      </c>
      <c r="F9" s="389" t="s">
        <v>335</v>
      </c>
      <c r="G9" s="389">
        <v>710.23</v>
      </c>
      <c r="H9" s="389">
        <v>3008971</v>
      </c>
      <c r="I9" s="389">
        <v>252131.7555</v>
      </c>
      <c r="J9" s="389" t="s">
        <v>336</v>
      </c>
      <c r="K9" s="389" t="s">
        <v>337</v>
      </c>
      <c r="L9" s="389"/>
      <c r="M9" s="391">
        <v>43019</v>
      </c>
      <c r="N9" s="389">
        <v>1.6714099999999999E-2</v>
      </c>
      <c r="O9" s="389">
        <v>710</v>
      </c>
      <c r="P9" s="391">
        <v>39188</v>
      </c>
      <c r="Q9" s="389">
        <v>1.6084500000000002E-2</v>
      </c>
      <c r="R9" s="389">
        <v>623</v>
      </c>
      <c r="S9">
        <f>+M9*N9</f>
        <v>719.02386789999991</v>
      </c>
      <c r="T9">
        <f>+O9/S9</f>
        <v>0.98744983539092346</v>
      </c>
      <c r="U9">
        <f>+T9*N9</f>
        <v>1.6504335293707432E-2</v>
      </c>
    </row>
    <row r="10" spans="1:22">
      <c r="A10" s="389" t="s">
        <v>328</v>
      </c>
      <c r="B10" s="389">
        <v>252</v>
      </c>
      <c r="C10" s="390" t="s">
        <v>329</v>
      </c>
      <c r="D10" s="389" t="s">
        <v>330</v>
      </c>
      <c r="E10" s="389" t="s">
        <v>331</v>
      </c>
      <c r="F10" s="389" t="s">
        <v>338</v>
      </c>
      <c r="G10" s="389">
        <v>851.22</v>
      </c>
      <c r="H10" s="389">
        <v>3008971</v>
      </c>
      <c r="I10" s="389">
        <v>252131.7555</v>
      </c>
      <c r="J10" s="389" t="s">
        <v>333</v>
      </c>
      <c r="K10" s="389" t="s">
        <v>339</v>
      </c>
      <c r="L10" s="389"/>
      <c r="M10" s="391">
        <v>29297</v>
      </c>
      <c r="N10" s="389">
        <v>1.6714099999999999E-2</v>
      </c>
      <c r="O10" s="389">
        <v>851</v>
      </c>
      <c r="P10" s="391">
        <v>28851</v>
      </c>
      <c r="Q10" s="389">
        <v>1.6084500000000002E-2</v>
      </c>
      <c r="R10" s="389">
        <v>805</v>
      </c>
      <c r="S10">
        <f>+M10*N10</f>
        <v>489.67298769999996</v>
      </c>
      <c r="T10">
        <f>+O10/S10</f>
        <v>1.7378945160874759</v>
      </c>
      <c r="U10">
        <f>+T10*N10</f>
        <v>2.9047342731337678E-2</v>
      </c>
    </row>
    <row r="11" spans="1:22">
      <c r="A11" s="389" t="s">
        <v>328</v>
      </c>
      <c r="B11" s="389">
        <v>252</v>
      </c>
      <c r="C11" s="390" t="s">
        <v>408</v>
      </c>
      <c r="D11" s="389" t="s">
        <v>330</v>
      </c>
      <c r="E11" s="389" t="s">
        <v>331</v>
      </c>
      <c r="F11" s="389" t="s">
        <v>340</v>
      </c>
      <c r="G11" s="392">
        <v>1641.61</v>
      </c>
      <c r="H11" s="389">
        <v>3008971</v>
      </c>
      <c r="I11" s="389">
        <v>252131.7555</v>
      </c>
      <c r="J11" s="389" t="s">
        <v>336</v>
      </c>
      <c r="K11" s="389" t="s">
        <v>341</v>
      </c>
      <c r="L11" s="389"/>
      <c r="M11" s="391">
        <v>102309</v>
      </c>
      <c r="N11" s="389">
        <v>1.6714099999999999E-2</v>
      </c>
      <c r="O11" s="391">
        <v>1642</v>
      </c>
      <c r="P11" s="391">
        <v>116980</v>
      </c>
      <c r="Q11" s="389">
        <v>1.6084500000000002E-2</v>
      </c>
      <c r="R11" s="391">
        <v>1420</v>
      </c>
      <c r="S11">
        <f>+M11*N11</f>
        <v>1710.0028568999999</v>
      </c>
      <c r="T11">
        <f>+O11/S11</f>
        <v>0.9602323138668436</v>
      </c>
      <c r="U11">
        <f>+T11*N11</f>
        <v>1.604941891720181E-2</v>
      </c>
      <c r="V11" t="s">
        <v>381</v>
      </c>
    </row>
    <row r="13" spans="1:22">
      <c r="M13" s="424">
        <f>SUM(M8:M12)</f>
        <v>200027</v>
      </c>
      <c r="O13">
        <f>SUM(O8:O12)</f>
        <v>3852</v>
      </c>
      <c r="S13">
        <f>SUM(S8:S12)</f>
        <v>3343.2712806999998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051525-BE68-4341-9644-7EC11C214CA7}">
  <sheetPr>
    <tabColor theme="9" tint="-0.249977111117893"/>
  </sheetPr>
  <dimension ref="A1:R12"/>
  <sheetViews>
    <sheetView workbookViewId="0">
      <selection activeCell="O6" sqref="O6"/>
    </sheetView>
  </sheetViews>
  <sheetFormatPr defaultRowHeight="15"/>
  <cols>
    <col min="1" max="1" width="6.5703125" style="925" bestFit="1" customWidth="1"/>
    <col min="2" max="2" width="27" style="925" bestFit="1" customWidth="1"/>
    <col min="3" max="3" width="9.140625" style="925"/>
    <col min="4" max="18" width="11.140625" style="925" bestFit="1" customWidth="1"/>
    <col min="19" max="16384" width="9.140625" style="925"/>
  </cols>
  <sheetData>
    <row r="1" spans="1:18">
      <c r="A1" s="990" t="s">
        <v>240</v>
      </c>
      <c r="B1" s="991" t="s">
        <v>241</v>
      </c>
      <c r="C1" s="992"/>
      <c r="D1" s="992" t="s">
        <v>303</v>
      </c>
      <c r="E1" s="992" t="s">
        <v>243</v>
      </c>
      <c r="F1" s="992" t="s">
        <v>244</v>
      </c>
      <c r="G1" s="992" t="s">
        <v>245</v>
      </c>
      <c r="H1" s="992" t="s">
        <v>246</v>
      </c>
      <c r="I1" s="992" t="s">
        <v>247</v>
      </c>
      <c r="J1" s="992" t="s">
        <v>248</v>
      </c>
      <c r="K1" s="992" t="s">
        <v>249</v>
      </c>
      <c r="L1" s="992" t="s">
        <v>250</v>
      </c>
      <c r="M1" s="992" t="s">
        <v>251</v>
      </c>
      <c r="N1" s="992" t="s">
        <v>252</v>
      </c>
      <c r="O1" s="992" t="s">
        <v>253</v>
      </c>
      <c r="P1" s="992" t="s">
        <v>242</v>
      </c>
      <c r="Q1" s="993"/>
    </row>
    <row r="2" spans="1:18">
      <c r="A2" s="994">
        <v>1270</v>
      </c>
      <c r="B2" s="995" t="s">
        <v>255</v>
      </c>
      <c r="C2" s="993"/>
      <c r="D2" s="1007">
        <v>10080</v>
      </c>
      <c r="E2" s="1007">
        <v>10080</v>
      </c>
      <c r="F2" s="1007">
        <v>10080</v>
      </c>
      <c r="G2" s="1007">
        <v>10080</v>
      </c>
      <c r="H2" s="1007">
        <v>10080</v>
      </c>
      <c r="I2" s="1007">
        <v>10080</v>
      </c>
      <c r="J2" s="1007">
        <v>10080</v>
      </c>
      <c r="K2" s="1007">
        <v>10080</v>
      </c>
      <c r="L2" s="1007">
        <v>10080</v>
      </c>
      <c r="M2" s="1007">
        <v>10080</v>
      </c>
      <c r="N2" s="1007">
        <v>10080</v>
      </c>
      <c r="O2" s="1007">
        <v>10080</v>
      </c>
      <c r="P2" s="1007">
        <v>10080</v>
      </c>
      <c r="Q2" s="1008">
        <f>AVERAGE(D2:P2)</f>
        <v>10080</v>
      </c>
      <c r="R2" s="997">
        <f>+AVERAGE(D2:P2)</f>
        <v>10080</v>
      </c>
    </row>
    <row r="3" spans="1:18">
      <c r="A3" s="994">
        <v>1300</v>
      </c>
      <c r="B3" s="995" t="s">
        <v>258</v>
      </c>
      <c r="C3" s="993"/>
      <c r="D3" s="1007">
        <v>6814.3</v>
      </c>
      <c r="E3" s="1007">
        <v>6814.3</v>
      </c>
      <c r="F3" s="1007">
        <v>6814.3</v>
      </c>
      <c r="G3" s="1007">
        <v>6814.3</v>
      </c>
      <c r="H3" s="1007">
        <v>6814.3</v>
      </c>
      <c r="I3" s="1007">
        <v>6814.3</v>
      </c>
      <c r="J3" s="1007">
        <v>6814.3</v>
      </c>
      <c r="K3" s="1007">
        <v>6814.3</v>
      </c>
      <c r="L3" s="1007">
        <v>6814.3</v>
      </c>
      <c r="M3" s="1007">
        <v>6814.3</v>
      </c>
      <c r="N3" s="1007">
        <v>6814.3</v>
      </c>
      <c r="O3" s="1007">
        <v>8382.2999999999993</v>
      </c>
      <c r="P3" s="1007">
        <v>8382.2999999999993</v>
      </c>
      <c r="Q3" s="1008">
        <f t="shared" ref="Q3" si="0">AVERAGE(D3:P3)</f>
        <v>7055.5307692307706</v>
      </c>
      <c r="R3" s="997">
        <f>+AVERAGE(D3:P3)</f>
        <v>7055.5307692307706</v>
      </c>
    </row>
    <row r="4" spans="1:18" s="1002" customFormat="1" ht="11.25" customHeight="1">
      <c r="A4" s="998"/>
      <c r="B4" s="999" t="s">
        <v>765</v>
      </c>
      <c r="C4" s="999"/>
      <c r="D4" s="1000"/>
      <c r="E4" s="1000">
        <f t="shared" ref="E4:P4" si="1">+E3-D3</f>
        <v>0</v>
      </c>
      <c r="F4" s="1000">
        <f t="shared" si="1"/>
        <v>0</v>
      </c>
      <c r="G4" s="1000">
        <f t="shared" si="1"/>
        <v>0</v>
      </c>
      <c r="H4" s="1000">
        <f t="shared" si="1"/>
        <v>0</v>
      </c>
      <c r="I4" s="1000">
        <f t="shared" si="1"/>
        <v>0</v>
      </c>
      <c r="J4" s="1000">
        <f t="shared" si="1"/>
        <v>0</v>
      </c>
      <c r="K4" s="1000">
        <f t="shared" si="1"/>
        <v>0</v>
      </c>
      <c r="L4" s="1000">
        <f t="shared" si="1"/>
        <v>0</v>
      </c>
      <c r="M4" s="1000">
        <f t="shared" si="1"/>
        <v>0</v>
      </c>
      <c r="N4" s="1000">
        <f t="shared" si="1"/>
        <v>0</v>
      </c>
      <c r="O4" s="1000">
        <f t="shared" si="1"/>
        <v>1567.9999999999991</v>
      </c>
      <c r="P4" s="1000">
        <f t="shared" si="1"/>
        <v>0</v>
      </c>
      <c r="Q4" s="1000"/>
      <c r="R4" s="1001"/>
    </row>
    <row r="5" spans="1:18" s="1002" customFormat="1" ht="11.25" customHeight="1">
      <c r="A5" s="998"/>
      <c r="B5" s="999" t="s">
        <v>766</v>
      </c>
      <c r="C5" s="999"/>
      <c r="D5" s="1000"/>
      <c r="E5" s="1000">
        <v>1</v>
      </c>
      <c r="F5" s="1000">
        <v>2</v>
      </c>
      <c r="G5" s="1000">
        <v>3</v>
      </c>
      <c r="H5" s="1000">
        <v>4</v>
      </c>
      <c r="I5" s="1000">
        <v>5</v>
      </c>
      <c r="J5" s="1000">
        <v>6</v>
      </c>
      <c r="K5" s="1000">
        <v>7</v>
      </c>
      <c r="L5" s="1000">
        <v>8</v>
      </c>
      <c r="M5" s="1000">
        <v>9</v>
      </c>
      <c r="N5" s="1000">
        <v>10</v>
      </c>
      <c r="O5" s="1000">
        <v>11</v>
      </c>
      <c r="P5" s="1000">
        <v>12</v>
      </c>
      <c r="Q5" s="1000"/>
      <c r="R5" s="1001"/>
    </row>
    <row r="6" spans="1:18" s="1002" customFormat="1" ht="11.25" customHeight="1">
      <c r="A6" s="998"/>
      <c r="B6" s="1003">
        <v>3.125E-2</v>
      </c>
      <c r="C6" s="999"/>
      <c r="D6" s="1000"/>
      <c r="E6" s="1000">
        <f t="shared" ref="E6:P6" si="2">+E4*($B6/12)*E5</f>
        <v>0</v>
      </c>
      <c r="F6" s="1000">
        <f t="shared" si="2"/>
        <v>0</v>
      </c>
      <c r="G6" s="1000">
        <f t="shared" si="2"/>
        <v>0</v>
      </c>
      <c r="H6" s="1000">
        <f t="shared" si="2"/>
        <v>0</v>
      </c>
      <c r="I6" s="1000">
        <f t="shared" si="2"/>
        <v>0</v>
      </c>
      <c r="J6" s="1000">
        <f t="shared" si="2"/>
        <v>0</v>
      </c>
      <c r="K6" s="1000">
        <f t="shared" si="2"/>
        <v>0</v>
      </c>
      <c r="L6" s="1000">
        <f t="shared" si="2"/>
        <v>0</v>
      </c>
      <c r="M6" s="1000">
        <f t="shared" si="2"/>
        <v>0</v>
      </c>
      <c r="N6" s="1000">
        <f t="shared" si="2"/>
        <v>0</v>
      </c>
      <c r="O6" s="1000">
        <f t="shared" si="2"/>
        <v>44.916666666666636</v>
      </c>
      <c r="P6" s="1000">
        <f t="shared" si="2"/>
        <v>0</v>
      </c>
      <c r="Q6" s="1004">
        <f>SUM(E6:P6)</f>
        <v>44.916666666666636</v>
      </c>
      <c r="R6" s="1001"/>
    </row>
    <row r="7" spans="1:18">
      <c r="A7" s="994">
        <v>1330</v>
      </c>
      <c r="B7" s="995" t="s">
        <v>427</v>
      </c>
      <c r="C7" s="993"/>
      <c r="D7" s="996"/>
      <c r="E7" s="996"/>
      <c r="F7" s="996"/>
      <c r="G7" s="996"/>
      <c r="H7" s="996"/>
      <c r="I7" s="996"/>
      <c r="J7" s="996"/>
      <c r="K7" s="996"/>
      <c r="L7" s="996"/>
      <c r="M7" s="996"/>
      <c r="N7" s="996"/>
      <c r="O7" s="996"/>
      <c r="P7" s="996"/>
      <c r="R7" s="997"/>
    </row>
    <row r="8" spans="1:18">
      <c r="A8" s="994">
        <v>1395</v>
      </c>
      <c r="B8" s="995" t="s">
        <v>266</v>
      </c>
      <c r="C8" s="993"/>
      <c r="D8" s="1007">
        <v>6773.92</v>
      </c>
      <c r="E8" s="1007">
        <v>6773.92</v>
      </c>
      <c r="F8" s="1007">
        <v>6773.92</v>
      </c>
      <c r="G8" s="1007">
        <v>6773.92</v>
      </c>
      <c r="H8" s="1007">
        <v>6773.92</v>
      </c>
      <c r="I8" s="1007">
        <v>6773.92</v>
      </c>
      <c r="J8" s="1007">
        <v>6773.92</v>
      </c>
      <c r="K8" s="1007">
        <v>7493.92</v>
      </c>
      <c r="L8" s="1007">
        <v>7493.92</v>
      </c>
      <c r="M8" s="1007">
        <v>7493.92</v>
      </c>
      <c r="N8" s="1007">
        <v>7493.92</v>
      </c>
      <c r="O8" s="1007">
        <v>7142.21</v>
      </c>
      <c r="P8" s="1007">
        <v>7142.21</v>
      </c>
      <c r="Q8" s="1008">
        <f t="shared" ref="Q8:Q9" si="3">AVERAGE(D8:P8)</f>
        <v>7052.1184615384618</v>
      </c>
      <c r="R8" s="997">
        <f>+AVERAGE(D8:P8)</f>
        <v>7052.1184615384618</v>
      </c>
    </row>
    <row r="9" spans="1:18">
      <c r="A9" s="994">
        <v>1400</v>
      </c>
      <c r="B9" s="995" t="s">
        <v>267</v>
      </c>
      <c r="C9" s="993"/>
      <c r="D9" s="1007">
        <v>106589.1</v>
      </c>
      <c r="E9" s="1007">
        <v>106589.1</v>
      </c>
      <c r="F9" s="1007">
        <v>106589.1</v>
      </c>
      <c r="G9" s="1007">
        <v>106589.1</v>
      </c>
      <c r="H9" s="1007">
        <v>106589.1</v>
      </c>
      <c r="I9" s="1007">
        <v>106589.1</v>
      </c>
      <c r="J9" s="1007">
        <v>106589.1</v>
      </c>
      <c r="K9" s="1007">
        <v>106859.1</v>
      </c>
      <c r="L9" s="1007">
        <v>106859.1</v>
      </c>
      <c r="M9" s="1007">
        <v>107225.98</v>
      </c>
      <c r="N9" s="1007">
        <v>107225.98</v>
      </c>
      <c r="O9" s="1007">
        <v>107225.98</v>
      </c>
      <c r="P9" s="1007">
        <v>107225.98</v>
      </c>
      <c r="Q9" s="1008">
        <f t="shared" si="3"/>
        <v>106826.60153846153</v>
      </c>
      <c r="R9" s="997">
        <f>+AVERAGE(D9:P9)</f>
        <v>106826.60153846153</v>
      </c>
    </row>
    <row r="10" spans="1:18" s="1002" customFormat="1" ht="11.25" customHeight="1">
      <c r="A10" s="998"/>
      <c r="B10" s="999" t="s">
        <v>765</v>
      </c>
      <c r="C10" s="999"/>
      <c r="D10" s="1000"/>
      <c r="E10" s="1000">
        <f t="shared" ref="E10:P10" si="4">+E9-D9</f>
        <v>0</v>
      </c>
      <c r="F10" s="1000">
        <f t="shared" si="4"/>
        <v>0</v>
      </c>
      <c r="G10" s="1000">
        <f t="shared" si="4"/>
        <v>0</v>
      </c>
      <c r="H10" s="1000">
        <f t="shared" si="4"/>
        <v>0</v>
      </c>
      <c r="I10" s="1000">
        <f t="shared" si="4"/>
        <v>0</v>
      </c>
      <c r="J10" s="1000">
        <f t="shared" si="4"/>
        <v>0</v>
      </c>
      <c r="K10" s="1000">
        <f t="shared" si="4"/>
        <v>270</v>
      </c>
      <c r="L10" s="1000">
        <f t="shared" si="4"/>
        <v>0</v>
      </c>
      <c r="M10" s="1000">
        <f t="shared" si="4"/>
        <v>366.8799999999901</v>
      </c>
      <c r="N10" s="1000">
        <f t="shared" si="4"/>
        <v>0</v>
      </c>
      <c r="O10" s="1000">
        <f t="shared" si="4"/>
        <v>0</v>
      </c>
      <c r="P10" s="1000">
        <f t="shared" si="4"/>
        <v>0</v>
      </c>
      <c r="Q10" s="1000"/>
      <c r="R10" s="1001"/>
    </row>
    <row r="11" spans="1:18" s="1002" customFormat="1" ht="11.25" customHeight="1">
      <c r="A11" s="998"/>
      <c r="B11" s="999" t="s">
        <v>766</v>
      </c>
      <c r="C11" s="999"/>
      <c r="D11" s="1000"/>
      <c r="E11" s="1000">
        <v>1</v>
      </c>
      <c r="F11" s="1000">
        <v>2</v>
      </c>
      <c r="G11" s="1000">
        <v>3</v>
      </c>
      <c r="H11" s="1000">
        <v>4</v>
      </c>
      <c r="I11" s="1000">
        <v>5</v>
      </c>
      <c r="J11" s="1000">
        <v>6</v>
      </c>
      <c r="K11" s="1000">
        <v>7</v>
      </c>
      <c r="L11" s="1000">
        <v>8</v>
      </c>
      <c r="M11" s="1000">
        <v>9</v>
      </c>
      <c r="N11" s="1000">
        <v>10</v>
      </c>
      <c r="O11" s="1000">
        <v>11</v>
      </c>
      <c r="P11" s="1000">
        <v>12</v>
      </c>
      <c r="Q11" s="1000"/>
      <c r="R11" s="1001"/>
    </row>
    <row r="12" spans="1:18" s="1002" customFormat="1" ht="11.25" customHeight="1">
      <c r="A12" s="998"/>
      <c r="B12" s="1003">
        <v>5.5555555555555552E-2</v>
      </c>
      <c r="C12" s="999"/>
      <c r="D12" s="1000"/>
      <c r="E12" s="1000">
        <f t="shared" ref="E12:P12" si="5">+E10*($B12/12)*E11</f>
        <v>0</v>
      </c>
      <c r="F12" s="1000">
        <f t="shared" si="5"/>
        <v>0</v>
      </c>
      <c r="G12" s="1000">
        <f t="shared" si="5"/>
        <v>0</v>
      </c>
      <c r="H12" s="1000">
        <f t="shared" si="5"/>
        <v>0</v>
      </c>
      <c r="I12" s="1000">
        <f t="shared" si="5"/>
        <v>0</v>
      </c>
      <c r="J12" s="1000">
        <f t="shared" si="5"/>
        <v>0</v>
      </c>
      <c r="K12" s="1000">
        <f t="shared" si="5"/>
        <v>8.75</v>
      </c>
      <c r="L12" s="1000">
        <f t="shared" si="5"/>
        <v>0</v>
      </c>
      <c r="M12" s="1000">
        <f t="shared" si="5"/>
        <v>15.286666666666253</v>
      </c>
      <c r="N12" s="1000">
        <f t="shared" si="5"/>
        <v>0</v>
      </c>
      <c r="O12" s="1000">
        <f t="shared" si="5"/>
        <v>0</v>
      </c>
      <c r="P12" s="1000">
        <f t="shared" si="5"/>
        <v>0</v>
      </c>
      <c r="Q12" s="1004">
        <f>SUM(E12:P12)</f>
        <v>24.036666666666253</v>
      </c>
      <c r="R12" s="1001"/>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BD155A-A597-443F-A23C-EECCB7521D04}">
  <sheetPr>
    <tabColor theme="9" tint="-0.249977111117893"/>
  </sheetPr>
  <dimension ref="A1:R129"/>
  <sheetViews>
    <sheetView workbookViewId="0">
      <selection activeCell="R119" sqref="R119:R123"/>
    </sheetView>
  </sheetViews>
  <sheetFormatPr defaultRowHeight="15" outlineLevelRow="1"/>
  <cols>
    <col min="2" max="2" width="32.42578125" bestFit="1" customWidth="1"/>
    <col min="3" max="3" width="10.140625" hidden="1" customWidth="1"/>
    <col min="4" max="16" width="11.7109375" bestFit="1" customWidth="1"/>
    <col min="17" max="17" width="12.28515625" bestFit="1" customWidth="1"/>
  </cols>
  <sheetData>
    <row r="1" spans="1:18">
      <c r="A1" t="s">
        <v>233</v>
      </c>
      <c r="H1" t="s">
        <v>234</v>
      </c>
      <c r="O1" s="343">
        <v>43927</v>
      </c>
      <c r="P1" s="344">
        <v>0.55322916666666666</v>
      </c>
    </row>
    <row r="2" spans="1:18">
      <c r="A2" t="s">
        <v>235</v>
      </c>
      <c r="H2" t="s">
        <v>236</v>
      </c>
      <c r="O2" t="s">
        <v>237</v>
      </c>
      <c r="P2">
        <v>1</v>
      </c>
    </row>
    <row r="3" spans="1:18">
      <c r="A3" t="s">
        <v>238</v>
      </c>
      <c r="B3">
        <v>2019</v>
      </c>
    </row>
    <row r="4" spans="1:18">
      <c r="A4" t="s">
        <v>239</v>
      </c>
      <c r="B4">
        <v>252130</v>
      </c>
    </row>
    <row r="5" spans="1:18">
      <c r="A5" t="s">
        <v>240</v>
      </c>
      <c r="B5" t="s">
        <v>241</v>
      </c>
      <c r="D5" t="s">
        <v>242</v>
      </c>
      <c r="E5" t="s">
        <v>243</v>
      </c>
      <c r="F5" t="s">
        <v>244</v>
      </c>
      <c r="G5" t="s">
        <v>245</v>
      </c>
      <c r="H5" t="s">
        <v>246</v>
      </c>
      <c r="I5" t="s">
        <v>247</v>
      </c>
      <c r="J5" t="s">
        <v>248</v>
      </c>
      <c r="K5" t="s">
        <v>249</v>
      </c>
      <c r="L5" t="s">
        <v>250</v>
      </c>
      <c r="M5" t="s">
        <v>251</v>
      </c>
      <c r="N5" t="s">
        <v>252</v>
      </c>
      <c r="O5" t="s">
        <v>253</v>
      </c>
      <c r="P5" t="s">
        <v>242</v>
      </c>
      <c r="Q5" t="s">
        <v>254</v>
      </c>
      <c r="R5" t="s">
        <v>171</v>
      </c>
    </row>
    <row r="6" spans="1:18">
      <c r="A6" s="345">
        <v>1270</v>
      </c>
      <c r="B6" s="345" t="s">
        <v>255</v>
      </c>
      <c r="C6">
        <v>10080</v>
      </c>
      <c r="D6" s="346">
        <v>10080</v>
      </c>
      <c r="E6" s="346">
        <v>10080</v>
      </c>
      <c r="F6" s="346">
        <v>10080</v>
      </c>
      <c r="G6" s="346">
        <v>10080</v>
      </c>
      <c r="H6" s="346">
        <v>10080</v>
      </c>
      <c r="I6" s="346">
        <v>10080</v>
      </c>
      <c r="J6" s="346">
        <v>10080</v>
      </c>
      <c r="K6" s="346">
        <v>10080</v>
      </c>
      <c r="L6" s="346">
        <v>10080</v>
      </c>
      <c r="M6" s="346">
        <v>10080</v>
      </c>
      <c r="N6" s="346">
        <v>10080</v>
      </c>
      <c r="O6" s="346">
        <v>10080</v>
      </c>
      <c r="P6" s="346">
        <v>10080</v>
      </c>
      <c r="Q6" s="347">
        <f>AVERAGE(D6:P6)</f>
        <v>10080</v>
      </c>
    </row>
    <row r="7" spans="1:18" hidden="1" outlineLevel="1">
      <c r="A7">
        <v>1285</v>
      </c>
      <c r="B7" t="s">
        <v>256</v>
      </c>
      <c r="C7">
        <v>795</v>
      </c>
      <c r="D7" s="346">
        <v>795</v>
      </c>
      <c r="E7" s="346">
        <v>795</v>
      </c>
      <c r="F7" s="346">
        <v>795</v>
      </c>
      <c r="G7" s="346">
        <v>795</v>
      </c>
      <c r="H7" s="346">
        <v>795</v>
      </c>
      <c r="I7" s="346">
        <v>795</v>
      </c>
      <c r="J7" s="346">
        <v>795</v>
      </c>
      <c r="K7" s="346">
        <v>795</v>
      </c>
      <c r="L7" s="346">
        <v>795</v>
      </c>
      <c r="M7" s="346">
        <v>795</v>
      </c>
      <c r="N7" s="346">
        <v>795</v>
      </c>
      <c r="O7" s="346">
        <v>795</v>
      </c>
      <c r="P7" s="346">
        <v>795</v>
      </c>
    </row>
    <row r="8" spans="1:18" hidden="1" outlineLevel="1">
      <c r="A8">
        <v>1295</v>
      </c>
      <c r="B8" t="s">
        <v>257</v>
      </c>
      <c r="C8">
        <v>-298.55</v>
      </c>
      <c r="D8" s="346">
        <v>-298.55</v>
      </c>
      <c r="E8" s="346">
        <v>-298.55</v>
      </c>
      <c r="F8" s="346">
        <v>-298.55</v>
      </c>
      <c r="G8" s="346">
        <v>-298.55</v>
      </c>
      <c r="H8" s="346">
        <v>-298.55</v>
      </c>
      <c r="I8" s="346">
        <v>-298.55</v>
      </c>
      <c r="J8" s="346">
        <v>-298.55</v>
      </c>
      <c r="K8" s="346">
        <v>-298.55</v>
      </c>
      <c r="L8" s="346">
        <v>-298.55</v>
      </c>
      <c r="M8" s="346">
        <v>-298.55</v>
      </c>
      <c r="N8" s="346">
        <v>-298.55</v>
      </c>
      <c r="O8" s="346">
        <v>-298.55</v>
      </c>
      <c r="P8" s="346">
        <v>-298.55</v>
      </c>
    </row>
    <row r="9" spans="1:18" collapsed="1">
      <c r="A9" s="345">
        <v>1300</v>
      </c>
      <c r="B9" s="345" t="s">
        <v>258</v>
      </c>
      <c r="C9">
        <v>6814.3</v>
      </c>
      <c r="D9" s="346">
        <v>6814.3</v>
      </c>
      <c r="E9" s="346">
        <v>6814.3</v>
      </c>
      <c r="F9" s="346">
        <v>6814.3</v>
      </c>
      <c r="G9" s="346">
        <v>6814.3</v>
      </c>
      <c r="H9" s="346">
        <v>6814.3</v>
      </c>
      <c r="I9" s="346">
        <v>6814.3</v>
      </c>
      <c r="J9" s="346">
        <v>6814.3</v>
      </c>
      <c r="K9" s="346">
        <v>6814.3</v>
      </c>
      <c r="L9" s="346">
        <v>6814.3</v>
      </c>
      <c r="M9" s="346">
        <v>6814.3</v>
      </c>
      <c r="N9" s="346">
        <v>6814.3</v>
      </c>
      <c r="O9" s="346">
        <v>8382.2999999999993</v>
      </c>
      <c r="P9" s="346">
        <v>8382.2999999999993</v>
      </c>
      <c r="Q9" s="347">
        <f t="shared" ref="Q9:Q72" si="0">AVERAGE(D9:P9)</f>
        <v>7055.5307692307706</v>
      </c>
    </row>
    <row r="10" spans="1:18" hidden="1" outlineLevel="1">
      <c r="A10">
        <v>1315</v>
      </c>
      <c r="B10" t="s">
        <v>259</v>
      </c>
      <c r="C10">
        <v>4402.53</v>
      </c>
      <c r="D10" s="346">
        <v>4402.53</v>
      </c>
      <c r="E10" s="346">
        <v>4402.53</v>
      </c>
      <c r="F10" s="346">
        <v>4402.53</v>
      </c>
      <c r="G10" s="346">
        <v>4402.53</v>
      </c>
      <c r="H10" s="346">
        <v>4402.53</v>
      </c>
      <c r="I10" s="346">
        <v>4402.53</v>
      </c>
      <c r="J10" s="346">
        <v>4402.53</v>
      </c>
      <c r="K10" s="346">
        <v>4402.53</v>
      </c>
      <c r="L10" s="346">
        <v>4402.53</v>
      </c>
      <c r="M10" s="346">
        <v>4402.53</v>
      </c>
      <c r="N10" s="346">
        <v>4673.6099999999997</v>
      </c>
      <c r="O10" s="346">
        <v>4673.6099999999997</v>
      </c>
      <c r="P10" s="346">
        <v>4673.6099999999997</v>
      </c>
      <c r="Q10" s="347">
        <f t="shared" si="0"/>
        <v>4465.0869230769231</v>
      </c>
    </row>
    <row r="11" spans="1:18" hidden="1" outlineLevel="1">
      <c r="A11">
        <v>1345</v>
      </c>
      <c r="B11" t="s">
        <v>260</v>
      </c>
      <c r="C11">
        <v>1229.47</v>
      </c>
      <c r="D11" s="346">
        <v>1229.47</v>
      </c>
      <c r="E11" s="346">
        <v>1229.47</v>
      </c>
      <c r="F11" s="346">
        <v>1229.47</v>
      </c>
      <c r="G11" s="346">
        <v>1229.47</v>
      </c>
      <c r="H11" s="346">
        <v>1229.47</v>
      </c>
      <c r="I11" s="346">
        <v>1229.47</v>
      </c>
      <c r="J11" s="346">
        <v>1229.47</v>
      </c>
      <c r="K11" s="346">
        <v>1229.47</v>
      </c>
      <c r="L11" s="346">
        <v>1229.47</v>
      </c>
      <c r="M11" s="346">
        <v>1229.47</v>
      </c>
      <c r="N11" s="346">
        <v>1229.47</v>
      </c>
      <c r="O11" s="346">
        <v>1229.47</v>
      </c>
      <c r="P11" s="346">
        <v>1229.47</v>
      </c>
      <c r="Q11" s="347">
        <f t="shared" si="0"/>
        <v>1229.4699999999998</v>
      </c>
    </row>
    <row r="12" spans="1:18" hidden="1" outlineLevel="1">
      <c r="A12">
        <v>1350</v>
      </c>
      <c r="B12" t="s">
        <v>261</v>
      </c>
      <c r="C12">
        <v>59663.02</v>
      </c>
      <c r="D12" s="346">
        <v>59663.02</v>
      </c>
      <c r="E12" s="346">
        <v>59663.02</v>
      </c>
      <c r="F12" s="346">
        <v>59663.02</v>
      </c>
      <c r="G12" s="346">
        <v>59663.02</v>
      </c>
      <c r="H12" s="346">
        <v>59663.02</v>
      </c>
      <c r="I12" s="346">
        <v>59663.02</v>
      </c>
      <c r="J12" s="346">
        <v>59663.02</v>
      </c>
      <c r="K12" s="346">
        <v>59663.02</v>
      </c>
      <c r="L12" s="346">
        <v>59663.02</v>
      </c>
      <c r="M12" s="346">
        <v>59663.02</v>
      </c>
      <c r="N12" s="346">
        <v>59663.02</v>
      </c>
      <c r="O12" s="346">
        <v>59663.02</v>
      </c>
      <c r="P12" s="346">
        <v>59663.02</v>
      </c>
      <c r="Q12" s="347">
        <f t="shared" si="0"/>
        <v>59663.020000000011</v>
      </c>
    </row>
    <row r="13" spans="1:18" hidden="1" outlineLevel="1">
      <c r="A13">
        <v>1353</v>
      </c>
      <c r="B13" t="s">
        <v>262</v>
      </c>
      <c r="C13">
        <v>12760</v>
      </c>
      <c r="D13" s="346">
        <v>12760</v>
      </c>
      <c r="E13" s="346">
        <v>12760</v>
      </c>
      <c r="F13" s="346">
        <v>12760</v>
      </c>
      <c r="G13" s="346">
        <v>12760</v>
      </c>
      <c r="H13" s="346">
        <v>12760</v>
      </c>
      <c r="I13" s="346">
        <v>12760</v>
      </c>
      <c r="J13" s="346">
        <v>12760</v>
      </c>
      <c r="K13" s="346">
        <v>12760</v>
      </c>
      <c r="L13" s="346">
        <v>12760</v>
      </c>
      <c r="M13" s="346">
        <v>12760</v>
      </c>
      <c r="N13" s="346">
        <v>12760</v>
      </c>
      <c r="O13" s="346">
        <v>12760</v>
      </c>
      <c r="P13" s="346">
        <v>12760</v>
      </c>
      <c r="Q13" s="347">
        <f t="shared" si="0"/>
        <v>12760</v>
      </c>
    </row>
    <row r="14" spans="1:18" hidden="1" outlineLevel="1">
      <c r="A14">
        <v>1360</v>
      </c>
      <c r="B14" t="s">
        <v>263</v>
      </c>
      <c r="C14">
        <v>2362.5500000000002</v>
      </c>
      <c r="D14" s="346">
        <v>2362.5500000000002</v>
      </c>
      <c r="E14" s="346">
        <v>2362.5500000000002</v>
      </c>
      <c r="F14" s="346">
        <v>2362.5500000000002</v>
      </c>
      <c r="G14" s="346">
        <v>2362.5500000000002</v>
      </c>
      <c r="H14" s="346">
        <v>2362.5500000000002</v>
      </c>
      <c r="I14" s="346">
        <v>2362.5500000000002</v>
      </c>
      <c r="J14" s="346">
        <v>2362.5500000000002</v>
      </c>
      <c r="K14" s="346">
        <v>2362.5500000000002</v>
      </c>
      <c r="L14" s="346">
        <v>2362.5500000000002</v>
      </c>
      <c r="M14" s="346">
        <v>2362.5500000000002</v>
      </c>
      <c r="N14" s="346">
        <v>2362.5500000000002</v>
      </c>
      <c r="O14" s="346">
        <v>2362.5500000000002</v>
      </c>
      <c r="P14" s="346">
        <v>2362.5500000000002</v>
      </c>
      <c r="Q14" s="347">
        <f t="shared" si="0"/>
        <v>2362.5499999999997</v>
      </c>
    </row>
    <row r="15" spans="1:18" hidden="1" outlineLevel="1">
      <c r="A15">
        <v>1365</v>
      </c>
      <c r="B15" t="s">
        <v>264</v>
      </c>
      <c r="C15">
        <v>2647.61</v>
      </c>
      <c r="D15" s="346">
        <v>2647.61</v>
      </c>
      <c r="E15" s="346">
        <v>2647.61</v>
      </c>
      <c r="F15" s="346">
        <v>2647.61</v>
      </c>
      <c r="G15" s="346">
        <v>2647.61</v>
      </c>
      <c r="H15" s="346">
        <v>2647.61</v>
      </c>
      <c r="I15" s="346">
        <v>2647.61</v>
      </c>
      <c r="J15" s="346">
        <v>2647.61</v>
      </c>
      <c r="K15" s="346">
        <v>2647.61</v>
      </c>
      <c r="L15" s="346">
        <v>2647.61</v>
      </c>
      <c r="M15" s="346">
        <v>2647.61</v>
      </c>
      <c r="N15" s="346">
        <v>2647.61</v>
      </c>
      <c r="O15" s="346">
        <v>2647.61</v>
      </c>
      <c r="P15" s="346">
        <v>2647.61</v>
      </c>
      <c r="Q15" s="347">
        <f t="shared" si="0"/>
        <v>2647.61</v>
      </c>
    </row>
    <row r="16" spans="1:18" hidden="1" outlineLevel="1">
      <c r="A16">
        <v>1380</v>
      </c>
      <c r="B16" t="s">
        <v>265</v>
      </c>
      <c r="C16">
        <v>41409.480000000003</v>
      </c>
      <c r="D16" s="346">
        <v>41409.480000000003</v>
      </c>
      <c r="E16" s="346">
        <v>41409.480000000003</v>
      </c>
      <c r="F16" s="346">
        <v>41409.480000000003</v>
      </c>
      <c r="G16" s="346">
        <v>41409.480000000003</v>
      </c>
      <c r="H16" s="346">
        <v>41409.480000000003</v>
      </c>
      <c r="I16" s="346">
        <v>41680.559999999998</v>
      </c>
      <c r="J16" s="346">
        <v>42403.44</v>
      </c>
      <c r="K16" s="346">
        <v>42403.44</v>
      </c>
      <c r="L16" s="346">
        <v>42403.44</v>
      </c>
      <c r="M16" s="346">
        <v>42403.44</v>
      </c>
      <c r="N16" s="346">
        <v>42403.44</v>
      </c>
      <c r="O16" s="346">
        <v>42245.86</v>
      </c>
      <c r="P16" s="346">
        <v>42741.84</v>
      </c>
      <c r="Q16" s="347">
        <f t="shared" si="0"/>
        <v>41979.450769230767</v>
      </c>
    </row>
    <row r="17" spans="1:17" collapsed="1">
      <c r="A17" s="345">
        <v>1395</v>
      </c>
      <c r="B17" s="345" t="s">
        <v>266</v>
      </c>
      <c r="C17">
        <v>6773.92</v>
      </c>
      <c r="D17" s="346">
        <v>6773.92</v>
      </c>
      <c r="E17" s="346">
        <v>6773.92</v>
      </c>
      <c r="F17" s="346">
        <v>6773.92</v>
      </c>
      <c r="G17" s="346">
        <v>6773.92</v>
      </c>
      <c r="H17" s="346">
        <v>6773.92</v>
      </c>
      <c r="I17" s="346">
        <v>6773.92</v>
      </c>
      <c r="J17" s="346">
        <v>6773.92</v>
      </c>
      <c r="K17" s="346">
        <v>7493.92</v>
      </c>
      <c r="L17" s="346">
        <v>7493.92</v>
      </c>
      <c r="M17" s="346">
        <v>7493.92</v>
      </c>
      <c r="N17" s="346">
        <v>7493.92</v>
      </c>
      <c r="O17" s="346">
        <v>7142.21</v>
      </c>
      <c r="P17" s="346">
        <v>7142.21</v>
      </c>
      <c r="Q17" s="347">
        <f t="shared" si="0"/>
        <v>7052.1184615384618</v>
      </c>
    </row>
    <row r="18" spans="1:17">
      <c r="A18" s="345">
        <v>1400</v>
      </c>
      <c r="B18" s="345" t="s">
        <v>267</v>
      </c>
      <c r="C18">
        <v>106589.1</v>
      </c>
      <c r="D18" s="346">
        <v>106589.1</v>
      </c>
      <c r="E18" s="346">
        <v>106589.1</v>
      </c>
      <c r="F18" s="346">
        <v>106589.1</v>
      </c>
      <c r="G18" s="346">
        <v>106589.1</v>
      </c>
      <c r="H18" s="346">
        <v>106589.1</v>
      </c>
      <c r="I18" s="346">
        <v>106589.1</v>
      </c>
      <c r="J18" s="346">
        <v>106589.1</v>
      </c>
      <c r="K18" s="346">
        <v>106859.1</v>
      </c>
      <c r="L18" s="346">
        <v>106859.1</v>
      </c>
      <c r="M18" s="346">
        <v>107225.98</v>
      </c>
      <c r="N18" s="346">
        <v>107225.98</v>
      </c>
      <c r="O18" s="346">
        <v>107225.98</v>
      </c>
      <c r="P18" s="346">
        <v>107225.98</v>
      </c>
      <c r="Q18" s="347">
        <f t="shared" si="0"/>
        <v>106826.60153846153</v>
      </c>
    </row>
    <row r="19" spans="1:17" hidden="1" outlineLevel="1">
      <c r="A19">
        <v>1420</v>
      </c>
      <c r="B19" t="s">
        <v>268</v>
      </c>
      <c r="D19" s="346"/>
      <c r="E19" s="346"/>
      <c r="F19" s="346"/>
      <c r="G19" s="346"/>
      <c r="H19" s="346"/>
      <c r="I19" s="346"/>
      <c r="J19" s="346">
        <v>1825.36</v>
      </c>
      <c r="K19" s="346">
        <v>1825.36</v>
      </c>
      <c r="L19" s="346">
        <v>1825.36</v>
      </c>
      <c r="M19" s="346">
        <v>1825.36</v>
      </c>
      <c r="N19" s="346">
        <v>1825.36</v>
      </c>
      <c r="O19" s="346">
        <v>1825.36</v>
      </c>
      <c r="P19" s="346">
        <v>1825.36</v>
      </c>
      <c r="Q19" s="347">
        <f t="shared" si="0"/>
        <v>1825.3600000000001</v>
      </c>
    </row>
    <row r="20" spans="1:17" hidden="1" outlineLevel="1">
      <c r="A20">
        <v>1455</v>
      </c>
      <c r="B20" t="s">
        <v>269</v>
      </c>
      <c r="C20">
        <v>303.93</v>
      </c>
      <c r="D20" s="346">
        <v>303.93</v>
      </c>
      <c r="E20" s="346">
        <v>303.93</v>
      </c>
      <c r="F20" s="346">
        <v>303.93</v>
      </c>
      <c r="G20" s="346">
        <v>303.93</v>
      </c>
      <c r="H20" s="346">
        <v>303.93</v>
      </c>
      <c r="I20" s="346">
        <v>303.93</v>
      </c>
      <c r="J20" s="346">
        <v>303.93</v>
      </c>
      <c r="K20" s="346">
        <v>303.93</v>
      </c>
      <c r="L20" s="346">
        <v>303.93</v>
      </c>
      <c r="M20" s="346">
        <v>303.93</v>
      </c>
      <c r="N20" s="346">
        <v>303.93</v>
      </c>
      <c r="O20" s="346">
        <v>303.93</v>
      </c>
      <c r="P20" s="346">
        <v>303.93</v>
      </c>
      <c r="Q20" s="347">
        <f t="shared" si="0"/>
        <v>303.92999999999995</v>
      </c>
    </row>
    <row r="21" spans="1:17" hidden="1" outlineLevel="1">
      <c r="A21">
        <v>1460</v>
      </c>
      <c r="B21" t="s">
        <v>270</v>
      </c>
      <c r="C21">
        <v>877.96</v>
      </c>
      <c r="D21" s="346">
        <v>877.96</v>
      </c>
      <c r="E21" s="346">
        <v>877.96</v>
      </c>
      <c r="F21" s="346">
        <v>877.96</v>
      </c>
      <c r="G21" s="346">
        <v>877.96</v>
      </c>
      <c r="H21" s="346">
        <v>877.96</v>
      </c>
      <c r="I21" s="346">
        <v>877.96</v>
      </c>
      <c r="J21" s="346">
        <v>877.96</v>
      </c>
      <c r="K21" s="346">
        <v>877.96</v>
      </c>
      <c r="L21" s="346">
        <v>877.96</v>
      </c>
      <c r="M21" s="346">
        <v>877.96</v>
      </c>
      <c r="N21" s="346">
        <v>877.96</v>
      </c>
      <c r="O21" s="346">
        <v>877.96</v>
      </c>
      <c r="P21" s="346">
        <v>877.96</v>
      </c>
      <c r="Q21" s="347">
        <f t="shared" si="0"/>
        <v>877.95999999999992</v>
      </c>
    </row>
    <row r="22" spans="1:17" hidden="1" outlineLevel="1">
      <c r="A22">
        <v>1480</v>
      </c>
      <c r="B22" t="s">
        <v>271</v>
      </c>
      <c r="C22">
        <v>293.73</v>
      </c>
      <c r="D22" s="346">
        <v>293.73</v>
      </c>
      <c r="E22" s="346">
        <v>293.73</v>
      </c>
      <c r="F22" s="346">
        <v>293.73</v>
      </c>
      <c r="G22" s="346">
        <v>293.73</v>
      </c>
      <c r="H22" s="346">
        <v>293.73</v>
      </c>
      <c r="I22" s="346">
        <v>293.73</v>
      </c>
      <c r="J22" s="346">
        <v>293.73</v>
      </c>
      <c r="K22" s="346">
        <v>293.73</v>
      </c>
      <c r="L22" s="346">
        <v>293.73</v>
      </c>
      <c r="M22" s="346">
        <v>293.73</v>
      </c>
      <c r="N22" s="346">
        <v>293.73</v>
      </c>
      <c r="O22" s="346">
        <v>293.73</v>
      </c>
      <c r="P22" s="346">
        <v>293.73</v>
      </c>
      <c r="Q22" s="347">
        <f t="shared" si="0"/>
        <v>293.73</v>
      </c>
    </row>
    <row r="23" spans="1:17" hidden="1" outlineLevel="1">
      <c r="A23">
        <v>1490</v>
      </c>
      <c r="B23" t="s">
        <v>272</v>
      </c>
      <c r="C23">
        <v>36.119999999999997</v>
      </c>
      <c r="D23" s="346">
        <v>36.119999999999997</v>
      </c>
      <c r="E23" s="346">
        <v>36.119999999999997</v>
      </c>
      <c r="F23" s="346">
        <v>36.119999999999997</v>
      </c>
      <c r="G23" s="346">
        <v>36.119999999999997</v>
      </c>
      <c r="H23" s="346">
        <v>36.119999999999997</v>
      </c>
      <c r="I23" s="346">
        <v>36.119999999999997</v>
      </c>
      <c r="J23" s="346">
        <v>36.119999999999997</v>
      </c>
      <c r="K23" s="346">
        <v>36.119999999999997</v>
      </c>
      <c r="L23" s="346">
        <v>36.119999999999997</v>
      </c>
      <c r="M23" s="346">
        <v>36.119999999999997</v>
      </c>
      <c r="N23" s="346">
        <v>36.119999999999997</v>
      </c>
      <c r="O23" s="346">
        <v>36.119999999999997</v>
      </c>
      <c r="P23" s="346">
        <v>36.119999999999997</v>
      </c>
      <c r="Q23" s="347">
        <f t="shared" si="0"/>
        <v>36.119999999999997</v>
      </c>
    </row>
    <row r="24" spans="1:17" hidden="1" outlineLevel="1">
      <c r="A24">
        <v>1500</v>
      </c>
      <c r="B24" t="s">
        <v>273</v>
      </c>
      <c r="C24">
        <v>1000</v>
      </c>
      <c r="D24" s="346">
        <v>1000</v>
      </c>
      <c r="E24" s="346">
        <v>1000</v>
      </c>
      <c r="F24" s="346">
        <v>1000</v>
      </c>
      <c r="G24" s="346">
        <v>1000</v>
      </c>
      <c r="H24" s="346">
        <v>1000</v>
      </c>
      <c r="I24" s="346">
        <v>1000</v>
      </c>
      <c r="J24" s="346">
        <v>1000</v>
      </c>
      <c r="K24" s="346">
        <v>1000</v>
      </c>
      <c r="L24" s="346">
        <v>1000</v>
      </c>
      <c r="M24" s="346">
        <v>1000</v>
      </c>
      <c r="N24" s="346">
        <v>1000</v>
      </c>
      <c r="O24" s="346">
        <v>1000</v>
      </c>
      <c r="P24" s="346">
        <v>1000</v>
      </c>
      <c r="Q24" s="347">
        <f t="shared" si="0"/>
        <v>1000</v>
      </c>
    </row>
    <row r="25" spans="1:17" hidden="1" outlineLevel="1">
      <c r="A25" t="s">
        <v>274</v>
      </c>
      <c r="B25">
        <v>110</v>
      </c>
      <c r="C25">
        <v>257740.17</v>
      </c>
      <c r="D25" s="346">
        <v>257740.17</v>
      </c>
      <c r="E25" s="346">
        <v>257740.17</v>
      </c>
      <c r="F25" s="346">
        <v>257740.17</v>
      </c>
      <c r="G25" s="346">
        <v>257740.17</v>
      </c>
      <c r="H25" s="346">
        <v>257740.17</v>
      </c>
      <c r="I25" s="346">
        <v>258011.25</v>
      </c>
      <c r="J25" s="346">
        <v>260559.49</v>
      </c>
      <c r="K25" s="346">
        <v>261549.49</v>
      </c>
      <c r="L25" s="346">
        <v>261549.49</v>
      </c>
      <c r="M25" s="346">
        <v>261916.37</v>
      </c>
      <c r="N25" s="346">
        <v>262187.45</v>
      </c>
      <c r="O25" s="346">
        <v>263246.15999999997</v>
      </c>
      <c r="P25" s="346">
        <v>263742.14</v>
      </c>
      <c r="Q25" s="347">
        <f t="shared" si="0"/>
        <v>260112.51461538469</v>
      </c>
    </row>
    <row r="26" spans="1:17" hidden="1" outlineLevel="1">
      <c r="A26">
        <v>1535</v>
      </c>
      <c r="B26" t="s">
        <v>275</v>
      </c>
      <c r="C26">
        <v>39.36</v>
      </c>
      <c r="D26" s="346">
        <v>39.36</v>
      </c>
      <c r="E26" s="346">
        <v>39.36</v>
      </c>
      <c r="F26" s="346">
        <v>39.36</v>
      </c>
      <c r="G26" s="346">
        <v>39.36</v>
      </c>
      <c r="H26" s="346">
        <v>39.36</v>
      </c>
      <c r="I26" s="346">
        <v>39.36</v>
      </c>
      <c r="J26" s="346">
        <v>39.36</v>
      </c>
      <c r="K26" s="346">
        <v>39.36</v>
      </c>
      <c r="L26" s="346">
        <v>39.36</v>
      </c>
      <c r="M26" s="346">
        <v>39.36</v>
      </c>
      <c r="N26" s="346">
        <v>39.36</v>
      </c>
      <c r="O26" s="346">
        <v>39.36</v>
      </c>
      <c r="P26" s="346">
        <v>39.36</v>
      </c>
      <c r="Q26" s="347">
        <f t="shared" si="0"/>
        <v>39.360000000000007</v>
      </c>
    </row>
    <row r="27" spans="1:17" hidden="1" outlineLevel="1">
      <c r="A27">
        <v>1540</v>
      </c>
      <c r="B27" t="s">
        <v>276</v>
      </c>
      <c r="C27">
        <v>1168.28</v>
      </c>
      <c r="D27" s="346">
        <v>1168.28</v>
      </c>
      <c r="E27" s="346">
        <v>1168.28</v>
      </c>
      <c r="F27" s="346">
        <v>1168.28</v>
      </c>
      <c r="G27" s="346">
        <v>1557.8</v>
      </c>
      <c r="H27" s="346">
        <v>1557.8</v>
      </c>
      <c r="I27" s="346">
        <v>1557.8</v>
      </c>
      <c r="J27" s="346">
        <v>1874.06</v>
      </c>
      <c r="K27" s="346">
        <v>1874.06</v>
      </c>
      <c r="L27" s="346">
        <v>1874.06</v>
      </c>
      <c r="M27" s="346">
        <v>1874.06</v>
      </c>
      <c r="N27" s="346">
        <v>1874.06</v>
      </c>
      <c r="O27" s="346">
        <v>1874.06</v>
      </c>
      <c r="P27" s="346">
        <v>1874.06</v>
      </c>
      <c r="Q27" s="347">
        <f t="shared" si="0"/>
        <v>1638.2046153846156</v>
      </c>
    </row>
    <row r="28" spans="1:17" hidden="1" outlineLevel="1">
      <c r="A28" t="s">
        <v>274</v>
      </c>
      <c r="B28">
        <v>120</v>
      </c>
      <c r="C28">
        <v>1207.6400000000001</v>
      </c>
      <c r="D28" s="346">
        <v>1207.6400000000001</v>
      </c>
      <c r="E28" s="346">
        <v>1207.6400000000001</v>
      </c>
      <c r="F28" s="346">
        <v>1207.6400000000001</v>
      </c>
      <c r="G28" s="346">
        <v>1597.16</v>
      </c>
      <c r="H28" s="346">
        <v>1597.16</v>
      </c>
      <c r="I28" s="346">
        <v>1597.16</v>
      </c>
      <c r="J28" s="346">
        <v>1913.42</v>
      </c>
      <c r="K28" s="346">
        <v>1913.42</v>
      </c>
      <c r="L28" s="346">
        <v>1913.42</v>
      </c>
      <c r="M28" s="346">
        <v>1913.42</v>
      </c>
      <c r="N28" s="346">
        <v>1913.42</v>
      </c>
      <c r="O28" s="346">
        <v>1913.42</v>
      </c>
      <c r="P28" s="346">
        <v>1913.42</v>
      </c>
      <c r="Q28" s="347">
        <f t="shared" si="0"/>
        <v>1677.5646153846151</v>
      </c>
    </row>
    <row r="29" spans="1:17" hidden="1" outlineLevel="1">
      <c r="A29">
        <v>3000</v>
      </c>
      <c r="B29" t="s">
        <v>277</v>
      </c>
      <c r="C29">
        <v>2500</v>
      </c>
      <c r="D29" s="346">
        <v>2500</v>
      </c>
      <c r="E29" s="346">
        <v>2500</v>
      </c>
      <c r="F29" s="346">
        <v>2500</v>
      </c>
      <c r="G29" s="346">
        <v>2500</v>
      </c>
      <c r="H29" s="346">
        <v>2500</v>
      </c>
      <c r="I29" s="346">
        <v>2500</v>
      </c>
      <c r="J29" s="346">
        <v>2500</v>
      </c>
      <c r="K29" s="346">
        <v>2500</v>
      </c>
      <c r="L29" s="346">
        <v>2500</v>
      </c>
      <c r="M29" s="346">
        <v>2500</v>
      </c>
      <c r="N29" s="346">
        <v>2500</v>
      </c>
      <c r="O29" s="346">
        <v>2500</v>
      </c>
      <c r="P29" s="346">
        <v>2500</v>
      </c>
      <c r="Q29" s="347">
        <f t="shared" si="0"/>
        <v>2500</v>
      </c>
    </row>
    <row r="30" spans="1:17" hidden="1" outlineLevel="1">
      <c r="A30" t="s">
        <v>274</v>
      </c>
      <c r="B30">
        <v>170</v>
      </c>
      <c r="C30">
        <v>2500</v>
      </c>
      <c r="D30" s="346">
        <v>2500</v>
      </c>
      <c r="E30" s="346">
        <v>2500</v>
      </c>
      <c r="F30" s="346">
        <v>2500</v>
      </c>
      <c r="G30" s="346">
        <v>2500</v>
      </c>
      <c r="H30" s="346">
        <v>2500</v>
      </c>
      <c r="I30" s="346">
        <v>2500</v>
      </c>
      <c r="J30" s="346">
        <v>2500</v>
      </c>
      <c r="K30" s="346">
        <v>2500</v>
      </c>
      <c r="L30" s="346">
        <v>2500</v>
      </c>
      <c r="M30" s="346">
        <v>2500</v>
      </c>
      <c r="N30" s="346">
        <v>2500</v>
      </c>
      <c r="O30" s="346">
        <v>2500</v>
      </c>
      <c r="P30" s="346">
        <v>2500</v>
      </c>
      <c r="Q30" s="347">
        <f t="shared" si="0"/>
        <v>2500</v>
      </c>
    </row>
    <row r="31" spans="1:17" hidden="1" outlineLevel="1">
      <c r="A31">
        <v>3705</v>
      </c>
      <c r="B31" t="s">
        <v>278</v>
      </c>
      <c r="C31">
        <v>-7200</v>
      </c>
      <c r="D31" s="346">
        <v>-7200</v>
      </c>
      <c r="E31" s="346">
        <v>-7200</v>
      </c>
      <c r="F31" s="346">
        <v>-7200</v>
      </c>
      <c r="G31" s="346">
        <v>-7200</v>
      </c>
      <c r="H31" s="346">
        <v>-7200</v>
      </c>
      <c r="I31" s="346">
        <v>-7200</v>
      </c>
      <c r="J31" s="346">
        <v>-7200</v>
      </c>
      <c r="K31" s="346">
        <v>-7200</v>
      </c>
      <c r="L31" s="346">
        <v>-7200</v>
      </c>
      <c r="M31" s="346">
        <v>-7200</v>
      </c>
      <c r="N31" s="346">
        <v>-7200</v>
      </c>
      <c r="O31" s="346">
        <v>-7200</v>
      </c>
      <c r="P31" s="346">
        <v>-7200</v>
      </c>
      <c r="Q31" s="347">
        <f t="shared" si="0"/>
        <v>-7200</v>
      </c>
    </row>
    <row r="32" spans="1:17" hidden="1" outlineLevel="1">
      <c r="A32" t="s">
        <v>274</v>
      </c>
      <c r="B32">
        <v>185</v>
      </c>
      <c r="C32">
        <v>-7200</v>
      </c>
      <c r="D32" s="346">
        <v>-7200</v>
      </c>
      <c r="E32" s="346">
        <v>-7200</v>
      </c>
      <c r="F32" s="346">
        <v>-7200</v>
      </c>
      <c r="G32" s="346">
        <v>-7200</v>
      </c>
      <c r="H32" s="346">
        <v>-7200</v>
      </c>
      <c r="I32" s="346">
        <v>-7200</v>
      </c>
      <c r="J32" s="346">
        <v>-7200</v>
      </c>
      <c r="K32" s="346">
        <v>-7200</v>
      </c>
      <c r="L32" s="346">
        <v>-7200</v>
      </c>
      <c r="M32" s="346">
        <v>-7200</v>
      </c>
      <c r="N32" s="346">
        <v>-7200</v>
      </c>
      <c r="O32" s="346">
        <v>-7200</v>
      </c>
      <c r="P32" s="346">
        <v>-7200</v>
      </c>
      <c r="Q32" s="347">
        <f t="shared" si="0"/>
        <v>-7200</v>
      </c>
    </row>
    <row r="33" spans="1:17" hidden="1" outlineLevel="1">
      <c r="A33">
        <v>2030</v>
      </c>
      <c r="B33" t="s">
        <v>279</v>
      </c>
      <c r="C33">
        <v>0.2</v>
      </c>
      <c r="D33" s="346">
        <v>0.2</v>
      </c>
      <c r="E33" s="346">
        <v>0.2</v>
      </c>
      <c r="F33" s="346">
        <v>0.2</v>
      </c>
      <c r="G33" s="346">
        <v>0.2</v>
      </c>
      <c r="H33" s="346">
        <v>0.2</v>
      </c>
      <c r="I33" s="346">
        <v>0.2</v>
      </c>
      <c r="J33" s="346">
        <v>0.2</v>
      </c>
      <c r="K33" s="346">
        <v>0.2</v>
      </c>
      <c r="L33" s="346">
        <v>0.2</v>
      </c>
      <c r="M33" s="346">
        <v>0.2</v>
      </c>
      <c r="N33" s="346">
        <v>0.2</v>
      </c>
      <c r="O33" s="346">
        <v>0.2</v>
      </c>
      <c r="P33" s="346">
        <v>0.2</v>
      </c>
      <c r="Q33" s="347">
        <f t="shared" si="0"/>
        <v>0.2</v>
      </c>
    </row>
    <row r="34" spans="1:17" hidden="1" outlineLevel="1">
      <c r="A34">
        <v>2055</v>
      </c>
      <c r="B34" t="s">
        <v>280</v>
      </c>
      <c r="C34">
        <v>2313.61</v>
      </c>
      <c r="D34" s="346">
        <v>2313.61</v>
      </c>
      <c r="E34" s="346">
        <v>2314.61</v>
      </c>
      <c r="F34" s="346">
        <v>2315.61</v>
      </c>
      <c r="G34" s="346">
        <v>2316.61</v>
      </c>
      <c r="H34" s="346">
        <v>2317.61</v>
      </c>
      <c r="I34" s="346">
        <v>2318.61</v>
      </c>
      <c r="J34" s="346">
        <v>2319.61</v>
      </c>
      <c r="K34" s="346">
        <v>2320.61</v>
      </c>
      <c r="L34" s="346">
        <v>2321.61</v>
      </c>
      <c r="M34" s="346">
        <v>2322.61</v>
      </c>
      <c r="N34" s="346">
        <v>2323.61</v>
      </c>
      <c r="O34" s="346">
        <v>2324.61</v>
      </c>
      <c r="P34" s="346">
        <v>2325.61</v>
      </c>
      <c r="Q34" s="347">
        <f t="shared" si="0"/>
        <v>2319.61</v>
      </c>
    </row>
    <row r="35" spans="1:17" collapsed="1">
      <c r="A35" s="345">
        <v>2060</v>
      </c>
      <c r="B35" s="345" t="s">
        <v>281</v>
      </c>
      <c r="C35">
        <v>881.83</v>
      </c>
      <c r="D35" s="346">
        <v>881.83</v>
      </c>
      <c r="E35" s="346">
        <v>864.04</v>
      </c>
      <c r="F35" s="346">
        <v>846.25</v>
      </c>
      <c r="G35" s="346">
        <v>828.46</v>
      </c>
      <c r="H35" s="346">
        <v>810.67</v>
      </c>
      <c r="I35" s="346">
        <v>792.88</v>
      </c>
      <c r="J35" s="346">
        <v>775.09</v>
      </c>
      <c r="K35" s="346">
        <v>757.3</v>
      </c>
      <c r="L35" s="346">
        <v>739.51</v>
      </c>
      <c r="M35" s="346">
        <v>721.72</v>
      </c>
      <c r="N35" s="346">
        <v>703.93</v>
      </c>
      <c r="O35" s="346">
        <v>682.04</v>
      </c>
      <c r="P35" s="346">
        <v>660.15</v>
      </c>
      <c r="Q35" s="347">
        <f t="shared" si="0"/>
        <v>774.1438461538462</v>
      </c>
    </row>
    <row r="36" spans="1:17" hidden="1" outlineLevel="1">
      <c r="A36">
        <v>2075</v>
      </c>
      <c r="B36" t="s">
        <v>282</v>
      </c>
      <c r="C36">
        <v>-498.69</v>
      </c>
      <c r="D36" s="346">
        <v>-498.69</v>
      </c>
      <c r="E36" s="346">
        <v>-510.18</v>
      </c>
      <c r="F36" s="346">
        <v>-521.66999999999996</v>
      </c>
      <c r="G36" s="346">
        <v>-533.16</v>
      </c>
      <c r="H36" s="346">
        <v>-544.65</v>
      </c>
      <c r="I36" s="346">
        <v>-556.14</v>
      </c>
      <c r="J36" s="346">
        <v>-567.63</v>
      </c>
      <c r="K36" s="346">
        <v>-579.12</v>
      </c>
      <c r="L36" s="346">
        <v>-590.61</v>
      </c>
      <c r="M36" s="346">
        <v>-602.1</v>
      </c>
      <c r="N36" s="346">
        <v>-614.29999999999995</v>
      </c>
      <c r="O36" s="346">
        <v>-626.5</v>
      </c>
      <c r="P36" s="346">
        <v>-638.70000000000005</v>
      </c>
      <c r="Q36" s="347">
        <f t="shared" si="0"/>
        <v>-567.95769230769224</v>
      </c>
    </row>
    <row r="37" spans="1:17" hidden="1" outlineLevel="1">
      <c r="A37">
        <v>2105</v>
      </c>
      <c r="B37" t="s">
        <v>283</v>
      </c>
      <c r="C37">
        <v>394.31</v>
      </c>
      <c r="D37" s="346">
        <v>394.31</v>
      </c>
      <c r="E37" s="346">
        <v>390.89</v>
      </c>
      <c r="F37" s="346">
        <v>387.47</v>
      </c>
      <c r="G37" s="346">
        <v>384.05</v>
      </c>
      <c r="H37" s="346">
        <v>380.63</v>
      </c>
      <c r="I37" s="346">
        <v>377.21</v>
      </c>
      <c r="J37" s="346">
        <v>373.79</v>
      </c>
      <c r="K37" s="346">
        <v>370.37</v>
      </c>
      <c r="L37" s="346">
        <v>366.95</v>
      </c>
      <c r="M37" s="346">
        <v>363.53</v>
      </c>
      <c r="N37" s="346">
        <v>360.11</v>
      </c>
      <c r="O37" s="346">
        <v>356.69</v>
      </c>
      <c r="P37" s="346">
        <v>353.27</v>
      </c>
      <c r="Q37" s="347">
        <f t="shared" si="0"/>
        <v>373.78999999999991</v>
      </c>
    </row>
    <row r="38" spans="1:17" hidden="1" outlineLevel="1">
      <c r="A38">
        <v>2110</v>
      </c>
      <c r="B38" t="s">
        <v>284</v>
      </c>
      <c r="C38">
        <v>-40853.79</v>
      </c>
      <c r="D38" s="346">
        <v>-40853.79</v>
      </c>
      <c r="E38" s="346">
        <v>-40964.080000000002</v>
      </c>
      <c r="F38" s="346">
        <v>-41074.370000000003</v>
      </c>
      <c r="G38" s="346">
        <v>-41184.660000000003</v>
      </c>
      <c r="H38" s="346">
        <v>-41294.949999999997</v>
      </c>
      <c r="I38" s="346">
        <v>-41405.24</v>
      </c>
      <c r="J38" s="346">
        <v>-41515.53</v>
      </c>
      <c r="K38" s="346">
        <v>-41625.82</v>
      </c>
      <c r="L38" s="346">
        <v>-41736.11</v>
      </c>
      <c r="M38" s="346">
        <v>-41846.400000000001</v>
      </c>
      <c r="N38" s="346">
        <v>-41956.69</v>
      </c>
      <c r="O38" s="346">
        <v>-42066.97</v>
      </c>
      <c r="P38" s="346">
        <v>-42177.25</v>
      </c>
      <c r="Q38" s="347">
        <f t="shared" si="0"/>
        <v>-41515.527692307689</v>
      </c>
    </row>
    <row r="39" spans="1:17" hidden="1" outlineLevel="1">
      <c r="A39">
        <v>2113</v>
      </c>
      <c r="B39" t="s">
        <v>285</v>
      </c>
      <c r="C39">
        <v>-945.36</v>
      </c>
      <c r="D39" s="346">
        <v>-945.36</v>
      </c>
      <c r="E39" s="346">
        <v>-980.8</v>
      </c>
      <c r="F39" s="346">
        <v>-1016.24</v>
      </c>
      <c r="G39" s="346">
        <v>-1051.68</v>
      </c>
      <c r="H39" s="346">
        <v>-1087.1199999999999</v>
      </c>
      <c r="I39" s="346">
        <v>-1122.56</v>
      </c>
      <c r="J39" s="346">
        <v>-1158</v>
      </c>
      <c r="K39" s="346">
        <v>-1193.44</v>
      </c>
      <c r="L39" s="346">
        <v>-1228.8800000000001</v>
      </c>
      <c r="M39" s="346">
        <v>-1264.32</v>
      </c>
      <c r="N39" s="346">
        <v>-1299.76</v>
      </c>
      <c r="O39" s="346">
        <v>-1335.2</v>
      </c>
      <c r="P39" s="346">
        <v>-1370.64</v>
      </c>
      <c r="Q39" s="347">
        <f t="shared" si="0"/>
        <v>-1158.0000000000002</v>
      </c>
    </row>
    <row r="40" spans="1:17" hidden="1" outlineLevel="1">
      <c r="A40">
        <v>2120</v>
      </c>
      <c r="B40" t="s">
        <v>286</v>
      </c>
      <c r="C40">
        <v>1479.49</v>
      </c>
      <c r="D40" s="346">
        <v>1479.49</v>
      </c>
      <c r="E40" s="346">
        <v>1474.31</v>
      </c>
      <c r="F40" s="346">
        <v>1469.13</v>
      </c>
      <c r="G40" s="346">
        <v>1463.95</v>
      </c>
      <c r="H40" s="346">
        <v>1458.77</v>
      </c>
      <c r="I40" s="346">
        <v>1453.59</v>
      </c>
      <c r="J40" s="346">
        <v>1448.41</v>
      </c>
      <c r="K40" s="346">
        <v>1443.23</v>
      </c>
      <c r="L40" s="346">
        <v>1438.05</v>
      </c>
      <c r="M40" s="346">
        <v>1432.87</v>
      </c>
      <c r="N40" s="346">
        <v>1427.69</v>
      </c>
      <c r="O40" s="346">
        <v>1422.51</v>
      </c>
      <c r="P40" s="346">
        <v>1417.33</v>
      </c>
      <c r="Q40" s="347">
        <f t="shared" si="0"/>
        <v>1448.41</v>
      </c>
    </row>
    <row r="41" spans="1:17" hidden="1" outlineLevel="1">
      <c r="A41">
        <v>2125</v>
      </c>
      <c r="B41" t="s">
        <v>287</v>
      </c>
      <c r="C41">
        <v>-1479.95</v>
      </c>
      <c r="D41" s="346">
        <v>-1479.95</v>
      </c>
      <c r="E41" s="346">
        <v>-1524.08</v>
      </c>
      <c r="F41" s="346">
        <v>-1568.21</v>
      </c>
      <c r="G41" s="346">
        <v>-1612.34</v>
      </c>
      <c r="H41" s="346">
        <v>-1656.47</v>
      </c>
      <c r="I41" s="346">
        <v>-1700.6</v>
      </c>
      <c r="J41" s="346">
        <v>-1744.73</v>
      </c>
      <c r="K41" s="346">
        <v>-1788.86</v>
      </c>
      <c r="L41" s="346">
        <v>-1832.99</v>
      </c>
      <c r="M41" s="346">
        <v>-1877.12</v>
      </c>
      <c r="N41" s="346">
        <v>-1921.25</v>
      </c>
      <c r="O41" s="346">
        <v>-1965.38</v>
      </c>
      <c r="P41" s="346">
        <v>-2009.51</v>
      </c>
      <c r="Q41" s="347">
        <f t="shared" si="0"/>
        <v>-1744.7299999999998</v>
      </c>
    </row>
    <row r="42" spans="1:17" hidden="1" outlineLevel="1">
      <c r="A42">
        <v>2140</v>
      </c>
      <c r="B42" t="s">
        <v>288</v>
      </c>
      <c r="C42">
        <v>4105.92</v>
      </c>
      <c r="D42" s="346">
        <v>4105.92</v>
      </c>
      <c r="E42" s="346">
        <v>3914.21</v>
      </c>
      <c r="F42" s="346">
        <v>3722.5</v>
      </c>
      <c r="G42" s="346">
        <v>3530.79</v>
      </c>
      <c r="H42" s="346">
        <v>3339.08</v>
      </c>
      <c r="I42" s="346">
        <v>3146.11</v>
      </c>
      <c r="J42" s="346">
        <v>2949.8</v>
      </c>
      <c r="K42" s="346">
        <v>2753.49</v>
      </c>
      <c r="L42" s="346">
        <v>2557.1799999999998</v>
      </c>
      <c r="M42" s="346">
        <v>2360.87</v>
      </c>
      <c r="N42" s="346">
        <v>2164.56</v>
      </c>
      <c r="O42" s="346">
        <v>2124.44</v>
      </c>
      <c r="P42" s="346">
        <v>2237.14</v>
      </c>
      <c r="Q42" s="347">
        <f t="shared" si="0"/>
        <v>2992.7761538461541</v>
      </c>
    </row>
    <row r="43" spans="1:17" collapsed="1">
      <c r="A43" s="345">
        <v>2155</v>
      </c>
      <c r="B43" s="345" t="s">
        <v>289</v>
      </c>
      <c r="C43">
        <v>-7132.42</v>
      </c>
      <c r="D43" s="346">
        <v>-7132.42</v>
      </c>
      <c r="E43" s="346">
        <v>-7163.78</v>
      </c>
      <c r="F43" s="346">
        <v>-7195.14</v>
      </c>
      <c r="G43" s="346">
        <v>-7226.5</v>
      </c>
      <c r="H43" s="346">
        <v>-7257.86</v>
      </c>
      <c r="I43" s="346">
        <v>-7289.22</v>
      </c>
      <c r="J43" s="346">
        <v>-7320.58</v>
      </c>
      <c r="K43" s="346">
        <v>-7355.27</v>
      </c>
      <c r="L43" s="346">
        <v>-7389.96</v>
      </c>
      <c r="M43" s="346">
        <v>-7424.65</v>
      </c>
      <c r="N43" s="346">
        <v>-7459.34</v>
      </c>
      <c r="O43" s="348">
        <v>-7142.32</v>
      </c>
      <c r="P43" s="346">
        <v>-7175.39</v>
      </c>
      <c r="Q43" s="347">
        <f t="shared" si="0"/>
        <v>-7271.7253846153853</v>
      </c>
    </row>
    <row r="44" spans="1:17">
      <c r="A44" s="345">
        <v>2160</v>
      </c>
      <c r="B44" s="345" t="s">
        <v>290</v>
      </c>
      <c r="C44">
        <v>-75877.990000000005</v>
      </c>
      <c r="D44" s="346">
        <v>-75877.990000000005</v>
      </c>
      <c r="E44" s="346">
        <v>-76371.460000000006</v>
      </c>
      <c r="F44" s="346">
        <v>-76864.929999999993</v>
      </c>
      <c r="G44" s="346">
        <v>-77358.399999999994</v>
      </c>
      <c r="H44" s="346">
        <v>-77851.87</v>
      </c>
      <c r="I44" s="346">
        <v>-78345.34</v>
      </c>
      <c r="J44" s="346">
        <v>-78838.81</v>
      </c>
      <c r="K44" s="346">
        <v>-79333.53</v>
      </c>
      <c r="L44" s="346">
        <v>-79828.25</v>
      </c>
      <c r="M44" s="346">
        <v>-80324.66</v>
      </c>
      <c r="N44" s="346">
        <v>-80821.070000000007</v>
      </c>
      <c r="O44" s="346">
        <v>-81317.490000000005</v>
      </c>
      <c r="P44" s="346">
        <v>-81813.91</v>
      </c>
      <c r="Q44" s="347">
        <f t="shared" si="0"/>
        <v>-78842.131538461545</v>
      </c>
    </row>
    <row r="45" spans="1:17" hidden="1" outlineLevel="1">
      <c r="A45">
        <v>2180</v>
      </c>
      <c r="B45" t="s">
        <v>291</v>
      </c>
      <c r="D45" s="346"/>
      <c r="E45" s="346"/>
      <c r="F45" s="346"/>
      <c r="G45" s="346"/>
      <c r="H45" s="346"/>
      <c r="I45" s="346"/>
      <c r="J45" s="346">
        <v>1210.18</v>
      </c>
      <c r="K45" s="346">
        <v>1205.1099999999999</v>
      </c>
      <c r="L45" s="346">
        <v>1200.04</v>
      </c>
      <c r="M45" s="346">
        <v>1194.97</v>
      </c>
      <c r="N45" s="346">
        <v>1189.9000000000001</v>
      </c>
      <c r="O45" s="346">
        <v>1184.83</v>
      </c>
      <c r="P45" s="346">
        <v>1179.76</v>
      </c>
      <c r="Q45" s="347">
        <f t="shared" si="0"/>
        <v>1194.97</v>
      </c>
    </row>
    <row r="46" spans="1:17" hidden="1" outlineLevel="1">
      <c r="A46">
        <v>2215</v>
      </c>
      <c r="B46" t="s">
        <v>292</v>
      </c>
      <c r="C46">
        <v>-8.19</v>
      </c>
      <c r="D46" s="346">
        <v>-8.19</v>
      </c>
      <c r="E46" s="346">
        <v>-8.82</v>
      </c>
      <c r="F46" s="346">
        <v>-9.4499999999999993</v>
      </c>
      <c r="G46" s="346">
        <v>-10.08</v>
      </c>
      <c r="H46" s="346">
        <v>-10.71</v>
      </c>
      <c r="I46" s="346">
        <v>-11.34</v>
      </c>
      <c r="J46" s="346">
        <v>-11.97</v>
      </c>
      <c r="K46" s="346">
        <v>-12.6</v>
      </c>
      <c r="L46" s="346">
        <v>-13.23</v>
      </c>
      <c r="M46" s="346">
        <v>-13.86</v>
      </c>
      <c r="N46" s="346">
        <v>-14.49</v>
      </c>
      <c r="O46" s="346">
        <v>-15.12</v>
      </c>
      <c r="P46" s="346">
        <v>-15.75</v>
      </c>
      <c r="Q46" s="347">
        <f t="shared" si="0"/>
        <v>-11.969999999999999</v>
      </c>
    </row>
    <row r="47" spans="1:17" hidden="1" outlineLevel="1">
      <c r="A47">
        <v>2220</v>
      </c>
      <c r="B47" t="s">
        <v>293</v>
      </c>
      <c r="C47">
        <v>-324.27999999999997</v>
      </c>
      <c r="D47" s="346">
        <v>-324.27999999999997</v>
      </c>
      <c r="E47" s="346">
        <v>-329.16</v>
      </c>
      <c r="F47" s="346">
        <v>-334.04</v>
      </c>
      <c r="G47" s="346">
        <v>-338.92</v>
      </c>
      <c r="H47" s="346">
        <v>-343.8</v>
      </c>
      <c r="I47" s="346">
        <v>-348.68</v>
      </c>
      <c r="J47" s="346">
        <v>-353.56</v>
      </c>
      <c r="K47" s="346">
        <v>-358.44</v>
      </c>
      <c r="L47" s="346">
        <v>-363.32</v>
      </c>
      <c r="M47" s="346">
        <v>-368.2</v>
      </c>
      <c r="N47" s="346">
        <v>-373.08</v>
      </c>
      <c r="O47" s="346">
        <v>-377.96</v>
      </c>
      <c r="P47" s="346">
        <v>-382.84</v>
      </c>
      <c r="Q47" s="347">
        <f t="shared" si="0"/>
        <v>-353.56</v>
      </c>
    </row>
    <row r="48" spans="1:17" hidden="1" outlineLevel="1">
      <c r="A48">
        <v>2240</v>
      </c>
      <c r="B48" t="s">
        <v>294</v>
      </c>
      <c r="C48">
        <v>1527.71</v>
      </c>
      <c r="D48" s="346">
        <v>1527.71</v>
      </c>
      <c r="E48" s="346">
        <v>1525.67</v>
      </c>
      <c r="F48" s="346">
        <v>1523.63</v>
      </c>
      <c r="G48" s="346">
        <v>1521.59</v>
      </c>
      <c r="H48" s="346">
        <v>1519.55</v>
      </c>
      <c r="I48" s="346">
        <v>1517.51</v>
      </c>
      <c r="J48" s="346">
        <v>1515.47</v>
      </c>
      <c r="K48" s="346">
        <v>1513.43</v>
      </c>
      <c r="L48" s="346">
        <v>1511.39</v>
      </c>
      <c r="M48" s="346">
        <v>1509.35</v>
      </c>
      <c r="N48" s="346">
        <v>1507.31</v>
      </c>
      <c r="O48" s="346">
        <v>1505.27</v>
      </c>
      <c r="P48" s="346">
        <v>1503.23</v>
      </c>
      <c r="Q48" s="347">
        <f t="shared" si="0"/>
        <v>1515.47</v>
      </c>
    </row>
    <row r="49" spans="1:17" hidden="1" outlineLevel="1">
      <c r="A49">
        <v>2250</v>
      </c>
      <c r="B49" t="s">
        <v>295</v>
      </c>
      <c r="C49">
        <v>-24.08</v>
      </c>
      <c r="D49" s="346">
        <v>-24.08</v>
      </c>
      <c r="E49" s="346">
        <v>-24.28</v>
      </c>
      <c r="F49" s="346">
        <v>-24.48</v>
      </c>
      <c r="G49" s="346">
        <v>-24.68</v>
      </c>
      <c r="H49" s="346">
        <v>-24.88</v>
      </c>
      <c r="I49" s="346">
        <v>-25.08</v>
      </c>
      <c r="J49" s="346">
        <v>-25.28</v>
      </c>
      <c r="K49" s="346">
        <v>-25.48</v>
      </c>
      <c r="L49" s="346">
        <v>-25.68</v>
      </c>
      <c r="M49" s="346">
        <v>-25.88</v>
      </c>
      <c r="N49" s="346">
        <v>-26.08</v>
      </c>
      <c r="O49" s="346">
        <v>-26.28</v>
      </c>
      <c r="P49" s="346">
        <v>-26.48</v>
      </c>
      <c r="Q49" s="347">
        <f t="shared" si="0"/>
        <v>-25.279999999999998</v>
      </c>
    </row>
    <row r="50" spans="1:17" hidden="1" outlineLevel="1">
      <c r="A50">
        <v>2255</v>
      </c>
      <c r="B50" t="s">
        <v>296</v>
      </c>
      <c r="C50">
        <v>-1012.95</v>
      </c>
      <c r="D50" s="346">
        <v>-1012.95</v>
      </c>
      <c r="E50" s="346">
        <v>-1021.28</v>
      </c>
      <c r="F50" s="346">
        <v>-1029.6099999999999</v>
      </c>
      <c r="G50" s="346">
        <v>-1037.94</v>
      </c>
      <c r="H50" s="346">
        <v>-1046.27</v>
      </c>
      <c r="I50" s="346">
        <v>-1054.5999999999999</v>
      </c>
      <c r="J50" s="346">
        <v>-1062.93</v>
      </c>
      <c r="K50" s="346">
        <v>-1071.26</v>
      </c>
      <c r="L50" s="346">
        <v>-1079.5899999999999</v>
      </c>
      <c r="M50" s="346">
        <v>-1087.92</v>
      </c>
      <c r="N50" s="346">
        <v>-1096.25</v>
      </c>
      <c r="O50" s="346">
        <v>-1104.58</v>
      </c>
      <c r="P50" s="346">
        <v>-1112.9100000000001</v>
      </c>
      <c r="Q50" s="347">
        <f t="shared" si="0"/>
        <v>-1062.93</v>
      </c>
    </row>
    <row r="51" spans="1:17" hidden="1" outlineLevel="1">
      <c r="A51" t="s">
        <v>274</v>
      </c>
      <c r="B51">
        <v>210</v>
      </c>
      <c r="C51">
        <v>-117454.63</v>
      </c>
      <c r="D51" s="346">
        <v>-117454.63</v>
      </c>
      <c r="E51" s="346">
        <v>-118413.99</v>
      </c>
      <c r="F51" s="346">
        <v>-119373.35</v>
      </c>
      <c r="G51" s="346">
        <v>-120332.71</v>
      </c>
      <c r="H51" s="346">
        <v>-121292.07</v>
      </c>
      <c r="I51" s="346">
        <v>-122252.69</v>
      </c>
      <c r="J51" s="346">
        <v>-122006.47</v>
      </c>
      <c r="K51" s="346">
        <v>-122980.08</v>
      </c>
      <c r="L51" s="346">
        <v>-123953.69</v>
      </c>
      <c r="M51" s="346">
        <v>-124928.99</v>
      </c>
      <c r="N51" s="346">
        <v>-125905</v>
      </c>
      <c r="O51" s="346">
        <v>-126377.21</v>
      </c>
      <c r="P51" s="346">
        <v>-127046.69</v>
      </c>
      <c r="Q51" s="347">
        <f t="shared" si="0"/>
        <v>-122485.96692307691</v>
      </c>
    </row>
    <row r="52" spans="1:17" hidden="1" outlineLevel="1">
      <c r="A52">
        <v>2280</v>
      </c>
      <c r="B52" t="s">
        <v>297</v>
      </c>
      <c r="C52">
        <v>-8.91</v>
      </c>
      <c r="D52" s="346">
        <v>-8.91</v>
      </c>
      <c r="E52" s="346">
        <v>-9</v>
      </c>
      <c r="F52" s="346">
        <v>-9.09</v>
      </c>
      <c r="G52" s="346">
        <v>-9.18</v>
      </c>
      <c r="H52" s="346">
        <v>-9.27</v>
      </c>
      <c r="I52" s="346">
        <v>-9.36</v>
      </c>
      <c r="J52" s="346">
        <v>-9.4499999999999993</v>
      </c>
      <c r="K52" s="346">
        <v>-9.5399999999999991</v>
      </c>
      <c r="L52" s="346">
        <v>-9.6300000000000008</v>
      </c>
      <c r="M52" s="346">
        <v>-9.7200000000000006</v>
      </c>
      <c r="N52" s="346">
        <v>-9.81</v>
      </c>
      <c r="O52" s="346">
        <v>-9.9</v>
      </c>
      <c r="P52" s="346">
        <v>-9.99</v>
      </c>
      <c r="Q52" s="347">
        <f t="shared" si="0"/>
        <v>-9.4500000000000011</v>
      </c>
    </row>
    <row r="53" spans="1:17" hidden="1" outlineLevel="1">
      <c r="A53">
        <v>2285</v>
      </c>
      <c r="B53" t="s">
        <v>298</v>
      </c>
      <c r="C53">
        <v>-205.57</v>
      </c>
      <c r="D53" s="346">
        <v>-205.57</v>
      </c>
      <c r="E53" s="346">
        <v>-207.84</v>
      </c>
      <c r="F53" s="346">
        <v>-210.11</v>
      </c>
      <c r="G53" s="346">
        <v>-213.13</v>
      </c>
      <c r="H53" s="346">
        <v>-216.15</v>
      </c>
      <c r="I53" s="346">
        <v>-219.17</v>
      </c>
      <c r="J53" s="346">
        <v>-222.81</v>
      </c>
      <c r="K53" s="346">
        <v>-226.45</v>
      </c>
      <c r="L53" s="346">
        <v>-230.09</v>
      </c>
      <c r="M53" s="346">
        <v>-233.73</v>
      </c>
      <c r="N53" s="346">
        <v>-237.37</v>
      </c>
      <c r="O53" s="346">
        <v>-241.01</v>
      </c>
      <c r="P53" s="346">
        <v>-244.65</v>
      </c>
      <c r="Q53" s="347">
        <f t="shared" si="0"/>
        <v>-223.69846153846149</v>
      </c>
    </row>
    <row r="54" spans="1:17" hidden="1" outlineLevel="1">
      <c r="A54" t="s">
        <v>274</v>
      </c>
      <c r="B54">
        <v>220</v>
      </c>
      <c r="C54">
        <v>-214.48</v>
      </c>
      <c r="D54" s="346">
        <v>-214.48</v>
      </c>
      <c r="E54" s="346">
        <v>-216.84</v>
      </c>
      <c r="F54" s="346">
        <v>-219.2</v>
      </c>
      <c r="G54" s="346">
        <v>-222.31</v>
      </c>
      <c r="H54" s="346">
        <v>-225.42</v>
      </c>
      <c r="I54" s="346">
        <v>-228.53</v>
      </c>
      <c r="J54" s="346">
        <v>-232.26</v>
      </c>
      <c r="K54" s="346">
        <v>-235.99</v>
      </c>
      <c r="L54" s="346">
        <v>-239.72</v>
      </c>
      <c r="M54" s="346">
        <v>-243.45</v>
      </c>
      <c r="N54" s="346">
        <v>-247.18</v>
      </c>
      <c r="O54" s="346">
        <v>-250.91</v>
      </c>
      <c r="P54" s="346">
        <v>-254.64</v>
      </c>
      <c r="Q54" s="347">
        <f t="shared" si="0"/>
        <v>-233.1484615384615</v>
      </c>
    </row>
    <row r="55" spans="1:17" hidden="1" outlineLevel="1">
      <c r="A55">
        <v>3155</v>
      </c>
      <c r="B55" t="s">
        <v>299</v>
      </c>
      <c r="C55">
        <v>-104.79</v>
      </c>
      <c r="D55" s="346">
        <v>-104.79</v>
      </c>
      <c r="E55" s="346">
        <v>-125.62</v>
      </c>
      <c r="F55" s="346">
        <v>-146.46</v>
      </c>
      <c r="G55" s="346">
        <v>-167.29</v>
      </c>
      <c r="H55" s="346">
        <v>-188.12</v>
      </c>
      <c r="I55" s="346">
        <v>-208.96</v>
      </c>
      <c r="J55" s="346">
        <v>-229.79</v>
      </c>
      <c r="K55" s="346">
        <v>-250.62</v>
      </c>
      <c r="L55" s="346">
        <v>-271.45999999999998</v>
      </c>
      <c r="M55" s="346">
        <v>-292.29000000000002</v>
      </c>
      <c r="N55" s="346">
        <v>-313.12</v>
      </c>
      <c r="O55" s="346">
        <v>-333.96</v>
      </c>
      <c r="P55" s="346">
        <v>-354.79</v>
      </c>
      <c r="Q55" s="347">
        <f t="shared" si="0"/>
        <v>-229.79</v>
      </c>
    </row>
    <row r="56" spans="1:17" hidden="1" outlineLevel="1">
      <c r="A56" t="s">
        <v>274</v>
      </c>
      <c r="B56">
        <v>270</v>
      </c>
      <c r="C56">
        <v>-104.79</v>
      </c>
      <c r="D56" s="346">
        <v>-104.79</v>
      </c>
      <c r="E56" s="346">
        <v>-125.62</v>
      </c>
      <c r="F56" s="346">
        <v>-146.46</v>
      </c>
      <c r="G56" s="346">
        <v>-167.29</v>
      </c>
      <c r="H56" s="346">
        <v>-188.12</v>
      </c>
      <c r="I56" s="346">
        <v>-208.96</v>
      </c>
      <c r="J56" s="346">
        <v>-229.79</v>
      </c>
      <c r="K56" s="346">
        <v>-250.62</v>
      </c>
      <c r="L56" s="346">
        <v>-271.45999999999998</v>
      </c>
      <c r="M56" s="346">
        <v>-292.29000000000002</v>
      </c>
      <c r="N56" s="346">
        <v>-313.12</v>
      </c>
      <c r="O56" s="346">
        <v>-333.96</v>
      </c>
      <c r="P56" s="346">
        <v>-354.79</v>
      </c>
      <c r="Q56" s="347">
        <f t="shared" si="0"/>
        <v>-229.79</v>
      </c>
    </row>
    <row r="57" spans="1:17" hidden="1" outlineLevel="1">
      <c r="A57">
        <v>4260</v>
      </c>
      <c r="B57" t="s">
        <v>300</v>
      </c>
      <c r="C57">
        <v>3.56</v>
      </c>
      <c r="D57" s="346">
        <v>3.56</v>
      </c>
      <c r="E57" s="346">
        <v>3.56</v>
      </c>
      <c r="F57" s="346">
        <v>3.56</v>
      </c>
      <c r="G57" s="346">
        <v>3.56</v>
      </c>
      <c r="H57" s="346">
        <v>3.56</v>
      </c>
      <c r="I57" s="346">
        <v>3.56</v>
      </c>
      <c r="J57" s="346">
        <v>3.56</v>
      </c>
      <c r="K57" s="346">
        <v>3.56</v>
      </c>
      <c r="L57" s="346">
        <v>3.56</v>
      </c>
      <c r="M57" s="346">
        <v>3.56</v>
      </c>
      <c r="N57" s="346">
        <v>3.56</v>
      </c>
      <c r="O57" s="346">
        <v>3.56</v>
      </c>
      <c r="P57" s="346"/>
      <c r="Q57" s="347">
        <f t="shared" si="0"/>
        <v>3.5600000000000005</v>
      </c>
    </row>
    <row r="58" spans="1:17" hidden="1" outlineLevel="1">
      <c r="A58">
        <v>4265</v>
      </c>
      <c r="B58" t="s">
        <v>301</v>
      </c>
      <c r="C58">
        <v>2406.3000000000002</v>
      </c>
      <c r="D58" s="346">
        <v>2406.3000000000002</v>
      </c>
      <c r="E58" s="346">
        <v>2421.3000000000002</v>
      </c>
      <c r="F58" s="346">
        <v>2436.3000000000002</v>
      </c>
      <c r="G58" s="346">
        <v>2451.3000000000002</v>
      </c>
      <c r="H58" s="346">
        <v>2466.3000000000002</v>
      </c>
      <c r="I58" s="346">
        <v>2481.3000000000002</v>
      </c>
      <c r="J58" s="346">
        <v>2496.3000000000002</v>
      </c>
      <c r="K58" s="346">
        <v>2511.3000000000002</v>
      </c>
      <c r="L58" s="346">
        <v>2526.3000000000002</v>
      </c>
      <c r="M58" s="346">
        <v>2541.3000000000002</v>
      </c>
      <c r="N58" s="346">
        <v>2556.3000000000002</v>
      </c>
      <c r="O58" s="346">
        <v>2571.3000000000002</v>
      </c>
      <c r="P58" s="346">
        <v>2586.3000000000002</v>
      </c>
      <c r="Q58" s="347">
        <f t="shared" si="0"/>
        <v>2496.2999999999997</v>
      </c>
    </row>
    <row r="59" spans="1:17" hidden="1" outlineLevel="1">
      <c r="A59" t="s">
        <v>274</v>
      </c>
      <c r="B59">
        <v>285</v>
      </c>
      <c r="C59">
        <v>2409.86</v>
      </c>
      <c r="D59" s="346">
        <v>2409.86</v>
      </c>
      <c r="E59" s="346">
        <v>2424.86</v>
      </c>
      <c r="F59" s="346">
        <v>2439.86</v>
      </c>
      <c r="G59" s="346">
        <v>2454.86</v>
      </c>
      <c r="H59" s="346">
        <v>2469.86</v>
      </c>
      <c r="I59" s="346">
        <v>2484.86</v>
      </c>
      <c r="J59" s="346">
        <v>2499.86</v>
      </c>
      <c r="K59" s="346">
        <v>2514.86</v>
      </c>
      <c r="L59" s="346">
        <v>2529.86</v>
      </c>
      <c r="M59" s="346">
        <v>2544.86</v>
      </c>
      <c r="N59" s="346">
        <v>2559.86</v>
      </c>
      <c r="O59" s="346">
        <v>2574.86</v>
      </c>
      <c r="P59" s="346">
        <v>2586.3000000000002</v>
      </c>
      <c r="Q59" s="347">
        <f t="shared" si="0"/>
        <v>2499.586153846154</v>
      </c>
    </row>
    <row r="60" spans="1:17" hidden="1" outlineLevel="1">
      <c r="A60" t="s">
        <v>302</v>
      </c>
      <c r="C60">
        <v>138883.76999999999</v>
      </c>
      <c r="D60" s="346">
        <v>138883.76999999999</v>
      </c>
      <c r="E60" s="346">
        <v>137916.22</v>
      </c>
      <c r="F60" s="346">
        <v>136948.66</v>
      </c>
      <c r="G60" s="346">
        <v>136369.88</v>
      </c>
      <c r="H60" s="346">
        <v>135401.57999999999</v>
      </c>
      <c r="I60" s="346">
        <v>134703.09</v>
      </c>
      <c r="J60" s="346">
        <v>137804.25</v>
      </c>
      <c r="K60" s="346">
        <v>137811.07999999999</v>
      </c>
      <c r="L60" s="346">
        <v>136827.9</v>
      </c>
      <c r="M60" s="346">
        <v>136209.92000000001</v>
      </c>
      <c r="N60" s="346">
        <v>135495.43</v>
      </c>
      <c r="O60" s="346">
        <v>136072.35999999999</v>
      </c>
      <c r="P60" s="346">
        <v>135885.74</v>
      </c>
      <c r="Q60" s="347">
        <f t="shared" si="0"/>
        <v>136640.75999999998</v>
      </c>
    </row>
    <row r="61" spans="1:17" hidden="1" outlineLevel="1">
      <c r="A61" t="s">
        <v>240</v>
      </c>
      <c r="B61" t="s">
        <v>241</v>
      </c>
      <c r="C61" t="s">
        <v>242</v>
      </c>
      <c r="D61" s="346" t="s">
        <v>303</v>
      </c>
      <c r="E61" s="346" t="s">
        <v>243</v>
      </c>
      <c r="F61" s="346" t="s">
        <v>244</v>
      </c>
      <c r="G61" s="346" t="s">
        <v>245</v>
      </c>
      <c r="H61" s="346" t="s">
        <v>246</v>
      </c>
      <c r="I61" s="346" t="s">
        <v>247</v>
      </c>
      <c r="J61" s="346" t="s">
        <v>248</v>
      </c>
      <c r="K61" s="346" t="s">
        <v>249</v>
      </c>
      <c r="L61" s="346" t="s">
        <v>250</v>
      </c>
      <c r="M61" s="346" t="s">
        <v>251</v>
      </c>
      <c r="N61" s="346" t="s">
        <v>252</v>
      </c>
      <c r="O61" s="346" t="s">
        <v>253</v>
      </c>
      <c r="P61" s="346" t="s">
        <v>242</v>
      </c>
      <c r="Q61" s="347" t="e">
        <f t="shared" si="0"/>
        <v>#DIV/0!</v>
      </c>
    </row>
    <row r="62" spans="1:17" hidden="1" outlineLevel="1">
      <c r="A62">
        <v>1270</v>
      </c>
      <c r="B62" t="s">
        <v>255</v>
      </c>
      <c r="C62">
        <v>10080</v>
      </c>
      <c r="D62" s="346">
        <v>10080</v>
      </c>
      <c r="E62" s="346">
        <v>10080</v>
      </c>
      <c r="F62" s="346">
        <v>10080</v>
      </c>
      <c r="G62" s="346">
        <v>10080</v>
      </c>
      <c r="H62" s="346">
        <v>10080</v>
      </c>
      <c r="I62" s="346">
        <v>10080</v>
      </c>
      <c r="J62" s="346">
        <v>10080</v>
      </c>
      <c r="K62" s="346">
        <v>10080</v>
      </c>
      <c r="L62" s="346">
        <v>10080</v>
      </c>
      <c r="M62" s="346">
        <v>10080</v>
      </c>
      <c r="N62" s="346">
        <v>10080</v>
      </c>
      <c r="O62" s="346">
        <v>10080</v>
      </c>
      <c r="P62" s="346">
        <v>10080</v>
      </c>
      <c r="Q62" s="347">
        <f t="shared" si="0"/>
        <v>10080</v>
      </c>
    </row>
    <row r="63" spans="1:17" hidden="1" outlineLevel="1">
      <c r="A63">
        <v>1285</v>
      </c>
      <c r="B63" t="s">
        <v>256</v>
      </c>
      <c r="C63">
        <v>795</v>
      </c>
      <c r="D63" s="346">
        <v>795</v>
      </c>
      <c r="E63" s="346">
        <v>795</v>
      </c>
      <c r="F63" s="346">
        <v>795</v>
      </c>
      <c r="G63" s="346">
        <v>795</v>
      </c>
      <c r="H63" s="346">
        <v>795</v>
      </c>
      <c r="I63" s="346">
        <v>795</v>
      </c>
      <c r="J63" s="346">
        <v>795</v>
      </c>
      <c r="K63" s="346">
        <v>795</v>
      </c>
      <c r="L63" s="346">
        <v>795</v>
      </c>
      <c r="M63" s="346">
        <v>795</v>
      </c>
      <c r="N63" s="346">
        <v>795</v>
      </c>
      <c r="O63" s="346">
        <v>795</v>
      </c>
      <c r="P63" s="346">
        <v>795</v>
      </c>
      <c r="Q63" s="347">
        <f t="shared" si="0"/>
        <v>795</v>
      </c>
    </row>
    <row r="64" spans="1:17" hidden="1" outlineLevel="1">
      <c r="A64">
        <v>1295</v>
      </c>
      <c r="B64" t="s">
        <v>257</v>
      </c>
      <c r="C64">
        <v>-298.55</v>
      </c>
      <c r="D64" s="346">
        <v>-298.55</v>
      </c>
      <c r="E64" s="346">
        <v>-298.55</v>
      </c>
      <c r="F64" s="346">
        <v>-298.55</v>
      </c>
      <c r="G64" s="346">
        <v>-298.55</v>
      </c>
      <c r="H64" s="346">
        <v>-298.55</v>
      </c>
      <c r="I64" s="346">
        <v>-298.55</v>
      </c>
      <c r="J64" s="346">
        <v>-298.55</v>
      </c>
      <c r="K64" s="346">
        <v>-298.55</v>
      </c>
      <c r="L64" s="346">
        <v>-298.55</v>
      </c>
      <c r="M64" s="346">
        <v>-298.55</v>
      </c>
      <c r="N64" s="346">
        <v>-298.55</v>
      </c>
      <c r="O64" s="346">
        <v>-298.55</v>
      </c>
      <c r="P64" s="346">
        <v>-298.55</v>
      </c>
      <c r="Q64" s="347">
        <f t="shared" si="0"/>
        <v>-298.55000000000007</v>
      </c>
    </row>
    <row r="65" spans="1:17" hidden="1" outlineLevel="1">
      <c r="A65">
        <v>1300</v>
      </c>
      <c r="B65" t="s">
        <v>258</v>
      </c>
      <c r="C65">
        <v>6814.3</v>
      </c>
      <c r="D65" s="346">
        <v>6814.3</v>
      </c>
      <c r="E65" s="346">
        <v>6814.3</v>
      </c>
      <c r="F65" s="346">
        <v>6814.3</v>
      </c>
      <c r="G65" s="346">
        <v>6814.3</v>
      </c>
      <c r="H65" s="346">
        <v>6814.3</v>
      </c>
      <c r="I65" s="346">
        <v>6814.3</v>
      </c>
      <c r="J65" s="346">
        <v>6814.3</v>
      </c>
      <c r="K65" s="346">
        <v>6814.3</v>
      </c>
      <c r="L65" s="346">
        <v>6814.3</v>
      </c>
      <c r="M65" s="346">
        <v>6814.3</v>
      </c>
      <c r="N65" s="346">
        <v>6814.3</v>
      </c>
      <c r="O65" s="346">
        <v>8382.2999999999993</v>
      </c>
      <c r="P65" s="346">
        <v>8382.2999999999993</v>
      </c>
      <c r="Q65" s="347">
        <f t="shared" si="0"/>
        <v>7055.5307692307706</v>
      </c>
    </row>
    <row r="66" spans="1:17" hidden="1" outlineLevel="1">
      <c r="A66">
        <v>1315</v>
      </c>
      <c r="B66" t="s">
        <v>259</v>
      </c>
      <c r="C66">
        <v>4402.53</v>
      </c>
      <c r="D66" s="346">
        <v>4402.53</v>
      </c>
      <c r="E66" s="346">
        <v>4402.53</v>
      </c>
      <c r="F66" s="346">
        <v>4402.53</v>
      </c>
      <c r="G66" s="346">
        <v>4402.53</v>
      </c>
      <c r="H66" s="346">
        <v>4402.53</v>
      </c>
      <c r="I66" s="346">
        <v>4402.53</v>
      </c>
      <c r="J66" s="346">
        <v>4402.53</v>
      </c>
      <c r="K66" s="346">
        <v>4402.53</v>
      </c>
      <c r="L66" s="346">
        <v>4402.53</v>
      </c>
      <c r="M66" s="346">
        <v>4402.53</v>
      </c>
      <c r="N66" s="346">
        <v>4673.6099999999997</v>
      </c>
      <c r="O66" s="346">
        <v>4673.6099999999997</v>
      </c>
      <c r="P66" s="346">
        <v>4673.6099999999997</v>
      </c>
      <c r="Q66" s="347">
        <f t="shared" si="0"/>
        <v>4465.0869230769231</v>
      </c>
    </row>
    <row r="67" spans="1:17" hidden="1" outlineLevel="1">
      <c r="A67">
        <v>1345</v>
      </c>
      <c r="B67" t="s">
        <v>260</v>
      </c>
      <c r="C67">
        <v>1229.47</v>
      </c>
      <c r="D67" s="346">
        <v>1229.47</v>
      </c>
      <c r="E67" s="346">
        <v>1229.47</v>
      </c>
      <c r="F67" s="346">
        <v>1229.47</v>
      </c>
      <c r="G67" s="346">
        <v>1229.47</v>
      </c>
      <c r="H67" s="346">
        <v>1229.47</v>
      </c>
      <c r="I67" s="346">
        <v>1229.47</v>
      </c>
      <c r="J67" s="346">
        <v>1229.47</v>
      </c>
      <c r="K67" s="346">
        <v>1229.47</v>
      </c>
      <c r="L67" s="346">
        <v>1229.47</v>
      </c>
      <c r="M67" s="346">
        <v>1229.47</v>
      </c>
      <c r="N67" s="346">
        <v>1229.47</v>
      </c>
      <c r="O67" s="346">
        <v>1229.47</v>
      </c>
      <c r="P67" s="346">
        <v>1229.47</v>
      </c>
      <c r="Q67" s="347">
        <f t="shared" si="0"/>
        <v>1229.4699999999998</v>
      </c>
    </row>
    <row r="68" spans="1:17" hidden="1" outlineLevel="1">
      <c r="A68">
        <v>1350</v>
      </c>
      <c r="B68" t="s">
        <v>261</v>
      </c>
      <c r="C68">
        <v>59663.02</v>
      </c>
      <c r="D68" s="346">
        <v>59663.02</v>
      </c>
      <c r="E68" s="346">
        <v>59663.02</v>
      </c>
      <c r="F68" s="346">
        <v>59663.02</v>
      </c>
      <c r="G68" s="346">
        <v>59663.02</v>
      </c>
      <c r="H68" s="346">
        <v>59663.02</v>
      </c>
      <c r="I68" s="346">
        <v>59663.02</v>
      </c>
      <c r="J68" s="346">
        <v>59663.02</v>
      </c>
      <c r="K68" s="346">
        <v>59663.02</v>
      </c>
      <c r="L68" s="346">
        <v>59663.02</v>
      </c>
      <c r="M68" s="346">
        <v>59663.02</v>
      </c>
      <c r="N68" s="346">
        <v>59663.02</v>
      </c>
      <c r="O68" s="346">
        <v>59663.02</v>
      </c>
      <c r="P68" s="346">
        <v>59663.02</v>
      </c>
      <c r="Q68" s="347">
        <f t="shared" si="0"/>
        <v>59663.020000000011</v>
      </c>
    </row>
    <row r="69" spans="1:17" hidden="1" outlineLevel="1">
      <c r="A69">
        <v>1353</v>
      </c>
      <c r="B69" t="s">
        <v>262</v>
      </c>
      <c r="C69">
        <v>12760</v>
      </c>
      <c r="D69" s="346">
        <v>12760</v>
      </c>
      <c r="E69" s="346">
        <v>12760</v>
      </c>
      <c r="F69" s="346">
        <v>12760</v>
      </c>
      <c r="G69" s="346">
        <v>12760</v>
      </c>
      <c r="H69" s="346">
        <v>12760</v>
      </c>
      <c r="I69" s="346">
        <v>12760</v>
      </c>
      <c r="J69" s="346">
        <v>12760</v>
      </c>
      <c r="K69" s="346">
        <v>12760</v>
      </c>
      <c r="L69" s="346">
        <v>12760</v>
      </c>
      <c r="M69" s="346">
        <v>12760</v>
      </c>
      <c r="N69" s="346">
        <v>12760</v>
      </c>
      <c r="O69" s="346">
        <v>12760</v>
      </c>
      <c r="P69" s="346">
        <v>12760</v>
      </c>
      <c r="Q69" s="347">
        <f t="shared" si="0"/>
        <v>12760</v>
      </c>
    </row>
    <row r="70" spans="1:17" hidden="1" outlineLevel="1">
      <c r="A70">
        <v>1360</v>
      </c>
      <c r="B70" t="s">
        <v>263</v>
      </c>
      <c r="C70">
        <v>2362.5500000000002</v>
      </c>
      <c r="D70" s="346">
        <v>2362.5500000000002</v>
      </c>
      <c r="E70" s="346">
        <v>2362.5500000000002</v>
      </c>
      <c r="F70" s="346">
        <v>2362.5500000000002</v>
      </c>
      <c r="G70" s="346">
        <v>2362.5500000000002</v>
      </c>
      <c r="H70" s="346">
        <v>2362.5500000000002</v>
      </c>
      <c r="I70" s="346">
        <v>2362.5500000000002</v>
      </c>
      <c r="J70" s="346">
        <v>2362.5500000000002</v>
      </c>
      <c r="K70" s="346">
        <v>2362.5500000000002</v>
      </c>
      <c r="L70" s="346">
        <v>2362.5500000000002</v>
      </c>
      <c r="M70" s="346">
        <v>2362.5500000000002</v>
      </c>
      <c r="N70" s="346">
        <v>2362.5500000000002</v>
      </c>
      <c r="O70" s="346">
        <v>2362.5500000000002</v>
      </c>
      <c r="P70" s="346">
        <v>2362.5500000000002</v>
      </c>
      <c r="Q70" s="347">
        <f t="shared" si="0"/>
        <v>2362.5499999999997</v>
      </c>
    </row>
    <row r="71" spans="1:17" hidden="1" outlineLevel="1">
      <c r="A71">
        <v>1365</v>
      </c>
      <c r="B71" t="s">
        <v>264</v>
      </c>
      <c r="C71">
        <v>2647.61</v>
      </c>
      <c r="D71" s="346">
        <v>2647.61</v>
      </c>
      <c r="E71" s="346">
        <v>2647.61</v>
      </c>
      <c r="F71" s="346">
        <v>2647.61</v>
      </c>
      <c r="G71" s="346">
        <v>2647.61</v>
      </c>
      <c r="H71" s="346">
        <v>2647.61</v>
      </c>
      <c r="I71" s="346">
        <v>2647.61</v>
      </c>
      <c r="J71" s="346">
        <v>2647.61</v>
      </c>
      <c r="K71" s="346">
        <v>2647.61</v>
      </c>
      <c r="L71" s="346">
        <v>2647.61</v>
      </c>
      <c r="M71" s="346">
        <v>2647.61</v>
      </c>
      <c r="N71" s="346">
        <v>2647.61</v>
      </c>
      <c r="O71" s="346">
        <v>2647.61</v>
      </c>
      <c r="P71" s="346">
        <v>2647.61</v>
      </c>
      <c r="Q71" s="347">
        <f t="shared" si="0"/>
        <v>2647.61</v>
      </c>
    </row>
    <row r="72" spans="1:17" hidden="1" outlineLevel="1">
      <c r="A72">
        <v>1380</v>
      </c>
      <c r="B72" t="s">
        <v>265</v>
      </c>
      <c r="C72">
        <v>41409.480000000003</v>
      </c>
      <c r="D72" s="346">
        <v>41409.480000000003</v>
      </c>
      <c r="E72" s="346">
        <v>41409.480000000003</v>
      </c>
      <c r="F72" s="346">
        <v>41409.480000000003</v>
      </c>
      <c r="G72" s="346">
        <v>41409.480000000003</v>
      </c>
      <c r="H72" s="346">
        <v>41409.480000000003</v>
      </c>
      <c r="I72" s="346">
        <v>41680.559999999998</v>
      </c>
      <c r="J72" s="346">
        <v>42403.44</v>
      </c>
      <c r="K72" s="346">
        <v>42403.44</v>
      </c>
      <c r="L72" s="346">
        <v>42403.44</v>
      </c>
      <c r="M72" s="346">
        <v>42403.44</v>
      </c>
      <c r="N72" s="346">
        <v>42403.44</v>
      </c>
      <c r="O72" s="346">
        <v>42245.86</v>
      </c>
      <c r="P72" s="346">
        <v>42741.84</v>
      </c>
      <c r="Q72" s="347">
        <f t="shared" si="0"/>
        <v>41979.450769230767</v>
      </c>
    </row>
    <row r="73" spans="1:17" hidden="1" outlineLevel="1">
      <c r="A73">
        <v>1395</v>
      </c>
      <c r="B73" t="s">
        <v>266</v>
      </c>
      <c r="C73">
        <v>6773.92</v>
      </c>
      <c r="D73" s="346">
        <v>6773.92</v>
      </c>
      <c r="E73" s="346">
        <v>6773.92</v>
      </c>
      <c r="F73" s="346">
        <v>6773.92</v>
      </c>
      <c r="G73" s="346">
        <v>6773.92</v>
      </c>
      <c r="H73" s="346">
        <v>6773.92</v>
      </c>
      <c r="I73" s="346">
        <v>6773.92</v>
      </c>
      <c r="J73" s="346">
        <v>6773.92</v>
      </c>
      <c r="K73" s="346">
        <v>7493.92</v>
      </c>
      <c r="L73" s="346">
        <v>7493.92</v>
      </c>
      <c r="M73" s="346">
        <v>7493.92</v>
      </c>
      <c r="N73" s="346">
        <v>7493.92</v>
      </c>
      <c r="O73" s="346">
        <v>7142.21</v>
      </c>
      <c r="P73" s="346">
        <v>7142.21</v>
      </c>
      <c r="Q73" s="347">
        <f t="shared" ref="Q73:Q115" si="1">AVERAGE(D73:P73)</f>
        <v>7052.1184615384618</v>
      </c>
    </row>
    <row r="74" spans="1:17" hidden="1" outlineLevel="1">
      <c r="A74">
        <v>1400</v>
      </c>
      <c r="B74" t="s">
        <v>267</v>
      </c>
      <c r="C74">
        <v>106589.1</v>
      </c>
      <c r="D74" s="346">
        <v>106589.1</v>
      </c>
      <c r="E74" s="346">
        <v>106589.1</v>
      </c>
      <c r="F74" s="346">
        <v>106589.1</v>
      </c>
      <c r="G74" s="346">
        <v>106589.1</v>
      </c>
      <c r="H74" s="346">
        <v>106589.1</v>
      </c>
      <c r="I74" s="346">
        <v>106589.1</v>
      </c>
      <c r="J74" s="346">
        <v>106589.1</v>
      </c>
      <c r="K74" s="346">
        <v>106859.1</v>
      </c>
      <c r="L74" s="346">
        <v>106859.1</v>
      </c>
      <c r="M74" s="346">
        <v>107225.98</v>
      </c>
      <c r="N74" s="346">
        <v>107225.98</v>
      </c>
      <c r="O74" s="346">
        <v>107225.98</v>
      </c>
      <c r="P74" s="346">
        <v>107225.98</v>
      </c>
      <c r="Q74" s="347">
        <f t="shared" si="1"/>
        <v>106826.60153846153</v>
      </c>
    </row>
    <row r="75" spans="1:17" hidden="1" outlineLevel="1">
      <c r="A75">
        <v>1420</v>
      </c>
      <c r="B75" t="s">
        <v>268</v>
      </c>
      <c r="D75" s="346"/>
      <c r="E75" s="346"/>
      <c r="F75" s="346"/>
      <c r="G75" s="346"/>
      <c r="H75" s="346"/>
      <c r="I75" s="346"/>
      <c r="J75" s="346">
        <v>1825.36</v>
      </c>
      <c r="K75" s="346">
        <v>1825.36</v>
      </c>
      <c r="L75" s="346">
        <v>1825.36</v>
      </c>
      <c r="M75" s="346">
        <v>1825.36</v>
      </c>
      <c r="N75" s="346">
        <v>1825.36</v>
      </c>
      <c r="O75" s="346">
        <v>1825.36</v>
      </c>
      <c r="P75" s="346">
        <v>1825.36</v>
      </c>
      <c r="Q75" s="347">
        <f t="shared" si="1"/>
        <v>1825.3600000000001</v>
      </c>
    </row>
    <row r="76" spans="1:17" hidden="1" outlineLevel="1">
      <c r="A76">
        <v>1455</v>
      </c>
      <c r="B76" t="s">
        <v>269</v>
      </c>
      <c r="C76">
        <v>303.93</v>
      </c>
      <c r="D76" s="346">
        <v>303.93</v>
      </c>
      <c r="E76" s="346">
        <v>303.93</v>
      </c>
      <c r="F76" s="346">
        <v>303.93</v>
      </c>
      <c r="G76" s="346">
        <v>303.93</v>
      </c>
      <c r="H76" s="346">
        <v>303.93</v>
      </c>
      <c r="I76" s="346">
        <v>303.93</v>
      </c>
      <c r="J76" s="346">
        <v>303.93</v>
      </c>
      <c r="K76" s="346">
        <v>303.93</v>
      </c>
      <c r="L76" s="346">
        <v>303.93</v>
      </c>
      <c r="M76" s="346">
        <v>303.93</v>
      </c>
      <c r="N76" s="346">
        <v>303.93</v>
      </c>
      <c r="O76" s="346">
        <v>303.93</v>
      </c>
      <c r="P76" s="346">
        <v>303.93</v>
      </c>
      <c r="Q76" s="347">
        <f t="shared" si="1"/>
        <v>303.92999999999995</v>
      </c>
    </row>
    <row r="77" spans="1:17" hidden="1" outlineLevel="1">
      <c r="A77">
        <v>1460</v>
      </c>
      <c r="B77" t="s">
        <v>270</v>
      </c>
      <c r="C77">
        <v>877.96</v>
      </c>
      <c r="D77" s="346">
        <v>877.96</v>
      </c>
      <c r="E77" s="346">
        <v>877.96</v>
      </c>
      <c r="F77" s="346">
        <v>877.96</v>
      </c>
      <c r="G77" s="346">
        <v>877.96</v>
      </c>
      <c r="H77" s="346">
        <v>877.96</v>
      </c>
      <c r="I77" s="346">
        <v>877.96</v>
      </c>
      <c r="J77" s="346">
        <v>877.96</v>
      </c>
      <c r="K77" s="346">
        <v>877.96</v>
      </c>
      <c r="L77" s="346">
        <v>877.96</v>
      </c>
      <c r="M77" s="346">
        <v>877.96</v>
      </c>
      <c r="N77" s="346">
        <v>877.96</v>
      </c>
      <c r="O77" s="346">
        <v>877.96</v>
      </c>
      <c r="P77" s="346">
        <v>877.96</v>
      </c>
      <c r="Q77" s="347">
        <f t="shared" si="1"/>
        <v>877.95999999999992</v>
      </c>
    </row>
    <row r="78" spans="1:17" hidden="1" outlineLevel="1">
      <c r="A78">
        <v>1480</v>
      </c>
      <c r="B78" t="s">
        <v>271</v>
      </c>
      <c r="C78">
        <v>293.73</v>
      </c>
      <c r="D78" s="346">
        <v>293.73</v>
      </c>
      <c r="E78" s="346">
        <v>293.73</v>
      </c>
      <c r="F78" s="346">
        <v>293.73</v>
      </c>
      <c r="G78" s="346">
        <v>293.73</v>
      </c>
      <c r="H78" s="346">
        <v>293.73</v>
      </c>
      <c r="I78" s="346">
        <v>293.73</v>
      </c>
      <c r="J78" s="346">
        <v>293.73</v>
      </c>
      <c r="K78" s="346">
        <v>293.73</v>
      </c>
      <c r="L78" s="346">
        <v>293.73</v>
      </c>
      <c r="M78" s="346">
        <v>293.73</v>
      </c>
      <c r="N78" s="346">
        <v>293.73</v>
      </c>
      <c r="O78" s="346">
        <v>293.73</v>
      </c>
      <c r="P78" s="346">
        <v>293.73</v>
      </c>
      <c r="Q78" s="347">
        <f t="shared" si="1"/>
        <v>293.73</v>
      </c>
    </row>
    <row r="79" spans="1:17" hidden="1" outlineLevel="1">
      <c r="A79">
        <v>1490</v>
      </c>
      <c r="B79" t="s">
        <v>272</v>
      </c>
      <c r="C79">
        <v>36.119999999999997</v>
      </c>
      <c r="D79" s="346">
        <v>36.119999999999997</v>
      </c>
      <c r="E79" s="346">
        <v>36.119999999999997</v>
      </c>
      <c r="F79" s="346">
        <v>36.119999999999997</v>
      </c>
      <c r="G79" s="346">
        <v>36.119999999999997</v>
      </c>
      <c r="H79" s="346">
        <v>36.119999999999997</v>
      </c>
      <c r="I79" s="346">
        <v>36.119999999999997</v>
      </c>
      <c r="J79" s="346">
        <v>36.119999999999997</v>
      </c>
      <c r="K79" s="346">
        <v>36.119999999999997</v>
      </c>
      <c r="L79" s="346">
        <v>36.119999999999997</v>
      </c>
      <c r="M79" s="346">
        <v>36.119999999999997</v>
      </c>
      <c r="N79" s="346">
        <v>36.119999999999997</v>
      </c>
      <c r="O79" s="346">
        <v>36.119999999999997</v>
      </c>
      <c r="P79" s="346">
        <v>36.119999999999997</v>
      </c>
      <c r="Q79" s="347">
        <f t="shared" si="1"/>
        <v>36.119999999999997</v>
      </c>
    </row>
    <row r="80" spans="1:17" hidden="1" outlineLevel="1">
      <c r="A80">
        <v>1500</v>
      </c>
      <c r="B80" t="s">
        <v>273</v>
      </c>
      <c r="C80">
        <v>1000</v>
      </c>
      <c r="D80" s="346">
        <v>1000</v>
      </c>
      <c r="E80" s="346">
        <v>1000</v>
      </c>
      <c r="F80" s="346">
        <v>1000</v>
      </c>
      <c r="G80" s="346">
        <v>1000</v>
      </c>
      <c r="H80" s="346">
        <v>1000</v>
      </c>
      <c r="I80" s="346">
        <v>1000</v>
      </c>
      <c r="J80" s="346">
        <v>1000</v>
      </c>
      <c r="K80" s="346">
        <v>1000</v>
      </c>
      <c r="L80" s="346">
        <v>1000</v>
      </c>
      <c r="M80" s="346">
        <v>1000</v>
      </c>
      <c r="N80" s="346">
        <v>1000</v>
      </c>
      <c r="O80" s="346">
        <v>1000</v>
      </c>
      <c r="P80" s="346">
        <v>1000</v>
      </c>
      <c r="Q80" s="347">
        <f t="shared" si="1"/>
        <v>1000</v>
      </c>
    </row>
    <row r="81" spans="1:17" hidden="1" outlineLevel="1">
      <c r="A81" t="s">
        <v>304</v>
      </c>
      <c r="B81">
        <v>110</v>
      </c>
      <c r="C81">
        <v>257740.17</v>
      </c>
      <c r="D81" s="346">
        <v>257740.17</v>
      </c>
      <c r="E81" s="346">
        <v>257740.17</v>
      </c>
      <c r="F81" s="346">
        <v>257740.17</v>
      </c>
      <c r="G81" s="346">
        <v>257740.17</v>
      </c>
      <c r="H81" s="346">
        <v>257740.17</v>
      </c>
      <c r="I81" s="346">
        <v>258011.25</v>
      </c>
      <c r="J81" s="346">
        <v>260559.49</v>
      </c>
      <c r="K81" s="346">
        <v>261549.49</v>
      </c>
      <c r="L81" s="346">
        <v>261549.49</v>
      </c>
      <c r="M81" s="346">
        <v>261916.37</v>
      </c>
      <c r="N81" s="346">
        <v>262187.45</v>
      </c>
      <c r="O81" s="346">
        <v>263246.15999999997</v>
      </c>
      <c r="P81" s="346">
        <v>263742.14</v>
      </c>
      <c r="Q81" s="347">
        <f t="shared" si="1"/>
        <v>260112.51461538469</v>
      </c>
    </row>
    <row r="82" spans="1:17" hidden="1" outlineLevel="1">
      <c r="A82">
        <v>1535</v>
      </c>
      <c r="B82" t="s">
        <v>275</v>
      </c>
      <c r="C82">
        <v>39.36</v>
      </c>
      <c r="D82" s="346">
        <v>39.36</v>
      </c>
      <c r="E82" s="346">
        <v>39.36</v>
      </c>
      <c r="F82" s="346">
        <v>39.36</v>
      </c>
      <c r="G82" s="346">
        <v>39.36</v>
      </c>
      <c r="H82" s="346">
        <v>39.36</v>
      </c>
      <c r="I82" s="346">
        <v>39.36</v>
      </c>
      <c r="J82" s="346">
        <v>39.36</v>
      </c>
      <c r="K82" s="346">
        <v>39.36</v>
      </c>
      <c r="L82" s="346">
        <v>39.36</v>
      </c>
      <c r="M82" s="346">
        <v>39.36</v>
      </c>
      <c r="N82" s="346">
        <v>39.36</v>
      </c>
      <c r="O82" s="346">
        <v>39.36</v>
      </c>
      <c r="P82" s="346">
        <v>39.36</v>
      </c>
      <c r="Q82" s="347">
        <f t="shared" si="1"/>
        <v>39.360000000000007</v>
      </c>
    </row>
    <row r="83" spans="1:17" hidden="1" outlineLevel="1">
      <c r="A83">
        <v>1540</v>
      </c>
      <c r="B83" t="s">
        <v>276</v>
      </c>
      <c r="C83">
        <v>1168.28</v>
      </c>
      <c r="D83" s="346">
        <v>1168.28</v>
      </c>
      <c r="E83" s="346">
        <v>1168.28</v>
      </c>
      <c r="F83" s="346">
        <v>1168.28</v>
      </c>
      <c r="G83" s="346">
        <v>1557.8</v>
      </c>
      <c r="H83" s="346">
        <v>1557.8</v>
      </c>
      <c r="I83" s="346">
        <v>1557.8</v>
      </c>
      <c r="J83" s="346">
        <v>1874.06</v>
      </c>
      <c r="K83" s="346">
        <v>1874.06</v>
      </c>
      <c r="L83" s="346">
        <v>1874.06</v>
      </c>
      <c r="M83" s="346">
        <v>1874.06</v>
      </c>
      <c r="N83" s="346">
        <v>1874.06</v>
      </c>
      <c r="O83" s="346">
        <v>1874.06</v>
      </c>
      <c r="P83" s="346">
        <v>1874.06</v>
      </c>
      <c r="Q83" s="347">
        <f t="shared" si="1"/>
        <v>1638.2046153846156</v>
      </c>
    </row>
    <row r="84" spans="1:17" hidden="1" outlineLevel="1">
      <c r="A84" t="s">
        <v>304</v>
      </c>
      <c r="B84">
        <v>120</v>
      </c>
      <c r="C84">
        <v>1207.6400000000001</v>
      </c>
      <c r="D84" s="346">
        <v>1207.6400000000001</v>
      </c>
      <c r="E84" s="346">
        <v>1207.6400000000001</v>
      </c>
      <c r="F84" s="346">
        <v>1207.6400000000001</v>
      </c>
      <c r="G84" s="346">
        <v>1597.16</v>
      </c>
      <c r="H84" s="346">
        <v>1597.16</v>
      </c>
      <c r="I84" s="346">
        <v>1597.16</v>
      </c>
      <c r="J84" s="346">
        <v>1913.42</v>
      </c>
      <c r="K84" s="346">
        <v>1913.42</v>
      </c>
      <c r="L84" s="346">
        <v>1913.42</v>
      </c>
      <c r="M84" s="346">
        <v>1913.42</v>
      </c>
      <c r="N84" s="346">
        <v>1913.42</v>
      </c>
      <c r="O84" s="346">
        <v>1913.42</v>
      </c>
      <c r="P84" s="346">
        <v>1913.42</v>
      </c>
      <c r="Q84" s="347">
        <f t="shared" si="1"/>
        <v>1677.5646153846151</v>
      </c>
    </row>
    <row r="85" spans="1:17" hidden="1" outlineLevel="1">
      <c r="A85">
        <v>3000</v>
      </c>
      <c r="B85" t="s">
        <v>277</v>
      </c>
      <c r="C85">
        <v>2500</v>
      </c>
      <c r="D85" s="346">
        <v>2500</v>
      </c>
      <c r="E85" s="346">
        <v>2500</v>
      </c>
      <c r="F85" s="346">
        <v>2500</v>
      </c>
      <c r="G85" s="346">
        <v>2500</v>
      </c>
      <c r="H85" s="346">
        <v>2500</v>
      </c>
      <c r="I85" s="346">
        <v>2500</v>
      </c>
      <c r="J85" s="346">
        <v>2500</v>
      </c>
      <c r="K85" s="346">
        <v>2500</v>
      </c>
      <c r="L85" s="346">
        <v>2500</v>
      </c>
      <c r="M85" s="346">
        <v>2500</v>
      </c>
      <c r="N85" s="346">
        <v>2500</v>
      </c>
      <c r="O85" s="346">
        <v>2500</v>
      </c>
      <c r="P85" s="346">
        <v>2500</v>
      </c>
      <c r="Q85" s="347">
        <f t="shared" si="1"/>
        <v>2500</v>
      </c>
    </row>
    <row r="86" spans="1:17" hidden="1" outlineLevel="1">
      <c r="A86" t="s">
        <v>304</v>
      </c>
      <c r="B86">
        <v>170</v>
      </c>
      <c r="C86">
        <v>2500</v>
      </c>
      <c r="D86" s="346">
        <v>2500</v>
      </c>
      <c r="E86" s="346">
        <v>2500</v>
      </c>
      <c r="F86" s="346">
        <v>2500</v>
      </c>
      <c r="G86" s="346">
        <v>2500</v>
      </c>
      <c r="H86" s="346">
        <v>2500</v>
      </c>
      <c r="I86" s="346">
        <v>2500</v>
      </c>
      <c r="J86" s="346">
        <v>2500</v>
      </c>
      <c r="K86" s="346">
        <v>2500</v>
      </c>
      <c r="L86" s="346">
        <v>2500</v>
      </c>
      <c r="M86" s="346">
        <v>2500</v>
      </c>
      <c r="N86" s="346">
        <v>2500</v>
      </c>
      <c r="O86" s="346">
        <v>2500</v>
      </c>
      <c r="P86" s="346">
        <v>2500</v>
      </c>
      <c r="Q86" s="347">
        <f t="shared" si="1"/>
        <v>2500</v>
      </c>
    </row>
    <row r="87" spans="1:17" collapsed="1">
      <c r="A87" s="345">
        <v>3705</v>
      </c>
      <c r="B87" s="345" t="s">
        <v>278</v>
      </c>
      <c r="C87">
        <v>-7200</v>
      </c>
      <c r="D87" s="346">
        <v>-7200</v>
      </c>
      <c r="E87" s="346">
        <v>-7200</v>
      </c>
      <c r="F87" s="346">
        <v>-7200</v>
      </c>
      <c r="G87" s="346">
        <v>-7200</v>
      </c>
      <c r="H87" s="346">
        <v>-7200</v>
      </c>
      <c r="I87" s="346">
        <v>-7200</v>
      </c>
      <c r="J87" s="346">
        <v>-7200</v>
      </c>
      <c r="K87" s="346">
        <v>-7200</v>
      </c>
      <c r="L87" s="346">
        <v>-7200</v>
      </c>
      <c r="M87" s="346">
        <v>-7200</v>
      </c>
      <c r="N87" s="346">
        <v>-7200</v>
      </c>
      <c r="O87" s="346">
        <v>-7200</v>
      </c>
      <c r="P87" s="346">
        <v>-7200</v>
      </c>
      <c r="Q87" s="347">
        <f t="shared" si="1"/>
        <v>-7200</v>
      </c>
    </row>
    <row r="88" spans="1:17" hidden="1" outlineLevel="1">
      <c r="A88" t="s">
        <v>304</v>
      </c>
      <c r="B88">
        <v>185</v>
      </c>
      <c r="C88">
        <v>-7200</v>
      </c>
      <c r="D88" s="346">
        <v>-7200</v>
      </c>
      <c r="E88" s="346">
        <v>-7200</v>
      </c>
      <c r="F88" s="346">
        <v>-7200</v>
      </c>
      <c r="G88" s="346">
        <v>-7200</v>
      </c>
      <c r="H88" s="346">
        <v>-7200</v>
      </c>
      <c r="I88" s="346">
        <v>-7200</v>
      </c>
      <c r="J88" s="346">
        <v>-7200</v>
      </c>
      <c r="K88" s="346">
        <v>-7200</v>
      </c>
      <c r="L88" s="346">
        <v>-7200</v>
      </c>
      <c r="M88" s="346">
        <v>-7200</v>
      </c>
      <c r="N88" s="346">
        <v>-7200</v>
      </c>
      <c r="O88" s="346">
        <v>-7200</v>
      </c>
      <c r="P88" s="346">
        <v>-7200</v>
      </c>
      <c r="Q88" s="347">
        <f t="shared" si="1"/>
        <v>-7200</v>
      </c>
    </row>
    <row r="89" spans="1:17" hidden="1" outlineLevel="1">
      <c r="A89">
        <v>2030</v>
      </c>
      <c r="B89" t="s">
        <v>279</v>
      </c>
      <c r="C89">
        <v>0.2</v>
      </c>
      <c r="D89" s="346">
        <v>0.2</v>
      </c>
      <c r="E89" s="346">
        <v>0.2</v>
      </c>
      <c r="F89" s="346">
        <v>0.2</v>
      </c>
      <c r="G89" s="346">
        <v>0.2</v>
      </c>
      <c r="H89" s="346">
        <v>0.2</v>
      </c>
      <c r="I89" s="346">
        <v>0.2</v>
      </c>
      <c r="J89" s="346">
        <v>0.2</v>
      </c>
      <c r="K89" s="346">
        <v>0.2</v>
      </c>
      <c r="L89" s="346">
        <v>0.2</v>
      </c>
      <c r="M89" s="346">
        <v>0.2</v>
      </c>
      <c r="N89" s="346">
        <v>0.2</v>
      </c>
      <c r="O89" s="346">
        <v>0.2</v>
      </c>
      <c r="P89" s="346">
        <v>0.2</v>
      </c>
      <c r="Q89" s="347">
        <f t="shared" si="1"/>
        <v>0.2</v>
      </c>
    </row>
    <row r="90" spans="1:17" hidden="1" outlineLevel="1">
      <c r="A90">
        <v>2055</v>
      </c>
      <c r="B90" t="s">
        <v>280</v>
      </c>
      <c r="C90">
        <v>2313.61</v>
      </c>
      <c r="D90" s="346">
        <v>2313.61</v>
      </c>
      <c r="E90" s="346">
        <v>2314.61</v>
      </c>
      <c r="F90" s="346">
        <v>2315.61</v>
      </c>
      <c r="G90" s="346">
        <v>2316.61</v>
      </c>
      <c r="H90" s="346">
        <v>2317.61</v>
      </c>
      <c r="I90" s="346">
        <v>2318.61</v>
      </c>
      <c r="J90" s="346">
        <v>2319.61</v>
      </c>
      <c r="K90" s="346">
        <v>2320.61</v>
      </c>
      <c r="L90" s="346">
        <v>2321.61</v>
      </c>
      <c r="M90" s="346">
        <v>2322.61</v>
      </c>
      <c r="N90" s="346">
        <v>2323.61</v>
      </c>
      <c r="O90" s="346">
        <v>2324.61</v>
      </c>
      <c r="P90" s="346">
        <v>2325.61</v>
      </c>
      <c r="Q90" s="347">
        <f t="shared" si="1"/>
        <v>2319.61</v>
      </c>
    </row>
    <row r="91" spans="1:17" hidden="1" outlineLevel="1">
      <c r="A91">
        <v>2060</v>
      </c>
      <c r="B91" t="s">
        <v>281</v>
      </c>
      <c r="C91">
        <v>881.83</v>
      </c>
      <c r="D91" s="346">
        <v>881.83</v>
      </c>
      <c r="E91" s="346">
        <v>864.04</v>
      </c>
      <c r="F91" s="346">
        <v>846.25</v>
      </c>
      <c r="G91" s="346">
        <v>828.46</v>
      </c>
      <c r="H91" s="346">
        <v>810.67</v>
      </c>
      <c r="I91" s="346">
        <v>792.88</v>
      </c>
      <c r="J91" s="346">
        <v>775.09</v>
      </c>
      <c r="K91" s="346">
        <v>757.3</v>
      </c>
      <c r="L91" s="346">
        <v>739.51</v>
      </c>
      <c r="M91" s="346">
        <v>721.72</v>
      </c>
      <c r="N91" s="346">
        <v>703.93</v>
      </c>
      <c r="O91" s="346">
        <v>682.04</v>
      </c>
      <c r="P91" s="346">
        <v>660.15</v>
      </c>
      <c r="Q91" s="347">
        <f t="shared" si="1"/>
        <v>774.1438461538462</v>
      </c>
    </row>
    <row r="92" spans="1:17" hidden="1" outlineLevel="1">
      <c r="A92">
        <v>2075</v>
      </c>
      <c r="B92" t="s">
        <v>282</v>
      </c>
      <c r="C92">
        <v>-498.69</v>
      </c>
      <c r="D92" s="346">
        <v>-498.69</v>
      </c>
      <c r="E92" s="346">
        <v>-510.18</v>
      </c>
      <c r="F92" s="346">
        <v>-521.66999999999996</v>
      </c>
      <c r="G92" s="346">
        <v>-533.16</v>
      </c>
      <c r="H92" s="346">
        <v>-544.65</v>
      </c>
      <c r="I92" s="346">
        <v>-556.14</v>
      </c>
      <c r="J92" s="346">
        <v>-567.63</v>
      </c>
      <c r="K92" s="346">
        <v>-579.12</v>
      </c>
      <c r="L92" s="346">
        <v>-590.61</v>
      </c>
      <c r="M92" s="346">
        <v>-602.1</v>
      </c>
      <c r="N92" s="346">
        <v>-614.29999999999995</v>
      </c>
      <c r="O92" s="346">
        <v>-626.5</v>
      </c>
      <c r="P92" s="346">
        <v>-638.70000000000005</v>
      </c>
      <c r="Q92" s="347">
        <f t="shared" si="1"/>
        <v>-567.95769230769224</v>
      </c>
    </row>
    <row r="93" spans="1:17" hidden="1" outlineLevel="1">
      <c r="A93">
        <v>2105</v>
      </c>
      <c r="B93" t="s">
        <v>283</v>
      </c>
      <c r="C93">
        <v>394.31</v>
      </c>
      <c r="D93" s="346">
        <v>394.31</v>
      </c>
      <c r="E93" s="346">
        <v>390.89</v>
      </c>
      <c r="F93" s="346">
        <v>387.47</v>
      </c>
      <c r="G93" s="346">
        <v>384.05</v>
      </c>
      <c r="H93" s="346">
        <v>380.63</v>
      </c>
      <c r="I93" s="346">
        <v>377.21</v>
      </c>
      <c r="J93" s="346">
        <v>373.79</v>
      </c>
      <c r="K93" s="346">
        <v>370.37</v>
      </c>
      <c r="L93" s="346">
        <v>366.95</v>
      </c>
      <c r="M93" s="346">
        <v>363.53</v>
      </c>
      <c r="N93" s="346">
        <v>360.11</v>
      </c>
      <c r="O93" s="346">
        <v>356.69</v>
      </c>
      <c r="P93" s="346">
        <v>353.27</v>
      </c>
      <c r="Q93" s="347">
        <f t="shared" si="1"/>
        <v>373.78999999999991</v>
      </c>
    </row>
    <row r="94" spans="1:17" hidden="1" outlineLevel="1">
      <c r="A94">
        <v>2110</v>
      </c>
      <c r="B94" t="s">
        <v>284</v>
      </c>
      <c r="C94">
        <v>-40853.79</v>
      </c>
      <c r="D94" s="346">
        <v>-40853.79</v>
      </c>
      <c r="E94" s="346">
        <v>-40964.080000000002</v>
      </c>
      <c r="F94" s="346">
        <v>-41074.370000000003</v>
      </c>
      <c r="G94" s="346">
        <v>-41184.660000000003</v>
      </c>
      <c r="H94" s="346">
        <v>-41294.949999999997</v>
      </c>
      <c r="I94" s="346">
        <v>-41405.24</v>
      </c>
      <c r="J94" s="346">
        <v>-41515.53</v>
      </c>
      <c r="K94" s="346">
        <v>-41625.82</v>
      </c>
      <c r="L94" s="346">
        <v>-41736.11</v>
      </c>
      <c r="M94" s="346">
        <v>-41846.400000000001</v>
      </c>
      <c r="N94" s="346">
        <v>-41956.69</v>
      </c>
      <c r="O94" s="346">
        <v>-42066.97</v>
      </c>
      <c r="P94" s="346">
        <v>-42177.25</v>
      </c>
      <c r="Q94" s="347">
        <f t="shared" si="1"/>
        <v>-41515.527692307689</v>
      </c>
    </row>
    <row r="95" spans="1:17" hidden="1" outlineLevel="1">
      <c r="A95">
        <v>2113</v>
      </c>
      <c r="B95" t="s">
        <v>285</v>
      </c>
      <c r="C95">
        <v>-945.36</v>
      </c>
      <c r="D95" s="346">
        <v>-945.36</v>
      </c>
      <c r="E95" s="346">
        <v>-980.8</v>
      </c>
      <c r="F95" s="346">
        <v>-1016.24</v>
      </c>
      <c r="G95" s="346">
        <v>-1051.68</v>
      </c>
      <c r="H95" s="346">
        <v>-1087.1199999999999</v>
      </c>
      <c r="I95" s="346">
        <v>-1122.56</v>
      </c>
      <c r="J95" s="346">
        <v>-1158</v>
      </c>
      <c r="K95" s="346">
        <v>-1193.44</v>
      </c>
      <c r="L95" s="346">
        <v>-1228.8800000000001</v>
      </c>
      <c r="M95" s="346">
        <v>-1264.32</v>
      </c>
      <c r="N95" s="346">
        <v>-1299.76</v>
      </c>
      <c r="O95" s="346">
        <v>-1335.2</v>
      </c>
      <c r="P95" s="346">
        <v>-1370.64</v>
      </c>
      <c r="Q95" s="347">
        <f t="shared" si="1"/>
        <v>-1158.0000000000002</v>
      </c>
    </row>
    <row r="96" spans="1:17" hidden="1" outlineLevel="1">
      <c r="A96">
        <v>2120</v>
      </c>
      <c r="B96" t="s">
        <v>286</v>
      </c>
      <c r="C96">
        <v>1479.49</v>
      </c>
      <c r="D96" s="346">
        <v>1479.49</v>
      </c>
      <c r="E96" s="346">
        <v>1474.31</v>
      </c>
      <c r="F96" s="346">
        <v>1469.13</v>
      </c>
      <c r="G96" s="346">
        <v>1463.95</v>
      </c>
      <c r="H96" s="346">
        <v>1458.77</v>
      </c>
      <c r="I96" s="346">
        <v>1453.59</v>
      </c>
      <c r="J96" s="346">
        <v>1448.41</v>
      </c>
      <c r="K96" s="346">
        <v>1443.23</v>
      </c>
      <c r="L96" s="346">
        <v>1438.05</v>
      </c>
      <c r="M96" s="346">
        <v>1432.87</v>
      </c>
      <c r="N96" s="346">
        <v>1427.69</v>
      </c>
      <c r="O96" s="346">
        <v>1422.51</v>
      </c>
      <c r="P96" s="346">
        <v>1417.33</v>
      </c>
      <c r="Q96" s="347">
        <f t="shared" si="1"/>
        <v>1448.41</v>
      </c>
    </row>
    <row r="97" spans="1:17" hidden="1" outlineLevel="1">
      <c r="A97" t="s">
        <v>240</v>
      </c>
      <c r="B97" t="s">
        <v>241</v>
      </c>
      <c r="D97" s="346" t="s">
        <v>303</v>
      </c>
      <c r="E97" s="346" t="s">
        <v>243</v>
      </c>
      <c r="F97" s="346" t="s">
        <v>244</v>
      </c>
      <c r="G97" s="346" t="s">
        <v>245</v>
      </c>
      <c r="H97" s="346" t="s">
        <v>246</v>
      </c>
      <c r="I97" s="346" t="s">
        <v>247</v>
      </c>
      <c r="J97" s="346" t="s">
        <v>248</v>
      </c>
      <c r="K97" s="346" t="s">
        <v>249</v>
      </c>
      <c r="L97" s="346" t="s">
        <v>250</v>
      </c>
      <c r="M97" s="346" t="s">
        <v>251</v>
      </c>
      <c r="N97" s="346" t="s">
        <v>252</v>
      </c>
      <c r="O97" s="346" t="s">
        <v>253</v>
      </c>
      <c r="P97" s="346" t="s">
        <v>242</v>
      </c>
      <c r="Q97" s="347" t="e">
        <f t="shared" si="1"/>
        <v>#DIV/0!</v>
      </c>
    </row>
    <row r="98" spans="1:17" hidden="1" outlineLevel="1">
      <c r="A98">
        <v>2125</v>
      </c>
      <c r="B98" t="s">
        <v>287</v>
      </c>
      <c r="C98">
        <v>-1479.95</v>
      </c>
      <c r="D98" s="346">
        <v>-1479.95</v>
      </c>
      <c r="E98" s="346">
        <v>-1524.08</v>
      </c>
      <c r="F98" s="346">
        <v>-1568.21</v>
      </c>
      <c r="G98" s="346">
        <v>-1612.34</v>
      </c>
      <c r="H98" s="346">
        <v>-1656.47</v>
      </c>
      <c r="I98" s="346">
        <v>-1700.6</v>
      </c>
      <c r="J98" s="346">
        <v>-1744.73</v>
      </c>
      <c r="K98" s="346">
        <v>-1788.86</v>
      </c>
      <c r="L98" s="346">
        <v>-1832.99</v>
      </c>
      <c r="M98" s="346">
        <v>-1877.12</v>
      </c>
      <c r="N98" s="346">
        <v>-1921.25</v>
      </c>
      <c r="O98" s="346">
        <v>-1965.38</v>
      </c>
      <c r="P98" s="346">
        <v>-2009.51</v>
      </c>
      <c r="Q98" s="347">
        <f t="shared" si="1"/>
        <v>-1744.7299999999998</v>
      </c>
    </row>
    <row r="99" spans="1:17" hidden="1" outlineLevel="1">
      <c r="A99">
        <v>2140</v>
      </c>
      <c r="B99" t="s">
        <v>288</v>
      </c>
      <c r="C99">
        <v>4105.92</v>
      </c>
      <c r="D99" s="346">
        <v>4105.92</v>
      </c>
      <c r="E99" s="346">
        <v>3914.21</v>
      </c>
      <c r="F99" s="346">
        <v>3722.5</v>
      </c>
      <c r="G99" s="346">
        <v>3530.79</v>
      </c>
      <c r="H99" s="346">
        <v>3339.08</v>
      </c>
      <c r="I99" s="346">
        <v>3146.11</v>
      </c>
      <c r="J99" s="346">
        <v>2949.8</v>
      </c>
      <c r="K99" s="346">
        <v>2753.49</v>
      </c>
      <c r="L99" s="346">
        <v>2557.1799999999998</v>
      </c>
      <c r="M99" s="346">
        <v>2360.87</v>
      </c>
      <c r="N99" s="346">
        <v>2164.56</v>
      </c>
      <c r="O99" s="346">
        <v>2124.44</v>
      </c>
      <c r="P99" s="346">
        <v>2237.14</v>
      </c>
      <c r="Q99" s="347">
        <f t="shared" si="1"/>
        <v>2992.7761538461541</v>
      </c>
    </row>
    <row r="100" spans="1:17" hidden="1" outlineLevel="1">
      <c r="A100">
        <v>2155</v>
      </c>
      <c r="B100" t="s">
        <v>289</v>
      </c>
      <c r="C100">
        <v>-7132.42</v>
      </c>
      <c r="D100" s="346">
        <v>-7132.42</v>
      </c>
      <c r="E100" s="346">
        <v>-7163.78</v>
      </c>
      <c r="F100" s="346">
        <v>-7195.14</v>
      </c>
      <c r="G100" s="346">
        <v>-7226.5</v>
      </c>
      <c r="H100" s="346">
        <v>-7257.86</v>
      </c>
      <c r="I100" s="346">
        <v>-7289.22</v>
      </c>
      <c r="J100" s="346">
        <v>-7320.58</v>
      </c>
      <c r="K100" s="346">
        <v>-7355.27</v>
      </c>
      <c r="L100" s="346">
        <v>-7389.96</v>
      </c>
      <c r="M100" s="346">
        <v>-7424.65</v>
      </c>
      <c r="N100" s="346">
        <v>-7459.34</v>
      </c>
      <c r="O100" s="346">
        <v>-7142.32</v>
      </c>
      <c r="P100" s="346">
        <v>-7175.39</v>
      </c>
      <c r="Q100" s="347">
        <f t="shared" si="1"/>
        <v>-7271.7253846153853</v>
      </c>
    </row>
    <row r="101" spans="1:17" hidden="1" outlineLevel="1">
      <c r="A101">
        <v>2160</v>
      </c>
      <c r="B101" t="s">
        <v>290</v>
      </c>
      <c r="C101">
        <v>-75877.990000000005</v>
      </c>
      <c r="D101" s="346">
        <v>-75877.990000000005</v>
      </c>
      <c r="E101" s="346">
        <v>-76371.460000000006</v>
      </c>
      <c r="F101" s="346">
        <v>-76864.929999999993</v>
      </c>
      <c r="G101" s="346">
        <v>-77358.399999999994</v>
      </c>
      <c r="H101" s="346">
        <v>-77851.87</v>
      </c>
      <c r="I101" s="346">
        <v>-78345.34</v>
      </c>
      <c r="J101" s="346">
        <v>-78838.81</v>
      </c>
      <c r="K101" s="346">
        <v>-79333.53</v>
      </c>
      <c r="L101" s="346">
        <v>-79828.25</v>
      </c>
      <c r="M101" s="346">
        <v>-80324.66</v>
      </c>
      <c r="N101" s="346">
        <v>-80821.070000000007</v>
      </c>
      <c r="O101" s="346">
        <v>-81317.490000000005</v>
      </c>
      <c r="P101" s="346">
        <v>-81813.91</v>
      </c>
      <c r="Q101" s="347">
        <f t="shared" si="1"/>
        <v>-78842.131538461545</v>
      </c>
    </row>
    <row r="102" spans="1:17" hidden="1" outlineLevel="1">
      <c r="A102">
        <v>2180</v>
      </c>
      <c r="B102" t="s">
        <v>291</v>
      </c>
      <c r="D102" s="346"/>
      <c r="E102" s="346"/>
      <c r="F102" s="346"/>
      <c r="G102" s="346"/>
      <c r="H102" s="346"/>
      <c r="I102" s="346"/>
      <c r="J102" s="346">
        <v>1210.18</v>
      </c>
      <c r="K102" s="346">
        <v>1205.1099999999999</v>
      </c>
      <c r="L102" s="346">
        <v>1200.04</v>
      </c>
      <c r="M102" s="346">
        <v>1194.97</v>
      </c>
      <c r="N102" s="346">
        <v>1189.9000000000001</v>
      </c>
      <c r="O102" s="346">
        <v>1184.83</v>
      </c>
      <c r="P102" s="346">
        <v>1179.76</v>
      </c>
      <c r="Q102" s="347">
        <f t="shared" si="1"/>
        <v>1194.97</v>
      </c>
    </row>
    <row r="103" spans="1:17" hidden="1" outlineLevel="1">
      <c r="A103">
        <v>2215</v>
      </c>
      <c r="B103" t="s">
        <v>292</v>
      </c>
      <c r="C103">
        <v>-8.19</v>
      </c>
      <c r="D103" s="346">
        <v>-8.19</v>
      </c>
      <c r="E103" s="346">
        <v>-8.82</v>
      </c>
      <c r="F103" s="346">
        <v>-9.4499999999999993</v>
      </c>
      <c r="G103" s="346">
        <v>-10.08</v>
      </c>
      <c r="H103" s="346">
        <v>-10.71</v>
      </c>
      <c r="I103" s="346">
        <v>-11.34</v>
      </c>
      <c r="J103" s="346">
        <v>-11.97</v>
      </c>
      <c r="K103" s="346">
        <v>-12.6</v>
      </c>
      <c r="L103" s="346">
        <v>-13.23</v>
      </c>
      <c r="M103" s="346">
        <v>-13.86</v>
      </c>
      <c r="N103" s="346">
        <v>-14.49</v>
      </c>
      <c r="O103" s="346">
        <v>-15.12</v>
      </c>
      <c r="P103" s="346">
        <v>-15.75</v>
      </c>
      <c r="Q103" s="347">
        <f t="shared" si="1"/>
        <v>-11.969999999999999</v>
      </c>
    </row>
    <row r="104" spans="1:17" hidden="1" outlineLevel="1">
      <c r="A104">
        <v>2220</v>
      </c>
      <c r="B104" t="s">
        <v>293</v>
      </c>
      <c r="C104">
        <v>-324.27999999999997</v>
      </c>
      <c r="D104" s="346">
        <v>-324.27999999999997</v>
      </c>
      <c r="E104" s="346">
        <v>-329.16</v>
      </c>
      <c r="F104" s="346">
        <v>-334.04</v>
      </c>
      <c r="G104" s="346">
        <v>-338.92</v>
      </c>
      <c r="H104" s="346">
        <v>-343.8</v>
      </c>
      <c r="I104" s="346">
        <v>-348.68</v>
      </c>
      <c r="J104" s="346">
        <v>-353.56</v>
      </c>
      <c r="K104" s="346">
        <v>-358.44</v>
      </c>
      <c r="L104" s="346">
        <v>-363.32</v>
      </c>
      <c r="M104" s="346">
        <v>-368.2</v>
      </c>
      <c r="N104" s="346">
        <v>-373.08</v>
      </c>
      <c r="O104" s="346">
        <v>-377.96</v>
      </c>
      <c r="P104" s="346">
        <v>-382.84</v>
      </c>
      <c r="Q104" s="347">
        <f t="shared" si="1"/>
        <v>-353.56</v>
      </c>
    </row>
    <row r="105" spans="1:17" hidden="1" outlineLevel="1">
      <c r="A105">
        <v>2240</v>
      </c>
      <c r="B105" t="s">
        <v>294</v>
      </c>
      <c r="C105">
        <v>1527.71</v>
      </c>
      <c r="D105" s="346">
        <v>1527.71</v>
      </c>
      <c r="E105" s="346">
        <v>1525.67</v>
      </c>
      <c r="F105" s="346">
        <v>1523.63</v>
      </c>
      <c r="G105" s="346">
        <v>1521.59</v>
      </c>
      <c r="H105" s="346">
        <v>1519.55</v>
      </c>
      <c r="I105" s="346">
        <v>1517.51</v>
      </c>
      <c r="J105" s="346">
        <v>1515.47</v>
      </c>
      <c r="K105" s="346">
        <v>1513.43</v>
      </c>
      <c r="L105" s="346">
        <v>1511.39</v>
      </c>
      <c r="M105" s="346">
        <v>1509.35</v>
      </c>
      <c r="N105" s="346">
        <v>1507.31</v>
      </c>
      <c r="O105" s="346">
        <v>1505.27</v>
      </c>
      <c r="P105" s="346">
        <v>1503.23</v>
      </c>
      <c r="Q105" s="347">
        <f t="shared" si="1"/>
        <v>1515.47</v>
      </c>
    </row>
    <row r="106" spans="1:17" hidden="1" outlineLevel="1">
      <c r="A106">
        <v>2250</v>
      </c>
      <c r="B106" t="s">
        <v>295</v>
      </c>
      <c r="C106">
        <v>-24.08</v>
      </c>
      <c r="D106" s="346">
        <v>-24.08</v>
      </c>
      <c r="E106" s="346">
        <v>-24.28</v>
      </c>
      <c r="F106" s="346">
        <v>-24.48</v>
      </c>
      <c r="G106" s="346">
        <v>-24.68</v>
      </c>
      <c r="H106" s="346">
        <v>-24.88</v>
      </c>
      <c r="I106" s="346">
        <v>-25.08</v>
      </c>
      <c r="J106" s="346">
        <v>-25.28</v>
      </c>
      <c r="K106" s="346">
        <v>-25.48</v>
      </c>
      <c r="L106" s="346">
        <v>-25.68</v>
      </c>
      <c r="M106" s="346">
        <v>-25.88</v>
      </c>
      <c r="N106" s="346">
        <v>-26.08</v>
      </c>
      <c r="O106" s="346">
        <v>-26.28</v>
      </c>
      <c r="P106" s="346">
        <v>-26.48</v>
      </c>
      <c r="Q106" s="347">
        <f t="shared" si="1"/>
        <v>-25.279999999999998</v>
      </c>
    </row>
    <row r="107" spans="1:17" hidden="1" outlineLevel="1">
      <c r="A107">
        <v>2255</v>
      </c>
      <c r="B107" t="s">
        <v>296</v>
      </c>
      <c r="C107">
        <v>-1012.95</v>
      </c>
      <c r="D107" s="346">
        <v>-1012.95</v>
      </c>
      <c r="E107" s="346">
        <v>-1021.28</v>
      </c>
      <c r="F107" s="346">
        <v>-1029.6099999999999</v>
      </c>
      <c r="G107" s="346">
        <v>-1037.94</v>
      </c>
      <c r="H107" s="346">
        <v>-1046.27</v>
      </c>
      <c r="I107" s="346">
        <v>-1054.5999999999999</v>
      </c>
      <c r="J107" s="346">
        <v>-1062.93</v>
      </c>
      <c r="K107" s="346">
        <v>-1071.26</v>
      </c>
      <c r="L107" s="346">
        <v>-1079.5899999999999</v>
      </c>
      <c r="M107" s="346">
        <v>-1087.92</v>
      </c>
      <c r="N107" s="346">
        <v>-1096.25</v>
      </c>
      <c r="O107" s="346">
        <v>-1104.58</v>
      </c>
      <c r="P107" s="346">
        <v>-1112.9100000000001</v>
      </c>
      <c r="Q107" s="347">
        <f t="shared" si="1"/>
        <v>-1062.93</v>
      </c>
    </row>
    <row r="108" spans="1:17" hidden="1" outlineLevel="1">
      <c r="A108" t="s">
        <v>304</v>
      </c>
      <c r="B108">
        <v>210</v>
      </c>
      <c r="C108">
        <v>-117454.63</v>
      </c>
      <c r="D108" s="346">
        <v>-117454.63</v>
      </c>
      <c r="E108" s="346">
        <v>-118413.99</v>
      </c>
      <c r="F108" s="346">
        <v>-119373.35</v>
      </c>
      <c r="G108" s="346">
        <v>-120332.71</v>
      </c>
      <c r="H108" s="346">
        <v>-121292.07</v>
      </c>
      <c r="I108" s="346">
        <v>-122252.69</v>
      </c>
      <c r="J108" s="346">
        <v>-122006.47</v>
      </c>
      <c r="K108" s="346">
        <v>-122980.08</v>
      </c>
      <c r="L108" s="346">
        <v>-123953.69</v>
      </c>
      <c r="M108" s="346">
        <v>-124928.99</v>
      </c>
      <c r="N108" s="346">
        <v>-125905</v>
      </c>
      <c r="O108" s="346">
        <v>-126377.21</v>
      </c>
      <c r="P108" s="346">
        <v>-127046.69</v>
      </c>
      <c r="Q108" s="347">
        <f t="shared" si="1"/>
        <v>-122485.96692307691</v>
      </c>
    </row>
    <row r="109" spans="1:17" hidden="1" outlineLevel="1">
      <c r="A109">
        <v>2280</v>
      </c>
      <c r="B109" t="s">
        <v>297</v>
      </c>
      <c r="C109">
        <v>-8.91</v>
      </c>
      <c r="D109" s="346">
        <v>-8.91</v>
      </c>
      <c r="E109" s="346">
        <v>-9</v>
      </c>
      <c r="F109" s="346">
        <v>-9.09</v>
      </c>
      <c r="G109" s="346">
        <v>-9.18</v>
      </c>
      <c r="H109" s="346">
        <v>-9.27</v>
      </c>
      <c r="I109" s="346">
        <v>-9.36</v>
      </c>
      <c r="J109" s="346">
        <v>-9.4499999999999993</v>
      </c>
      <c r="K109" s="346">
        <v>-9.5399999999999991</v>
      </c>
      <c r="L109" s="346">
        <v>-9.6300000000000008</v>
      </c>
      <c r="M109" s="346">
        <v>-9.7200000000000006</v>
      </c>
      <c r="N109" s="346">
        <v>-9.81</v>
      </c>
      <c r="O109" s="346">
        <v>-9.9</v>
      </c>
      <c r="P109" s="346">
        <v>-9.99</v>
      </c>
      <c r="Q109" s="347">
        <f t="shared" si="1"/>
        <v>-9.4500000000000011</v>
      </c>
    </row>
    <row r="110" spans="1:17" hidden="1" outlineLevel="1">
      <c r="A110">
        <v>2285</v>
      </c>
      <c r="B110" t="s">
        <v>298</v>
      </c>
      <c r="C110">
        <v>-205.57</v>
      </c>
      <c r="D110" s="346">
        <v>-205.57</v>
      </c>
      <c r="E110" s="346">
        <v>-207.84</v>
      </c>
      <c r="F110" s="346">
        <v>-210.11</v>
      </c>
      <c r="G110" s="346">
        <v>-213.13</v>
      </c>
      <c r="H110" s="346">
        <v>-216.15</v>
      </c>
      <c r="I110" s="346">
        <v>-219.17</v>
      </c>
      <c r="J110" s="346">
        <v>-222.81</v>
      </c>
      <c r="K110" s="346">
        <v>-226.45</v>
      </c>
      <c r="L110" s="346">
        <v>-230.09</v>
      </c>
      <c r="M110" s="346">
        <v>-233.73</v>
      </c>
      <c r="N110" s="346">
        <v>-237.37</v>
      </c>
      <c r="O110" s="346">
        <v>-241.01</v>
      </c>
      <c r="P110" s="346">
        <v>-244.65</v>
      </c>
      <c r="Q110" s="347">
        <f t="shared" si="1"/>
        <v>-223.69846153846149</v>
      </c>
    </row>
    <row r="111" spans="1:17" hidden="1" outlineLevel="1">
      <c r="A111" t="s">
        <v>304</v>
      </c>
      <c r="B111">
        <v>220</v>
      </c>
      <c r="C111">
        <v>-214.48</v>
      </c>
      <c r="D111" s="346">
        <v>-214.48</v>
      </c>
      <c r="E111" s="346">
        <v>-216.84</v>
      </c>
      <c r="F111" s="346">
        <v>-219.2</v>
      </c>
      <c r="G111" s="346">
        <v>-222.31</v>
      </c>
      <c r="H111" s="346">
        <v>-225.42</v>
      </c>
      <c r="I111" s="346">
        <v>-228.53</v>
      </c>
      <c r="J111" s="346">
        <v>-232.26</v>
      </c>
      <c r="K111" s="346">
        <v>-235.99</v>
      </c>
      <c r="L111" s="346">
        <v>-239.72</v>
      </c>
      <c r="M111" s="346">
        <v>-243.45</v>
      </c>
      <c r="N111" s="346">
        <v>-247.18</v>
      </c>
      <c r="O111" s="346">
        <v>-250.91</v>
      </c>
      <c r="P111" s="346">
        <v>-254.64</v>
      </c>
      <c r="Q111" s="347">
        <f t="shared" si="1"/>
        <v>-233.1484615384615</v>
      </c>
    </row>
    <row r="112" spans="1:17" hidden="1" outlineLevel="1">
      <c r="A112">
        <v>3155</v>
      </c>
      <c r="B112" t="s">
        <v>299</v>
      </c>
      <c r="C112">
        <v>-104.79</v>
      </c>
      <c r="D112" s="346">
        <v>-104.79</v>
      </c>
      <c r="E112" s="346">
        <v>-125.62</v>
      </c>
      <c r="F112" s="346">
        <v>-146.46</v>
      </c>
      <c r="G112" s="346">
        <v>-167.29</v>
      </c>
      <c r="H112" s="346">
        <v>-188.12</v>
      </c>
      <c r="I112" s="346">
        <v>-208.96</v>
      </c>
      <c r="J112" s="346">
        <v>-229.79</v>
      </c>
      <c r="K112" s="346">
        <v>-250.62</v>
      </c>
      <c r="L112" s="346">
        <v>-271.45999999999998</v>
      </c>
      <c r="M112" s="346">
        <v>-292.29000000000002</v>
      </c>
      <c r="N112" s="346">
        <v>-313.12</v>
      </c>
      <c r="O112" s="346">
        <v>-333.96</v>
      </c>
      <c r="P112" s="346">
        <v>-354.79</v>
      </c>
      <c r="Q112" s="347">
        <f t="shared" si="1"/>
        <v>-229.79</v>
      </c>
    </row>
    <row r="113" spans="1:18" hidden="1" outlineLevel="1">
      <c r="A113" t="s">
        <v>304</v>
      </c>
      <c r="B113">
        <v>270</v>
      </c>
      <c r="C113">
        <v>-104.79</v>
      </c>
      <c r="D113" s="346">
        <v>-104.79</v>
      </c>
      <c r="E113" s="346">
        <v>-125.62</v>
      </c>
      <c r="F113" s="346">
        <v>-146.46</v>
      </c>
      <c r="G113" s="346">
        <v>-167.29</v>
      </c>
      <c r="H113" s="346">
        <v>-188.12</v>
      </c>
      <c r="I113" s="346">
        <v>-208.96</v>
      </c>
      <c r="J113" s="346">
        <v>-229.79</v>
      </c>
      <c r="K113" s="346">
        <v>-250.62</v>
      </c>
      <c r="L113" s="346">
        <v>-271.45999999999998</v>
      </c>
      <c r="M113" s="346">
        <v>-292.29000000000002</v>
      </c>
      <c r="N113" s="346">
        <v>-313.12</v>
      </c>
      <c r="O113" s="346">
        <v>-333.96</v>
      </c>
      <c r="P113" s="346">
        <v>-354.79</v>
      </c>
      <c r="Q113" s="347">
        <f t="shared" si="1"/>
        <v>-229.79</v>
      </c>
    </row>
    <row r="114" spans="1:18" hidden="1" outlineLevel="1">
      <c r="A114">
        <v>4260</v>
      </c>
      <c r="B114" t="s">
        <v>300</v>
      </c>
      <c r="C114">
        <v>3.56</v>
      </c>
      <c r="D114" s="346">
        <v>3.56</v>
      </c>
      <c r="E114" s="346">
        <v>3.56</v>
      </c>
      <c r="F114" s="346">
        <v>3.56</v>
      </c>
      <c r="G114" s="346">
        <v>3.56</v>
      </c>
      <c r="H114" s="346">
        <v>3.56</v>
      </c>
      <c r="I114" s="346">
        <v>3.56</v>
      </c>
      <c r="J114" s="346">
        <v>3.56</v>
      </c>
      <c r="K114" s="346">
        <v>3.56</v>
      </c>
      <c r="L114" s="346">
        <v>3.56</v>
      </c>
      <c r="M114" s="346">
        <v>3.56</v>
      </c>
      <c r="N114" s="346">
        <v>3.56</v>
      </c>
      <c r="O114" s="346">
        <v>3.56</v>
      </c>
      <c r="P114" s="346"/>
      <c r="Q114" s="347">
        <f t="shared" si="1"/>
        <v>3.5600000000000005</v>
      </c>
    </row>
    <row r="115" spans="1:18" collapsed="1">
      <c r="A115" s="345">
        <v>4265</v>
      </c>
      <c r="B115" s="345" t="s">
        <v>301</v>
      </c>
      <c r="C115">
        <v>2406.3000000000002</v>
      </c>
      <c r="D115" s="346">
        <v>2406.3000000000002</v>
      </c>
      <c r="E115" s="346">
        <v>2421.3000000000002</v>
      </c>
      <c r="F115" s="346">
        <v>2436.3000000000002</v>
      </c>
      <c r="G115" s="346">
        <v>2451.3000000000002</v>
      </c>
      <c r="H115" s="346">
        <v>2466.3000000000002</v>
      </c>
      <c r="I115" s="346">
        <v>2481.3000000000002</v>
      </c>
      <c r="J115" s="346">
        <v>2496.3000000000002</v>
      </c>
      <c r="K115" s="346">
        <v>2511.3000000000002</v>
      </c>
      <c r="L115" s="346">
        <v>2526.3000000000002</v>
      </c>
      <c r="M115" s="346">
        <v>2541.3000000000002</v>
      </c>
      <c r="N115" s="346">
        <v>2556.3000000000002</v>
      </c>
      <c r="O115" s="346">
        <v>2571.3000000000002</v>
      </c>
      <c r="P115" s="346">
        <v>2586.3000000000002</v>
      </c>
      <c r="Q115" s="347">
        <f t="shared" si="1"/>
        <v>2496.2999999999997</v>
      </c>
    </row>
    <row r="116" spans="1:18" hidden="1">
      <c r="A116" t="s">
        <v>304</v>
      </c>
      <c r="B116">
        <v>285</v>
      </c>
      <c r="C116">
        <v>2409.86</v>
      </c>
      <c r="D116" s="346">
        <v>2409.86</v>
      </c>
      <c r="E116" s="346">
        <v>2424.86</v>
      </c>
      <c r="F116" s="346">
        <v>2439.86</v>
      </c>
      <c r="G116" s="346">
        <v>2454.86</v>
      </c>
      <c r="H116" s="346">
        <v>2469.86</v>
      </c>
      <c r="I116" s="346">
        <v>2484.86</v>
      </c>
      <c r="J116" s="346">
        <v>2499.86</v>
      </c>
      <c r="K116" s="346">
        <v>2514.86</v>
      </c>
      <c r="L116" s="346">
        <v>2529.86</v>
      </c>
      <c r="M116" s="346">
        <v>2544.86</v>
      </c>
      <c r="N116" s="346">
        <v>2559.86</v>
      </c>
      <c r="O116" s="346">
        <v>2574.86</v>
      </c>
      <c r="P116" s="346">
        <v>2586.3000000000002</v>
      </c>
    </row>
    <row r="117" spans="1:18" hidden="1" outlineLevel="1">
      <c r="A117" t="s">
        <v>302</v>
      </c>
      <c r="C117">
        <v>138883.76999999999</v>
      </c>
      <c r="D117" s="346">
        <v>138883.76999999999</v>
      </c>
      <c r="E117" s="346">
        <v>137916.22</v>
      </c>
      <c r="F117" s="346">
        <v>136948.66</v>
      </c>
      <c r="G117" s="346">
        <v>136369.88</v>
      </c>
      <c r="H117" s="346">
        <v>135401.57999999999</v>
      </c>
      <c r="I117" s="346">
        <v>134703.09</v>
      </c>
      <c r="J117" s="346">
        <v>137804.25</v>
      </c>
      <c r="K117" s="346">
        <v>137811.07999999999</v>
      </c>
      <c r="L117" s="346">
        <v>136827.9</v>
      </c>
      <c r="M117" s="346">
        <v>136209.92000000001</v>
      </c>
      <c r="N117" s="346">
        <v>135495.43</v>
      </c>
      <c r="O117" s="346">
        <v>136072.35999999999</v>
      </c>
      <c r="P117" s="346">
        <v>135885.74</v>
      </c>
    </row>
    <row r="118" spans="1:18" collapsed="1"/>
    <row r="119" spans="1:18">
      <c r="A119" s="349">
        <v>6665</v>
      </c>
      <c r="B119" s="350" t="s">
        <v>305</v>
      </c>
      <c r="D119">
        <v>17.79</v>
      </c>
      <c r="E119">
        <v>17.79</v>
      </c>
      <c r="F119">
        <v>17.79</v>
      </c>
      <c r="G119">
        <v>17.79</v>
      </c>
      <c r="H119">
        <v>17.79</v>
      </c>
      <c r="I119">
        <v>17.79</v>
      </c>
      <c r="J119">
        <v>17.79</v>
      </c>
      <c r="K119">
        <v>17.79</v>
      </c>
      <c r="L119">
        <v>17.79</v>
      </c>
      <c r="M119">
        <v>17.79</v>
      </c>
      <c r="N119">
        <v>17.79</v>
      </c>
      <c r="O119">
        <v>21.89</v>
      </c>
      <c r="P119">
        <v>21.89</v>
      </c>
      <c r="R119">
        <f>SUM(E119:P119)</f>
        <v>221.67999999999995</v>
      </c>
    </row>
    <row r="120" spans="1:18">
      <c r="A120" s="349">
        <v>6760</v>
      </c>
      <c r="B120" s="350" t="s">
        <v>306</v>
      </c>
      <c r="D120">
        <v>31.36</v>
      </c>
      <c r="E120">
        <v>31.36</v>
      </c>
      <c r="F120">
        <v>31.36</v>
      </c>
      <c r="G120">
        <v>31.36</v>
      </c>
      <c r="H120">
        <v>31.36</v>
      </c>
      <c r="I120">
        <v>31.36</v>
      </c>
      <c r="J120">
        <v>31.36</v>
      </c>
      <c r="K120">
        <v>34.69</v>
      </c>
      <c r="L120">
        <v>34.69</v>
      </c>
      <c r="M120">
        <v>34.69</v>
      </c>
      <c r="N120">
        <v>34.69</v>
      </c>
      <c r="O120">
        <v>34.69</v>
      </c>
      <c r="P120">
        <v>33.07</v>
      </c>
      <c r="R120" s="707">
        <f>SUM(E120:P120)</f>
        <v>394.68</v>
      </c>
    </row>
    <row r="121" spans="1:18">
      <c r="A121" s="349">
        <v>6765</v>
      </c>
      <c r="B121" s="350" t="s">
        <v>307</v>
      </c>
      <c r="D121">
        <v>493.47</v>
      </c>
      <c r="E121">
        <v>493.47</v>
      </c>
      <c r="F121">
        <v>493.47</v>
      </c>
      <c r="G121">
        <v>493.47</v>
      </c>
      <c r="H121">
        <v>493.47</v>
      </c>
      <c r="I121">
        <v>493.47</v>
      </c>
      <c r="J121">
        <v>493.47</v>
      </c>
      <c r="K121">
        <v>494.72</v>
      </c>
      <c r="L121">
        <v>494.72</v>
      </c>
      <c r="M121">
        <v>496.41</v>
      </c>
      <c r="N121">
        <v>496.41</v>
      </c>
      <c r="O121">
        <v>496.42</v>
      </c>
      <c r="P121">
        <v>496.42</v>
      </c>
      <c r="R121" s="707">
        <f>SUM(E121:P121)</f>
        <v>5935.920000000001</v>
      </c>
    </row>
    <row r="123" spans="1:18">
      <c r="A123" s="349">
        <v>7430</v>
      </c>
      <c r="B123" s="350" t="s">
        <v>308</v>
      </c>
      <c r="D123">
        <v>-15</v>
      </c>
      <c r="E123">
        <v>-15</v>
      </c>
      <c r="F123">
        <v>-15</v>
      </c>
      <c r="G123">
        <v>-15</v>
      </c>
      <c r="H123">
        <v>-15</v>
      </c>
      <c r="I123">
        <v>-15</v>
      </c>
      <c r="J123">
        <v>-15</v>
      </c>
      <c r="K123">
        <v>-15</v>
      </c>
      <c r="L123">
        <v>-15</v>
      </c>
      <c r="M123">
        <v>-15</v>
      </c>
      <c r="N123">
        <v>-15</v>
      </c>
      <c r="O123">
        <v>-15</v>
      </c>
      <c r="P123">
        <v>-15</v>
      </c>
      <c r="R123" s="707">
        <f>SUM(E123:P123)</f>
        <v>-180</v>
      </c>
    </row>
    <row r="125" spans="1:18">
      <c r="D125" s="351" t="s">
        <v>309</v>
      </c>
      <c r="E125" s="352">
        <f>D35-E35-E119</f>
        <v>7.815970093361102E-14</v>
      </c>
      <c r="F125" s="352">
        <f t="shared" ref="F125:P125" si="2">E35-F35-F119</f>
        <v>-3.5527136788005009E-14</v>
      </c>
      <c r="G125" s="352">
        <f t="shared" si="2"/>
        <v>-3.5527136788005009E-14</v>
      </c>
      <c r="H125" s="352">
        <f t="shared" si="2"/>
        <v>7.815970093361102E-14</v>
      </c>
      <c r="I125" s="352">
        <f t="shared" si="2"/>
        <v>-3.5527136788005009E-14</v>
      </c>
      <c r="J125" s="352">
        <f t="shared" si="2"/>
        <v>-3.5527136788005009E-14</v>
      </c>
      <c r="K125" s="352">
        <f t="shared" si="2"/>
        <v>7.815970093361102E-14</v>
      </c>
      <c r="L125" s="352">
        <f t="shared" si="2"/>
        <v>-3.5527136788005009E-14</v>
      </c>
      <c r="M125" s="352">
        <f t="shared" si="2"/>
        <v>-3.5527136788005009E-14</v>
      </c>
      <c r="N125" s="352">
        <f t="shared" si="2"/>
        <v>7.815970093361102E-14</v>
      </c>
      <c r="O125" s="352">
        <f t="shared" si="2"/>
        <v>0</v>
      </c>
      <c r="P125" s="352">
        <f t="shared" si="2"/>
        <v>0</v>
      </c>
    </row>
    <row r="126" spans="1:18">
      <c r="D126" s="351" t="s">
        <v>309</v>
      </c>
      <c r="E126" s="352">
        <f>D43-E43-E120</f>
        <v>-3.2684965844964609E-13</v>
      </c>
      <c r="F126" s="352">
        <f t="shared" ref="F126:P127" si="3">E43-F43-F120</f>
        <v>5.8264504332328215E-13</v>
      </c>
      <c r="G126" s="352">
        <f t="shared" si="3"/>
        <v>-3.2684965844964609E-13</v>
      </c>
      <c r="H126" s="352">
        <f t="shared" si="3"/>
        <v>-3.2684965844964609E-13</v>
      </c>
      <c r="I126" s="352">
        <f t="shared" si="3"/>
        <v>5.8264504332328215E-13</v>
      </c>
      <c r="J126" s="352">
        <f t="shared" si="3"/>
        <v>-3.2684965844964609E-13</v>
      </c>
      <c r="K126" s="352">
        <f t="shared" si="3"/>
        <v>5.1159076974727213E-13</v>
      </c>
      <c r="L126" s="352">
        <f t="shared" si="3"/>
        <v>-3.979039320256561E-13</v>
      </c>
      <c r="M126" s="352">
        <f t="shared" si="3"/>
        <v>-3.979039320256561E-13</v>
      </c>
      <c r="N126" s="352">
        <f t="shared" si="3"/>
        <v>5.1159076974727213E-13</v>
      </c>
      <c r="O126" s="353">
        <f t="shared" si="3"/>
        <v>-351.71000000000043</v>
      </c>
      <c r="P126" s="352">
        <f t="shared" si="3"/>
        <v>6.1817218011128716E-13</v>
      </c>
    </row>
    <row r="127" spans="1:18">
      <c r="D127" s="351" t="s">
        <v>309</v>
      </c>
      <c r="E127" s="352">
        <f>D44-E44-E121</f>
        <v>1.1368683772161603E-12</v>
      </c>
      <c r="F127" s="352">
        <f t="shared" si="3"/>
        <v>-1.3415046851150692E-11</v>
      </c>
      <c r="G127" s="352">
        <f t="shared" si="3"/>
        <v>1.1368683772161603E-12</v>
      </c>
      <c r="H127" s="352">
        <f t="shared" si="3"/>
        <v>1.1368683772161603E-12</v>
      </c>
      <c r="I127" s="352">
        <f t="shared" si="3"/>
        <v>1.1368683772161603E-12</v>
      </c>
      <c r="J127" s="352">
        <f t="shared" si="3"/>
        <v>1.1368683772161603E-12</v>
      </c>
      <c r="K127" s="352">
        <f t="shared" si="3"/>
        <v>1.1368683772161603E-12</v>
      </c>
      <c r="L127" s="352">
        <f t="shared" si="3"/>
        <v>1.1368683772161603E-12</v>
      </c>
      <c r="M127" s="352">
        <f t="shared" si="3"/>
        <v>3.4674485505092889E-12</v>
      </c>
      <c r="N127" s="352">
        <f t="shared" si="3"/>
        <v>3.4674485505092889E-12</v>
      </c>
      <c r="O127" s="352">
        <f t="shared" si="3"/>
        <v>-1.7621459846850485E-12</v>
      </c>
      <c r="P127" s="352">
        <f t="shared" si="3"/>
        <v>-1.7621459846850485E-12</v>
      </c>
    </row>
    <row r="128" spans="1:18">
      <c r="E128" s="354"/>
      <c r="F128" s="354"/>
      <c r="G128" s="354"/>
      <c r="H128" s="354"/>
      <c r="I128" s="354"/>
      <c r="J128" s="354"/>
      <c r="K128" s="354"/>
      <c r="L128" s="354"/>
      <c r="M128" s="354"/>
      <c r="N128" s="354"/>
      <c r="O128" s="354"/>
      <c r="P128" s="354"/>
    </row>
    <row r="129" spans="4:16">
      <c r="D129" s="351" t="s">
        <v>309</v>
      </c>
      <c r="E129" s="354">
        <f>D115-E115-E123</f>
        <v>0</v>
      </c>
      <c r="F129" s="354">
        <f t="shared" ref="F129:P129" si="4">E115-F115-F123</f>
        <v>0</v>
      </c>
      <c r="G129" s="354">
        <f t="shared" si="4"/>
        <v>0</v>
      </c>
      <c r="H129" s="354">
        <f t="shared" si="4"/>
        <v>0</v>
      </c>
      <c r="I129" s="354">
        <f t="shared" si="4"/>
        <v>0</v>
      </c>
      <c r="J129" s="354">
        <f t="shared" si="4"/>
        <v>0</v>
      </c>
      <c r="K129" s="354">
        <f t="shared" si="4"/>
        <v>0</v>
      </c>
      <c r="L129" s="354">
        <f t="shared" si="4"/>
        <v>0</v>
      </c>
      <c r="M129" s="354">
        <f t="shared" si="4"/>
        <v>0</v>
      </c>
      <c r="N129" s="354">
        <f t="shared" si="4"/>
        <v>0</v>
      </c>
      <c r="O129" s="354">
        <f t="shared" si="4"/>
        <v>0</v>
      </c>
      <c r="P129" s="354">
        <f t="shared" si="4"/>
        <v>0</v>
      </c>
    </row>
  </sheetData>
  <pageMargins left="0.7" right="0.7" top="0.75" bottom="0.75" header="0.3" footer="0.3"/>
  <legacy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3BC01-1CBB-4232-9F5D-11FF5DA6371B}">
  <sheetPr>
    <tabColor theme="9" tint="-0.249977111117893"/>
  </sheetPr>
  <dimension ref="A1:H297"/>
  <sheetViews>
    <sheetView tabSelected="1" topLeftCell="A9" workbookViewId="0">
      <selection activeCell="L33" sqref="L33"/>
    </sheetView>
  </sheetViews>
  <sheetFormatPr defaultColWidth="10.85546875" defaultRowHeight="12"/>
  <cols>
    <col min="1" max="1" width="7.85546875" style="2" customWidth="1"/>
    <col min="2" max="2" width="38.28515625" style="2" customWidth="1"/>
    <col min="3" max="5" width="15.7109375" style="2" customWidth="1"/>
    <col min="6" max="6" width="15" style="2" bestFit="1" customWidth="1"/>
    <col min="7" max="16384" width="10.85546875" style="2"/>
  </cols>
  <sheetData>
    <row r="1" spans="1:5">
      <c r="A1" s="1" t="s">
        <v>697</v>
      </c>
      <c r="B1" s="1"/>
      <c r="E1" s="936" t="s">
        <v>1</v>
      </c>
    </row>
    <row r="2" spans="1:5" ht="12.75">
      <c r="A2" s="1"/>
      <c r="B2" s="1"/>
      <c r="C2" s="963">
        <v>0.51619999999999999</v>
      </c>
      <c r="E2" s="936"/>
    </row>
    <row r="3" spans="1:5">
      <c r="A3" s="1" t="s">
        <v>115</v>
      </c>
      <c r="B3" s="1"/>
      <c r="E3" s="937" t="s">
        <v>686</v>
      </c>
    </row>
    <row r="4" spans="1:5">
      <c r="A4" s="454" t="s">
        <v>695</v>
      </c>
      <c r="B4" s="1"/>
      <c r="E4" s="936" t="s">
        <v>363</v>
      </c>
    </row>
    <row r="5" spans="1:5">
      <c r="A5" s="1" t="s">
        <v>117</v>
      </c>
      <c r="B5" s="1"/>
      <c r="E5" s="718" t="s">
        <v>116</v>
      </c>
    </row>
    <row r="6" spans="1:5">
      <c r="A6" s="1"/>
      <c r="B6" s="1"/>
      <c r="C6" s="1"/>
      <c r="D6" s="1"/>
      <c r="E6" s="1"/>
    </row>
    <row r="7" spans="1:5">
      <c r="A7" s="980" t="s">
        <v>364</v>
      </c>
      <c r="B7" s="981"/>
      <c r="C7" s="981"/>
      <c r="D7" s="981"/>
      <c r="E7" s="981"/>
    </row>
    <row r="8" spans="1:5">
      <c r="A8" s="981"/>
      <c r="B8" s="981"/>
      <c r="C8" s="981"/>
      <c r="D8" s="981"/>
      <c r="E8" s="981"/>
    </row>
    <row r="9" spans="1:5" ht="12.75" thickBot="1">
      <c r="A9" s="12"/>
      <c r="B9" s="12"/>
      <c r="C9" s="12"/>
      <c r="D9" s="12"/>
      <c r="E9" s="12"/>
    </row>
    <row r="10" spans="1:5" s="19" customFormat="1">
      <c r="A10" s="15"/>
      <c r="B10" s="17">
        <v>-1</v>
      </c>
      <c r="C10" s="18">
        <f t="shared" ref="C10:D10" si="0">B10-1</f>
        <v>-2</v>
      </c>
      <c r="D10" s="18">
        <f t="shared" si="0"/>
        <v>-3</v>
      </c>
      <c r="E10" s="18">
        <f>D10-1</f>
        <v>-4</v>
      </c>
    </row>
    <row r="11" spans="1:5">
      <c r="A11" s="767" t="s">
        <v>92</v>
      </c>
      <c r="B11" s="1"/>
      <c r="C11" s="767" t="s">
        <v>366</v>
      </c>
      <c r="D11" s="767" t="s">
        <v>367</v>
      </c>
      <c r="E11" s="767" t="s">
        <v>197</v>
      </c>
    </row>
    <row r="12" spans="1:5">
      <c r="A12" s="26" t="s">
        <v>95</v>
      </c>
      <c r="B12" s="27" t="s">
        <v>241</v>
      </c>
      <c r="C12" s="27" t="s">
        <v>368</v>
      </c>
      <c r="D12" s="27" t="s">
        <v>106</v>
      </c>
      <c r="E12" s="27" t="s">
        <v>369</v>
      </c>
    </row>
    <row r="13" spans="1:5">
      <c r="A13" s="30">
        <v>1</v>
      </c>
      <c r="B13" s="1" t="s">
        <v>318</v>
      </c>
      <c r="C13" s="1"/>
      <c r="D13" s="909"/>
      <c r="E13" s="909"/>
    </row>
    <row r="14" spans="1:5">
      <c r="A14" s="30">
        <f>A13+1</f>
        <v>2</v>
      </c>
      <c r="C14" s="1"/>
      <c r="D14" s="909"/>
      <c r="E14" s="909"/>
    </row>
    <row r="15" spans="1:5">
      <c r="A15" s="30">
        <f t="shared" ref="A15:A40" si="1">A14+1</f>
        <v>3</v>
      </c>
      <c r="B15" s="2" t="s">
        <v>370</v>
      </c>
      <c r="C15" s="34"/>
      <c r="D15" s="35"/>
      <c r="E15" s="35">
        <f>C15+D15</f>
        <v>0</v>
      </c>
    </row>
    <row r="16" spans="1:5">
      <c r="A16" s="30">
        <f t="shared" si="1"/>
        <v>4</v>
      </c>
      <c r="C16" s="1"/>
      <c r="D16" s="31"/>
      <c r="E16" s="31"/>
    </row>
    <row r="17" spans="1:6">
      <c r="A17" s="30">
        <f t="shared" si="1"/>
        <v>5</v>
      </c>
      <c r="B17" s="2" t="s">
        <v>371</v>
      </c>
      <c r="C17" s="36"/>
      <c r="D17" s="31"/>
      <c r="E17" s="31">
        <f>C17+D17</f>
        <v>0</v>
      </c>
    </row>
    <row r="18" spans="1:6">
      <c r="A18" s="30">
        <f t="shared" si="1"/>
        <v>6</v>
      </c>
      <c r="C18" s="1"/>
      <c r="D18" s="31"/>
      <c r="E18" s="31"/>
    </row>
    <row r="19" spans="1:6">
      <c r="A19" s="30">
        <f t="shared" si="1"/>
        <v>7</v>
      </c>
      <c r="B19" s="2" t="s">
        <v>372</v>
      </c>
      <c r="C19" s="36"/>
      <c r="D19" s="496"/>
      <c r="E19" s="31">
        <f>C19+D19</f>
        <v>0</v>
      </c>
    </row>
    <row r="20" spans="1:6">
      <c r="A20" s="30">
        <f t="shared" si="1"/>
        <v>8</v>
      </c>
      <c r="C20" s="1"/>
      <c r="D20" s="31"/>
      <c r="E20" s="31"/>
    </row>
    <row r="21" spans="1:6">
      <c r="A21" s="30">
        <f>A20+1</f>
        <v>9</v>
      </c>
      <c r="B21" s="2" t="s">
        <v>375</v>
      </c>
      <c r="D21" s="31"/>
      <c r="E21" s="31"/>
    </row>
    <row r="22" spans="1:6">
      <c r="A22" s="30">
        <f t="shared" si="1"/>
        <v>10</v>
      </c>
      <c r="C22" s="496" t="s">
        <v>687</v>
      </c>
      <c r="D22" s="496" t="s">
        <v>687</v>
      </c>
      <c r="E22" s="496" t="s">
        <v>687</v>
      </c>
    </row>
    <row r="23" spans="1:6">
      <c r="A23" s="30">
        <f t="shared" si="1"/>
        <v>11</v>
      </c>
      <c r="C23" s="904"/>
      <c r="D23" s="904"/>
      <c r="E23" s="904"/>
    </row>
    <row r="24" spans="1:6" ht="12.75" thickBot="1">
      <c r="A24" s="30">
        <f t="shared" si="1"/>
        <v>12</v>
      </c>
      <c r="B24" s="2" t="s">
        <v>322</v>
      </c>
      <c r="C24" s="903">
        <f>SUM(C14:C23)</f>
        <v>0</v>
      </c>
      <c r="D24" s="903">
        <f>SUM(D14:D23)</f>
        <v>0</v>
      </c>
      <c r="E24" s="903" t="s">
        <v>172</v>
      </c>
    </row>
    <row r="25" spans="1:6" ht="12.75" thickTop="1">
      <c r="A25" s="30">
        <f t="shared" si="1"/>
        <v>13</v>
      </c>
      <c r="B25" s="1" t="s">
        <v>184</v>
      </c>
      <c r="C25" s="1"/>
      <c r="D25" s="49"/>
      <c r="E25" s="49"/>
    </row>
    <row r="26" spans="1:6">
      <c r="A26" s="30">
        <f t="shared" si="1"/>
        <v>14</v>
      </c>
      <c r="C26" s="1"/>
      <c r="D26" s="49"/>
      <c r="E26" s="49"/>
      <c r="F26" s="467"/>
    </row>
    <row r="27" spans="1:6">
      <c r="A27" s="30">
        <f t="shared" si="1"/>
        <v>15</v>
      </c>
      <c r="B27" s="2" t="s">
        <v>370</v>
      </c>
      <c r="C27" s="34">
        <f>+'SAND A 6'!G15</f>
        <v>1078777</v>
      </c>
      <c r="D27" s="35"/>
      <c r="E27" s="279">
        <f>C27+D27</f>
        <v>1078777</v>
      </c>
      <c r="F27" s="467">
        <f>-E84</f>
        <v>1286788.8319999999</v>
      </c>
    </row>
    <row r="28" spans="1:6">
      <c r="A28" s="30">
        <f t="shared" si="1"/>
        <v>16</v>
      </c>
      <c r="D28" s="31"/>
      <c r="E28" s="280"/>
      <c r="F28" s="467"/>
    </row>
    <row r="29" spans="1:6">
      <c r="A29" s="30">
        <f t="shared" si="1"/>
        <v>17</v>
      </c>
      <c r="B29" s="2" t="s">
        <v>371</v>
      </c>
      <c r="C29" s="36"/>
      <c r="D29" s="31"/>
      <c r="E29" s="36">
        <f>C29+D29</f>
        <v>0</v>
      </c>
      <c r="F29" s="467">
        <f>-E85</f>
        <v>0</v>
      </c>
    </row>
    <row r="30" spans="1:6">
      <c r="A30" s="30">
        <f t="shared" si="1"/>
        <v>18</v>
      </c>
      <c r="D30" s="31"/>
      <c r="F30" s="467"/>
    </row>
    <row r="31" spans="1:6">
      <c r="A31" s="30">
        <f t="shared" si="1"/>
        <v>19</v>
      </c>
      <c r="B31" s="2" t="s">
        <v>372</v>
      </c>
      <c r="C31" s="36">
        <f>-'SAND A 10'!G13</f>
        <v>-350992</v>
      </c>
      <c r="D31" s="31"/>
      <c r="E31" s="36">
        <f>C31+D31</f>
        <v>-350992</v>
      </c>
      <c r="F31" s="467">
        <f>-E86</f>
        <v>-309769.19040000002</v>
      </c>
    </row>
    <row r="32" spans="1:6">
      <c r="A32" s="30">
        <f t="shared" si="1"/>
        <v>20</v>
      </c>
      <c r="D32" s="31"/>
      <c r="F32" s="467"/>
    </row>
    <row r="33" spans="1:6" s="425" customFormat="1" ht="12.75">
      <c r="A33" s="463">
        <f t="shared" si="1"/>
        <v>21</v>
      </c>
      <c r="B33" s="454" t="s">
        <v>199</v>
      </c>
      <c r="C33" s="69">
        <f>-'SAND A 12-14'!G46</f>
        <v>-650887</v>
      </c>
      <c r="D33" s="69"/>
      <c r="E33" s="36">
        <f>C33+D33</f>
        <v>-650887</v>
      </c>
      <c r="F33" s="467">
        <f>-E87</f>
        <v>-760868.43680000002</v>
      </c>
    </row>
    <row r="34" spans="1:6" s="425" customFormat="1" ht="12.75">
      <c r="A34" s="463">
        <f t="shared" si="1"/>
        <v>22</v>
      </c>
      <c r="B34" s="454"/>
      <c r="C34" s="466"/>
      <c r="D34" s="466"/>
      <c r="E34" s="466"/>
      <c r="F34" s="467"/>
    </row>
    <row r="35" spans="1:6" s="425" customFormat="1" ht="12.75">
      <c r="A35" s="463">
        <f t="shared" si="1"/>
        <v>23</v>
      </c>
      <c r="B35" s="454" t="s">
        <v>373</v>
      </c>
      <c r="C35" s="467">
        <f>+'SAND A 12-14'!G94</f>
        <v>94018</v>
      </c>
      <c r="D35" s="467"/>
      <c r="E35" s="36">
        <f>C35+D35</f>
        <v>94018</v>
      </c>
      <c r="F35" s="467">
        <f>-E88</f>
        <v>29652.828799999999</v>
      </c>
    </row>
    <row r="36" spans="1:6" s="425" customFormat="1" ht="12.75">
      <c r="A36" s="463">
        <f t="shared" si="1"/>
        <v>24</v>
      </c>
      <c r="B36" s="454"/>
      <c r="C36" s="69"/>
      <c r="D36" s="69"/>
      <c r="E36" s="69"/>
      <c r="F36" s="467"/>
    </row>
    <row r="37" spans="1:6">
      <c r="A37" s="30">
        <f>A32+1</f>
        <v>21</v>
      </c>
      <c r="B37" s="2" t="s">
        <v>375</v>
      </c>
      <c r="D37" s="31"/>
      <c r="F37" s="467"/>
    </row>
    <row r="38" spans="1:6">
      <c r="A38" s="30">
        <f t="shared" si="1"/>
        <v>22</v>
      </c>
      <c r="C38" s="31" t="s">
        <v>687</v>
      </c>
      <c r="D38" s="31" t="s">
        <v>687</v>
      </c>
      <c r="E38" s="280" t="s">
        <v>687</v>
      </c>
      <c r="F38" s="467"/>
    </row>
    <row r="39" spans="1:6">
      <c r="A39" s="30">
        <f t="shared" si="1"/>
        <v>23</v>
      </c>
      <c r="C39" s="904"/>
      <c r="D39" s="904"/>
      <c r="E39" s="931"/>
      <c r="F39" s="467"/>
    </row>
    <row r="40" spans="1:6" ht="12.75" thickBot="1">
      <c r="A40" s="30">
        <f t="shared" si="1"/>
        <v>24</v>
      </c>
      <c r="B40" s="2" t="s">
        <v>322</v>
      </c>
      <c r="C40" s="912">
        <f>SUM(C26:C39)</f>
        <v>170916</v>
      </c>
      <c r="D40" s="903">
        <f>SUM(D26:D39)</f>
        <v>0</v>
      </c>
      <c r="E40" s="912">
        <f>SUM(E26:E39)</f>
        <v>170916</v>
      </c>
      <c r="F40" s="467">
        <f>SUM(F26:F39)</f>
        <v>245804.03359999994</v>
      </c>
    </row>
    <row r="41" spans="1:6" ht="12.75" thickTop="1">
      <c r="A41" s="1"/>
      <c r="B41" s="1"/>
      <c r="C41" s="1"/>
      <c r="D41" s="49"/>
      <c r="E41" s="49"/>
      <c r="F41" s="467"/>
    </row>
    <row r="42" spans="1:6">
      <c r="A42" s="767"/>
      <c r="B42" s="1"/>
      <c r="C42" s="1"/>
      <c r="D42" s="49"/>
      <c r="E42" s="49"/>
    </row>
    <row r="43" spans="1:6">
      <c r="A43" s="1"/>
      <c r="B43" s="1"/>
      <c r="C43" s="1"/>
      <c r="D43" s="49"/>
      <c r="E43" s="49"/>
    </row>
    <row r="44" spans="1:6">
      <c r="A44" s="1"/>
      <c r="B44" s="1"/>
      <c r="C44" s="1"/>
      <c r="D44" s="49"/>
      <c r="E44" s="49"/>
    </row>
    <row r="45" spans="1:6">
      <c r="A45" s="1"/>
      <c r="B45" s="1"/>
      <c r="C45" s="1"/>
    </row>
    <row r="46" spans="1:6" ht="12.75">
      <c r="A46" s="1"/>
      <c r="B46" s="477" t="s">
        <v>361</v>
      </c>
      <c r="C46" s="467">
        <f>+'SAND B 14'!G62</f>
        <v>27042</v>
      </c>
      <c r="D46" s="425"/>
      <c r="E46" s="467">
        <f>+D46+C46</f>
        <v>27042</v>
      </c>
      <c r="F46" s="467">
        <f>+E94</f>
        <v>32607.252799999998</v>
      </c>
    </row>
    <row r="47" spans="1:6" ht="12.75">
      <c r="A47" s="1"/>
      <c r="B47" s="477" t="s">
        <v>362</v>
      </c>
      <c r="C47" s="467">
        <f>+'SAND B 14'!G63</f>
        <v>-16273</v>
      </c>
      <c r="D47" s="425"/>
      <c r="E47" s="467">
        <f>+D47+C47</f>
        <v>-16273</v>
      </c>
      <c r="F47" s="467">
        <f>+E95</f>
        <v>-24226.2768</v>
      </c>
    </row>
    <row r="48" spans="1:6" ht="13.5" thickBot="1">
      <c r="A48" s="1"/>
      <c r="B48" s="478" t="s">
        <v>403</v>
      </c>
      <c r="C48" s="472">
        <f>SUM(C46:C47)</f>
        <v>10769</v>
      </c>
      <c r="D48" s="425"/>
      <c r="E48" s="472">
        <f>E46+E47</f>
        <v>10769</v>
      </c>
      <c r="F48" s="467">
        <f>SUM(F46:F47)</f>
        <v>8380.9759999999987</v>
      </c>
    </row>
    <row r="49" spans="1:8" ht="13.5" thickTop="1">
      <c r="A49" s="1"/>
      <c r="B49" s="425"/>
      <c r="C49" s="425"/>
      <c r="D49" s="425"/>
      <c r="E49" s="425"/>
      <c r="F49" s="425"/>
    </row>
    <row r="50" spans="1:8" ht="12.75">
      <c r="A50" s="1"/>
      <c r="B50" s="479" t="s">
        <v>356</v>
      </c>
      <c r="C50" s="467">
        <f>SUM('SAND Tax'!C4:C6)</f>
        <v>81541.440000000002</v>
      </c>
      <c r="D50" s="425"/>
      <c r="E50" s="467">
        <f>(C50+D50)</f>
        <v>81541.440000000002</v>
      </c>
      <c r="F50" s="467">
        <f>+E99</f>
        <v>89973.500210686558</v>
      </c>
    </row>
    <row r="51" spans="1:8" ht="12.75">
      <c r="A51" s="1"/>
      <c r="B51" s="479" t="s">
        <v>358</v>
      </c>
      <c r="C51" s="473">
        <v>0.16350000000000001</v>
      </c>
      <c r="D51" s="425"/>
      <c r="E51" s="473">
        <f>+C51</f>
        <v>0.16350000000000001</v>
      </c>
      <c r="F51" s="32">
        <f>+E100</f>
        <v>0.163543577281175</v>
      </c>
    </row>
    <row r="52" spans="1:8" ht="13.5" thickBot="1">
      <c r="A52" s="1"/>
      <c r="B52" s="480" t="s">
        <v>359</v>
      </c>
      <c r="C52" s="472">
        <f>+C51*C50</f>
        <v>13332.025440000001</v>
      </c>
      <c r="D52" s="425"/>
      <c r="E52" s="472">
        <f>(E51*E50)</f>
        <v>13332.025440000001</v>
      </c>
      <c r="F52" s="467">
        <f>+F50*F51</f>
        <v>14714.588084964233</v>
      </c>
    </row>
    <row r="53" spans="1:8" ht="12.75" thickTop="1">
      <c r="A53" s="1"/>
      <c r="B53" s="1"/>
      <c r="C53" s="1"/>
    </row>
    <row r="54" spans="1:8">
      <c r="A54" s="1"/>
      <c r="B54" s="1"/>
      <c r="C54" s="1"/>
    </row>
    <row r="55" spans="1:8">
      <c r="A55" s="1"/>
      <c r="B55" s="1"/>
      <c r="C55" s="1"/>
    </row>
    <row r="56" spans="1:8">
      <c r="A56" s="1"/>
      <c r="B56" s="1"/>
      <c r="C56" s="1"/>
    </row>
    <row r="57" spans="1:8" ht="15.75">
      <c r="A57" s="21"/>
      <c r="B57" s="577" t="s">
        <v>690</v>
      </c>
      <c r="C57" s="578"/>
      <c r="D57" s="579" t="s">
        <v>343</v>
      </c>
      <c r="E57" s="578"/>
      <c r="F57" s="580"/>
      <c r="G57" s="580"/>
      <c r="H57" s="580"/>
    </row>
    <row r="58" spans="1:8" ht="15.75">
      <c r="B58" s="581" t="s">
        <v>344</v>
      </c>
      <c r="C58" s="582"/>
      <c r="D58" s="583" t="s">
        <v>345</v>
      </c>
      <c r="E58" s="583" t="s">
        <v>345</v>
      </c>
      <c r="F58" s="584" t="s">
        <v>346</v>
      </c>
      <c r="G58" s="585"/>
      <c r="H58" s="586"/>
    </row>
    <row r="59" spans="1:8" ht="15.75">
      <c r="B59" s="581"/>
      <c r="C59" s="582"/>
      <c r="D59" s="583" t="s">
        <v>347</v>
      </c>
      <c r="E59" s="583" t="s">
        <v>347</v>
      </c>
      <c r="F59" s="584" t="s">
        <v>347</v>
      </c>
      <c r="G59" s="585"/>
      <c r="H59" s="586"/>
    </row>
    <row r="60" spans="1:8" ht="15.75">
      <c r="B60" s="587" t="s">
        <v>318</v>
      </c>
      <c r="C60" s="582"/>
      <c r="D60" s="588" t="s">
        <v>553</v>
      </c>
      <c r="E60" s="588" t="s">
        <v>554</v>
      </c>
      <c r="F60" s="589" t="s">
        <v>554</v>
      </c>
      <c r="G60" s="585"/>
      <c r="H60" s="586"/>
    </row>
    <row r="61" spans="1:8" ht="15.75">
      <c r="B61" s="581"/>
      <c r="C61" s="590"/>
      <c r="D61" s="590"/>
      <c r="E61" s="590"/>
      <c r="F61" s="590"/>
      <c r="G61" s="590"/>
      <c r="H61" s="591"/>
    </row>
    <row r="62" spans="1:8" ht="15.75">
      <c r="B62" s="581" t="s">
        <v>348</v>
      </c>
      <c r="C62" s="590"/>
      <c r="D62" s="592">
        <v>0</v>
      </c>
      <c r="E62" s="593">
        <v>0</v>
      </c>
      <c r="F62" s="593">
        <f t="shared" ref="F62:F68" si="2">E62-D62</f>
        <v>0</v>
      </c>
      <c r="G62" s="590"/>
      <c r="H62" s="591"/>
    </row>
    <row r="63" spans="1:8" ht="15.75">
      <c r="B63" s="581" t="s">
        <v>349</v>
      </c>
      <c r="C63" s="590"/>
      <c r="D63" s="594">
        <v>0</v>
      </c>
      <c r="E63" s="595">
        <v>0</v>
      </c>
      <c r="F63" s="595">
        <f t="shared" si="2"/>
        <v>0</v>
      </c>
      <c r="G63" s="590"/>
      <c r="H63" s="591"/>
    </row>
    <row r="64" spans="1:8" ht="15.75">
      <c r="B64" s="581" t="s">
        <v>350</v>
      </c>
      <c r="C64" s="596"/>
      <c r="D64" s="597">
        <v>0</v>
      </c>
      <c r="E64" s="598">
        <v>0</v>
      </c>
      <c r="F64" s="595">
        <f t="shared" si="2"/>
        <v>0</v>
      </c>
      <c r="G64" s="590"/>
      <c r="H64" s="591"/>
    </row>
    <row r="65" spans="2:8" ht="15.75">
      <c r="B65" s="581" t="s">
        <v>199</v>
      </c>
      <c r="C65" s="596"/>
      <c r="D65" s="597">
        <v>0</v>
      </c>
      <c r="E65" s="598">
        <v>0</v>
      </c>
      <c r="F65" s="595">
        <f t="shared" si="2"/>
        <v>0</v>
      </c>
      <c r="G65" s="590"/>
      <c r="H65" s="591"/>
    </row>
    <row r="66" spans="2:8" ht="15.75">
      <c r="B66" s="581" t="s">
        <v>351</v>
      </c>
      <c r="C66" s="596"/>
      <c r="D66" s="597">
        <v>0</v>
      </c>
      <c r="E66" s="598">
        <v>0</v>
      </c>
      <c r="F66" s="595">
        <f t="shared" si="2"/>
        <v>0</v>
      </c>
      <c r="G66" s="590"/>
      <c r="H66" s="591"/>
    </row>
    <row r="67" spans="2:8" ht="15.75">
      <c r="B67" s="581" t="s">
        <v>352</v>
      </c>
      <c r="C67" s="596"/>
      <c r="D67" s="597">
        <v>0</v>
      </c>
      <c r="E67" s="598">
        <v>0</v>
      </c>
      <c r="F67" s="595">
        <f t="shared" si="2"/>
        <v>0</v>
      </c>
      <c r="G67" s="590"/>
      <c r="H67" s="591"/>
    </row>
    <row r="68" spans="2:8" ht="15.75">
      <c r="B68" s="581" t="s">
        <v>353</v>
      </c>
      <c r="C68" s="596"/>
      <c r="D68" s="599">
        <v>0</v>
      </c>
      <c r="E68" s="582">
        <v>0</v>
      </c>
      <c r="F68" s="600">
        <f t="shared" si="2"/>
        <v>0</v>
      </c>
      <c r="G68" s="590"/>
      <c r="H68" s="591"/>
    </row>
    <row r="69" spans="2:8" ht="15.75">
      <c r="B69" s="581"/>
      <c r="C69" s="596"/>
      <c r="D69" s="596"/>
      <c r="E69" s="601"/>
      <c r="F69" s="602"/>
      <c r="G69" s="590"/>
      <c r="H69" s="591"/>
    </row>
    <row r="70" spans="2:8" ht="15.75">
      <c r="B70" s="587" t="s">
        <v>354</v>
      </c>
      <c r="C70" s="603"/>
      <c r="D70" s="604">
        <f>SUM(D62:D68)</f>
        <v>0</v>
      </c>
      <c r="E70" s="604">
        <f>SUM(E62:E68)</f>
        <v>0</v>
      </c>
      <c r="F70" s="604">
        <f>SUM(F62:F68)</f>
        <v>0</v>
      </c>
      <c r="G70" s="590"/>
      <c r="H70" s="591"/>
    </row>
    <row r="71" spans="2:8" ht="15.75">
      <c r="B71" s="581"/>
      <c r="C71" s="590"/>
      <c r="D71" s="590"/>
      <c r="E71" s="602"/>
      <c r="F71" s="602"/>
      <c r="G71" s="590"/>
      <c r="H71" s="591"/>
    </row>
    <row r="72" spans="2:8" ht="15.75">
      <c r="B72" s="581" t="s">
        <v>555</v>
      </c>
      <c r="C72" s="590"/>
      <c r="D72" s="592">
        <v>0</v>
      </c>
      <c r="E72" s="593">
        <v>0</v>
      </c>
      <c r="F72" s="593">
        <f>E72-D72</f>
        <v>0</v>
      </c>
      <c r="G72" s="591"/>
      <c r="H72" s="591"/>
    </row>
    <row r="73" spans="2:8" ht="15.75">
      <c r="B73" s="581" t="s">
        <v>556</v>
      </c>
      <c r="C73" s="590"/>
      <c r="D73" s="599">
        <v>0</v>
      </c>
      <c r="E73" s="600">
        <v>0</v>
      </c>
      <c r="F73" s="600">
        <f>E73-D73</f>
        <v>0</v>
      </c>
      <c r="G73" s="591"/>
      <c r="H73" s="591"/>
    </row>
    <row r="74" spans="2:8" ht="15.75">
      <c r="B74" s="587" t="s">
        <v>355</v>
      </c>
      <c r="C74" s="590"/>
      <c r="D74" s="604">
        <f>-D72+D73</f>
        <v>0</v>
      </c>
      <c r="E74" s="604">
        <f>-E72+E73</f>
        <v>0</v>
      </c>
      <c r="F74" s="604">
        <f>-F72+F73</f>
        <v>0</v>
      </c>
      <c r="G74" s="590"/>
      <c r="H74" s="591"/>
    </row>
    <row r="75" spans="2:8" ht="15.75">
      <c r="B75" s="581"/>
      <c r="C75" s="590"/>
      <c r="D75" s="590"/>
      <c r="E75" s="602"/>
      <c r="F75" s="602"/>
      <c r="G75" s="590"/>
      <c r="H75" s="591"/>
    </row>
    <row r="76" spans="2:8" ht="15.75">
      <c r="B76" s="587" t="s">
        <v>356</v>
      </c>
      <c r="C76" s="590"/>
      <c r="D76" s="592">
        <v>0</v>
      </c>
      <c r="E76" s="593">
        <f>(D76+F76)</f>
        <v>0</v>
      </c>
      <c r="F76" s="605">
        <v>0</v>
      </c>
      <c r="G76" s="591" t="s">
        <v>357</v>
      </c>
      <c r="H76" s="591"/>
    </row>
    <row r="77" spans="2:8" ht="15.75">
      <c r="B77" s="581" t="s">
        <v>358</v>
      </c>
      <c r="C77" s="590"/>
      <c r="D77" s="590"/>
      <c r="E77" s="606">
        <v>0</v>
      </c>
      <c r="F77" s="595"/>
      <c r="G77" s="590"/>
      <c r="H77" s="591"/>
    </row>
    <row r="78" spans="2:8" ht="15.75">
      <c r="B78" s="581" t="s">
        <v>359</v>
      </c>
      <c r="C78" s="590"/>
      <c r="D78" s="607">
        <v>0</v>
      </c>
      <c r="E78" s="608">
        <f>(E77*E76)</f>
        <v>0</v>
      </c>
      <c r="F78" s="604">
        <f>-E78+D78</f>
        <v>0</v>
      </c>
      <c r="G78" s="590"/>
      <c r="H78" s="591"/>
    </row>
    <row r="79" spans="2:8" ht="15.75">
      <c r="B79" s="581"/>
      <c r="C79" s="590"/>
      <c r="D79" s="590"/>
      <c r="E79" s="590"/>
      <c r="F79" s="590"/>
      <c r="G79" s="590"/>
      <c r="H79" s="591"/>
    </row>
    <row r="80" spans="2:8" ht="15.75">
      <c r="B80" s="581"/>
      <c r="C80" s="590"/>
      <c r="D80" s="590"/>
      <c r="E80" s="590"/>
      <c r="F80" s="590"/>
      <c r="G80" s="590"/>
      <c r="H80" s="591"/>
    </row>
    <row r="81" spans="2:8" ht="15.75">
      <c r="B81" s="581"/>
      <c r="C81" s="590"/>
      <c r="D81" s="590"/>
      <c r="E81" s="590"/>
      <c r="F81" s="590"/>
      <c r="G81" s="590"/>
      <c r="H81" s="591"/>
    </row>
    <row r="82" spans="2:8" ht="15.75">
      <c r="B82" s="609" t="s">
        <v>184</v>
      </c>
      <c r="C82" s="590"/>
      <c r="D82" s="610" t="s">
        <v>360</v>
      </c>
      <c r="E82" s="590"/>
      <c r="F82" s="590"/>
      <c r="G82" s="590"/>
      <c r="H82" s="591"/>
    </row>
    <row r="83" spans="2:8" ht="15.75">
      <c r="B83" s="581"/>
      <c r="C83" s="590"/>
      <c r="D83" s="590"/>
      <c r="E83" s="590"/>
      <c r="F83" s="590"/>
      <c r="G83" s="590"/>
      <c r="H83" s="591"/>
    </row>
    <row r="84" spans="2:8" ht="15.75">
      <c r="B84" s="581" t="s">
        <v>348</v>
      </c>
      <c r="C84" s="590"/>
      <c r="D84" s="592">
        <v>0</v>
      </c>
      <c r="E84" s="593">
        <v>-1286788.8319999999</v>
      </c>
      <c r="F84" s="593">
        <f t="shared" ref="F84:F90" si="3">E84-D84</f>
        <v>-1286788.8319999999</v>
      </c>
      <c r="G84" s="590"/>
      <c r="H84" s="591"/>
    </row>
    <row r="85" spans="2:8" ht="15.75">
      <c r="B85" s="581" t="s">
        <v>349</v>
      </c>
      <c r="C85" s="590"/>
      <c r="D85" s="594">
        <v>0</v>
      </c>
      <c r="E85" s="593">
        <v>0</v>
      </c>
      <c r="F85" s="593">
        <f t="shared" si="3"/>
        <v>0</v>
      </c>
      <c r="G85" s="590"/>
      <c r="H85" s="591"/>
    </row>
    <row r="86" spans="2:8" ht="15.75">
      <c r="B86" s="581" t="s">
        <v>350</v>
      </c>
      <c r="C86" s="590"/>
      <c r="D86" s="597">
        <v>0</v>
      </c>
      <c r="E86" s="593">
        <v>309769.19040000002</v>
      </c>
      <c r="F86" s="593">
        <f t="shared" si="3"/>
        <v>309769.19040000002</v>
      </c>
      <c r="G86" s="590"/>
      <c r="H86" s="591"/>
    </row>
    <row r="87" spans="2:8" ht="15.75">
      <c r="B87" s="581" t="s">
        <v>199</v>
      </c>
      <c r="C87" s="590"/>
      <c r="D87" s="597">
        <v>0</v>
      </c>
      <c r="E87" s="593">
        <v>760868.43680000002</v>
      </c>
      <c r="F87" s="593">
        <f t="shared" si="3"/>
        <v>760868.43680000002</v>
      </c>
      <c r="G87" s="590"/>
      <c r="H87" s="591"/>
    </row>
    <row r="88" spans="2:8" ht="15.75">
      <c r="B88" s="581" t="s">
        <v>351</v>
      </c>
      <c r="C88" s="590"/>
      <c r="D88" s="597">
        <v>0</v>
      </c>
      <c r="E88" s="611">
        <v>-29652.828799999999</v>
      </c>
      <c r="F88" s="595">
        <f t="shared" si="3"/>
        <v>-29652.828799999999</v>
      </c>
      <c r="G88" s="590"/>
      <c r="H88" s="591"/>
    </row>
    <row r="89" spans="2:8" ht="15.75">
      <c r="B89" s="581" t="s">
        <v>352</v>
      </c>
      <c r="C89" s="590"/>
      <c r="D89" s="597">
        <v>0</v>
      </c>
      <c r="E89" s="595">
        <v>0</v>
      </c>
      <c r="F89" s="595">
        <f t="shared" si="3"/>
        <v>0</v>
      </c>
      <c r="G89" s="590"/>
      <c r="H89" s="591"/>
    </row>
    <row r="90" spans="2:8" ht="15.75">
      <c r="B90" s="581" t="s">
        <v>353</v>
      </c>
      <c r="C90" s="590"/>
      <c r="D90" s="599">
        <v>0</v>
      </c>
      <c r="E90" s="600">
        <v>0</v>
      </c>
      <c r="F90" s="600">
        <f t="shared" si="3"/>
        <v>0</v>
      </c>
      <c r="G90" s="590"/>
      <c r="H90" s="591"/>
    </row>
    <row r="91" spans="2:8" ht="15.75">
      <c r="B91" s="581"/>
      <c r="C91" s="590"/>
      <c r="D91" s="601"/>
      <c r="E91" s="602"/>
      <c r="F91" s="602"/>
      <c r="G91" s="590"/>
      <c r="H91" s="591"/>
    </row>
    <row r="92" spans="2:8" ht="15.75">
      <c r="B92" s="587" t="s">
        <v>354</v>
      </c>
      <c r="C92" s="590"/>
      <c r="D92" s="604">
        <f>SUM(D84:D90)</f>
        <v>0</v>
      </c>
      <c r="E92" s="604">
        <f>SUM(E84:E90)</f>
        <v>-245804.03359999994</v>
      </c>
      <c r="F92" s="604">
        <f>SUM(F84:F90)</f>
        <v>-245804.03359999994</v>
      </c>
      <c r="G92" s="590"/>
      <c r="H92" s="591"/>
    </row>
    <row r="93" spans="2:8" ht="15">
      <c r="B93" s="581"/>
      <c r="C93" s="612"/>
      <c r="D93" s="595"/>
      <c r="E93" s="595"/>
      <c r="F93" s="595"/>
      <c r="G93" s="612"/>
      <c r="H93" s="591"/>
    </row>
    <row r="94" spans="2:8" ht="15.75">
      <c r="B94" s="581" t="s">
        <v>361</v>
      </c>
      <c r="C94" s="590"/>
      <c r="D94" s="592">
        <v>0</v>
      </c>
      <c r="E94" s="593">
        <v>32607.252799999998</v>
      </c>
      <c r="F94" s="593"/>
      <c r="G94" s="590"/>
      <c r="H94" s="591"/>
    </row>
    <row r="95" spans="2:8" ht="15.75">
      <c r="B95" s="581" t="s">
        <v>362</v>
      </c>
      <c r="C95" s="590"/>
      <c r="D95" s="599">
        <v>0</v>
      </c>
      <c r="E95" s="930">
        <v>-24226.2768</v>
      </c>
      <c r="F95" s="930"/>
      <c r="G95" s="590"/>
      <c r="H95" s="591"/>
    </row>
    <row r="96" spans="2:8" ht="15.75">
      <c r="B96" s="587" t="s">
        <v>355</v>
      </c>
      <c r="C96" s="590"/>
      <c r="D96" s="604">
        <f>-D94+D95</f>
        <v>0</v>
      </c>
      <c r="E96" s="604">
        <f>-E94-E95</f>
        <v>-8380.9759999999987</v>
      </c>
      <c r="F96" s="604"/>
      <c r="G96" s="590"/>
      <c r="H96" s="591"/>
    </row>
    <row r="97" spans="2:8" ht="15.75">
      <c r="B97" s="581"/>
      <c r="C97" s="590"/>
      <c r="D97" s="602"/>
      <c r="E97" s="602"/>
      <c r="F97" s="602"/>
      <c r="G97" s="590"/>
      <c r="H97" s="591"/>
    </row>
    <row r="98" spans="2:8" ht="15.75">
      <c r="B98" s="581"/>
      <c r="C98" s="590"/>
      <c r="D98" s="595"/>
      <c r="E98" s="602"/>
      <c r="F98" s="602"/>
      <c r="G98" s="590"/>
      <c r="H98" s="591"/>
    </row>
    <row r="99" spans="2:8" ht="15.75">
      <c r="B99" s="587" t="s">
        <v>356</v>
      </c>
      <c r="C99" s="590"/>
      <c r="D99" s="592">
        <v>0</v>
      </c>
      <c r="E99" s="593">
        <v>89973.500210686558</v>
      </c>
      <c r="F99" s="604"/>
      <c r="G99" s="591" t="s">
        <v>357</v>
      </c>
      <c r="H99" s="591"/>
    </row>
    <row r="100" spans="2:8" ht="15.75">
      <c r="B100" s="581" t="s">
        <v>358</v>
      </c>
      <c r="C100" s="590"/>
      <c r="D100" s="600"/>
      <c r="E100" s="606">
        <v>0.163543577281175</v>
      </c>
      <c r="F100" s="602"/>
      <c r="G100" s="590"/>
      <c r="H100" s="591"/>
    </row>
    <row r="101" spans="2:8" ht="15.75">
      <c r="B101" s="581" t="s">
        <v>359</v>
      </c>
      <c r="C101" s="590"/>
      <c r="D101" s="607">
        <v>0</v>
      </c>
      <c r="E101" s="604">
        <f>(E100*E99)</f>
        <v>14714.588084964233</v>
      </c>
      <c r="F101" s="604">
        <f>-E101+D101</f>
        <v>-14714.588084964233</v>
      </c>
      <c r="G101" s="590"/>
      <c r="H101" s="591"/>
    </row>
    <row r="102" spans="2:8" ht="15">
      <c r="B102" s="581"/>
      <c r="C102" s="591"/>
      <c r="D102" s="591"/>
      <c r="E102" s="591"/>
      <c r="F102" s="591"/>
      <c r="G102" s="591"/>
      <c r="H102" s="591"/>
    </row>
    <row r="123" spans="1:3">
      <c r="A123" s="56"/>
      <c r="B123" s="56"/>
      <c r="C123" s="56"/>
    </row>
    <row r="124" spans="1:3">
      <c r="A124" s="56"/>
      <c r="B124" s="56"/>
      <c r="C124" s="56"/>
    </row>
    <row r="125" spans="1:3">
      <c r="A125" s="56"/>
      <c r="B125" s="56"/>
      <c r="C125" s="56"/>
    </row>
    <row r="126" spans="1:3">
      <c r="A126" s="56"/>
      <c r="B126" s="56"/>
      <c r="C126" s="56"/>
    </row>
    <row r="127" spans="1:3">
      <c r="A127" s="56"/>
      <c r="B127" s="56"/>
      <c r="C127" s="56"/>
    </row>
    <row r="157" spans="1:1">
      <c r="A157" s="56"/>
    </row>
    <row r="226" spans="1:1">
      <c r="A226" s="1"/>
    </row>
    <row r="243" spans="1:1">
      <c r="A243" s="56"/>
    </row>
    <row r="244" spans="1:1">
      <c r="A244" s="56"/>
    </row>
    <row r="245" spans="1:1">
      <c r="A245" s="56"/>
    </row>
    <row r="246" spans="1:1">
      <c r="A246" s="56"/>
    </row>
    <row r="247" spans="1:1">
      <c r="A247" s="56"/>
    </row>
    <row r="248" spans="1:1">
      <c r="A248" s="56"/>
    </row>
    <row r="249" spans="1:1">
      <c r="A249" s="56"/>
    </row>
    <row r="250" spans="1:1">
      <c r="A250" s="56"/>
    </row>
    <row r="251" spans="1:1">
      <c r="A251" s="56"/>
    </row>
    <row r="252" spans="1:1">
      <c r="A252" s="56"/>
    </row>
    <row r="253" spans="1:1">
      <c r="A253" s="56"/>
    </row>
    <row r="254" spans="1:1">
      <c r="A254" s="56"/>
    </row>
    <row r="255" spans="1:1">
      <c r="A255" s="56"/>
    </row>
    <row r="256" spans="1:1">
      <c r="A256" s="56"/>
    </row>
    <row r="257" spans="1:1">
      <c r="A257" s="56"/>
    </row>
    <row r="258" spans="1:1">
      <c r="A258" s="56"/>
    </row>
    <row r="259" spans="1:1">
      <c r="A259" s="56"/>
    </row>
    <row r="260" spans="1:1">
      <c r="A260" s="56"/>
    </row>
    <row r="261" spans="1:1">
      <c r="A261" s="56"/>
    </row>
    <row r="262" spans="1:1">
      <c r="A262" s="56"/>
    </row>
    <row r="263" spans="1:1">
      <c r="A263" s="56"/>
    </row>
    <row r="264" spans="1:1">
      <c r="A264" s="56"/>
    </row>
    <row r="265" spans="1:1">
      <c r="A265" s="56"/>
    </row>
    <row r="266" spans="1:1">
      <c r="A266" s="56"/>
    </row>
    <row r="267" spans="1:1">
      <c r="A267" s="56"/>
    </row>
    <row r="268" spans="1:1">
      <c r="A268" s="56"/>
    </row>
    <row r="269" spans="1:1">
      <c r="A269" s="56"/>
    </row>
    <row r="270" spans="1:1">
      <c r="A270" s="56"/>
    </row>
    <row r="271" spans="1:1">
      <c r="A271" s="56"/>
    </row>
    <row r="272" spans="1:1">
      <c r="A272" s="56"/>
    </row>
    <row r="273" spans="1:1">
      <c r="A273" s="56"/>
    </row>
    <row r="274" spans="1:1">
      <c r="A274" s="56"/>
    </row>
    <row r="275" spans="1:1">
      <c r="A275" s="56"/>
    </row>
    <row r="276" spans="1:1">
      <c r="A276" s="56"/>
    </row>
    <row r="277" spans="1:1">
      <c r="A277" s="56"/>
    </row>
    <row r="278" spans="1:1">
      <c r="A278" s="56"/>
    </row>
    <row r="279" spans="1:1">
      <c r="A279" s="56"/>
    </row>
    <row r="280" spans="1:1">
      <c r="A280" s="56"/>
    </row>
    <row r="281" spans="1:1">
      <c r="A281" s="56"/>
    </row>
    <row r="282" spans="1:1">
      <c r="A282" s="56"/>
    </row>
    <row r="283" spans="1:1">
      <c r="A283" s="56"/>
    </row>
    <row r="284" spans="1:1">
      <c r="A284" s="56"/>
    </row>
    <row r="285" spans="1:1">
      <c r="A285" s="56"/>
    </row>
    <row r="286" spans="1:1">
      <c r="A286" s="56"/>
    </row>
    <row r="287" spans="1:1">
      <c r="A287" s="56"/>
    </row>
    <row r="288" spans="1:1">
      <c r="A288" s="56"/>
    </row>
    <row r="289" spans="1:1">
      <c r="A289" s="56"/>
    </row>
    <row r="290" spans="1:1">
      <c r="A290" s="56"/>
    </row>
    <row r="291" spans="1:1">
      <c r="A291" s="56"/>
    </row>
    <row r="292" spans="1:1">
      <c r="A292" s="56"/>
    </row>
    <row r="293" spans="1:1">
      <c r="A293" s="56"/>
    </row>
    <row r="294" spans="1:1">
      <c r="A294" s="56"/>
    </row>
    <row r="295" spans="1:1">
      <c r="A295" s="56"/>
    </row>
    <row r="296" spans="1:1">
      <c r="A296" s="56"/>
    </row>
    <row r="297" spans="1:1">
      <c r="A297" s="56"/>
    </row>
  </sheetData>
  <mergeCells count="1">
    <mergeCell ref="A7:E8"/>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F12186-B2B6-4419-8B7E-29FF2940EADF}">
  <sheetPr>
    <tabColor theme="9" tint="-0.249977111117893"/>
  </sheetPr>
  <dimension ref="A1:IM332"/>
  <sheetViews>
    <sheetView topLeftCell="A4" workbookViewId="0">
      <selection activeCell="G15" sqref="G15"/>
    </sheetView>
  </sheetViews>
  <sheetFormatPr defaultColWidth="10.85546875" defaultRowHeight="12"/>
  <cols>
    <col min="1" max="1" width="4.140625" style="2" customWidth="1"/>
    <col min="2" max="2" width="33" style="2" customWidth="1"/>
    <col min="3" max="3" width="12.7109375" style="2" customWidth="1"/>
    <col min="4" max="4" width="11.28515625" style="2" customWidth="1"/>
    <col min="5" max="5" width="11.42578125" style="2" customWidth="1"/>
    <col min="6" max="6" width="10.7109375" style="32" customWidth="1"/>
    <col min="7" max="7" width="12.140625" style="2" bestFit="1" customWidth="1"/>
    <col min="8" max="8" width="11.5703125" style="2" bestFit="1" customWidth="1"/>
    <col min="9" max="13" width="11" style="2" bestFit="1" customWidth="1"/>
    <col min="14" max="16384" width="10.85546875" style="57"/>
  </cols>
  <sheetData>
    <row r="1" spans="1:13" s="4" customFormat="1">
      <c r="A1" s="1" t="s">
        <v>0</v>
      </c>
      <c r="B1" s="1"/>
      <c r="C1" s="2"/>
      <c r="D1" s="2"/>
      <c r="G1" s="718" t="s">
        <v>1</v>
      </c>
      <c r="H1" s="2"/>
      <c r="I1" s="2"/>
      <c r="J1" s="2"/>
      <c r="K1" s="2"/>
      <c r="L1" s="2"/>
      <c r="M1" s="2"/>
    </row>
    <row r="2" spans="1:13" s="4" customFormat="1">
      <c r="A2" s="1" t="s">
        <v>2</v>
      </c>
      <c r="B2" s="1"/>
      <c r="C2" s="3"/>
      <c r="D2" s="2"/>
      <c r="G2" s="712"/>
      <c r="H2" s="2"/>
      <c r="I2" s="2"/>
      <c r="J2" s="2"/>
      <c r="K2" s="2"/>
      <c r="L2" s="2"/>
      <c r="M2" s="2"/>
    </row>
    <row r="3" spans="1:13" s="4" customFormat="1">
      <c r="A3" s="1"/>
      <c r="B3" s="1"/>
      <c r="C3" s="2"/>
      <c r="D3" s="2"/>
      <c r="G3" s="714" t="s">
        <v>3</v>
      </c>
      <c r="H3" s="2"/>
      <c r="I3" s="2"/>
      <c r="J3" s="2"/>
      <c r="K3" s="2"/>
      <c r="L3" s="2"/>
      <c r="M3" s="2"/>
    </row>
    <row r="4" spans="1:13" s="4" customFormat="1">
      <c r="A4" s="1" t="s">
        <v>115</v>
      </c>
      <c r="B4" s="1"/>
      <c r="C4" s="94"/>
      <c r="D4" s="95"/>
      <c r="G4" s="714" t="s">
        <v>4</v>
      </c>
      <c r="H4" s="2"/>
      <c r="I4" s="2"/>
      <c r="J4" s="2"/>
      <c r="K4" s="2"/>
      <c r="L4" s="2"/>
      <c r="M4" s="2"/>
    </row>
    <row r="5" spans="1:13" s="4" customFormat="1">
      <c r="A5" s="454" t="s">
        <v>695</v>
      </c>
      <c r="B5" s="1"/>
      <c r="C5" s="96"/>
      <c r="D5" s="95"/>
      <c r="G5" s="718" t="s">
        <v>116</v>
      </c>
      <c r="H5" s="2"/>
      <c r="I5" s="2"/>
      <c r="J5" s="2"/>
      <c r="K5" s="2"/>
      <c r="L5" s="2"/>
      <c r="M5" s="2"/>
    </row>
    <row r="6" spans="1:13" s="4" customFormat="1">
      <c r="A6" s="1" t="s">
        <v>117</v>
      </c>
      <c r="B6" s="1"/>
      <c r="C6" s="96"/>
      <c r="D6" s="95"/>
      <c r="G6" s="712"/>
      <c r="H6" s="2"/>
      <c r="I6" s="2"/>
      <c r="J6" s="2"/>
      <c r="K6" s="2"/>
      <c r="L6" s="2"/>
      <c r="M6" s="2"/>
    </row>
    <row r="7" spans="1:13" s="4" customFormat="1">
      <c r="A7" s="10" t="s">
        <v>5</v>
      </c>
      <c r="B7" s="11"/>
      <c r="C7" s="96"/>
      <c r="D7" s="95"/>
      <c r="G7" s="718" t="s">
        <v>6</v>
      </c>
      <c r="H7" s="2"/>
      <c r="I7" s="2"/>
      <c r="J7" s="2"/>
      <c r="K7" s="2"/>
      <c r="L7" s="2"/>
      <c r="M7" s="2"/>
    </row>
    <row r="8" spans="1:13" s="4" customFormat="1" ht="12.75" thickBot="1">
      <c r="A8" s="12"/>
      <c r="B8" s="12"/>
      <c r="C8" s="13"/>
      <c r="D8" s="13"/>
      <c r="E8" s="13"/>
      <c r="F8" s="14"/>
      <c r="G8" s="12"/>
      <c r="H8" s="2"/>
      <c r="I8" s="1"/>
      <c r="J8" s="2"/>
      <c r="K8" s="2"/>
      <c r="L8" s="2"/>
      <c r="M8" s="2"/>
    </row>
    <row r="9" spans="1:13" s="20" customFormat="1">
      <c r="A9" s="15"/>
      <c r="B9" s="17">
        <v>-1</v>
      </c>
      <c r="C9" s="18">
        <f>+B9-1</f>
        <v>-2</v>
      </c>
      <c r="D9" s="18">
        <f t="shared" ref="D9:G9" si="0">C9-1</f>
        <v>-3</v>
      </c>
      <c r="E9" s="18">
        <f t="shared" si="0"/>
        <v>-4</v>
      </c>
      <c r="F9" s="18">
        <f t="shared" si="0"/>
        <v>-5</v>
      </c>
      <c r="G9" s="18">
        <f t="shared" si="0"/>
        <v>-6</v>
      </c>
      <c r="H9" s="19"/>
      <c r="I9" s="18"/>
      <c r="J9" s="19"/>
      <c r="K9" s="19"/>
      <c r="L9" s="19"/>
      <c r="M9" s="19"/>
    </row>
    <row r="10" spans="1:13" s="4" customFormat="1" ht="12" customHeight="1">
      <c r="A10" s="486" t="s">
        <v>92</v>
      </c>
      <c r="B10" s="21"/>
      <c r="C10" s="22" t="s">
        <v>9</v>
      </c>
      <c r="D10" s="715" t="s">
        <v>112</v>
      </c>
      <c r="E10" s="23" t="s">
        <v>10</v>
      </c>
      <c r="F10" s="24" t="s">
        <v>11</v>
      </c>
      <c r="G10" s="23" t="s">
        <v>11</v>
      </c>
      <c r="H10" s="2"/>
      <c r="I10" s="23"/>
      <c r="J10" s="37"/>
      <c r="K10" s="2"/>
      <c r="L10" s="2"/>
      <c r="M10" s="2"/>
    </row>
    <row r="11" spans="1:13" s="4" customFormat="1" ht="23.25" customHeight="1">
      <c r="A11" s="25" t="s">
        <v>95</v>
      </c>
      <c r="B11" s="26" t="s">
        <v>13</v>
      </c>
      <c r="C11" s="98" t="s">
        <v>14</v>
      </c>
      <c r="D11" s="27" t="s">
        <v>8</v>
      </c>
      <c r="E11" s="28" t="s">
        <v>15</v>
      </c>
      <c r="F11" s="29" t="s">
        <v>16</v>
      </c>
      <c r="G11" s="27" t="s">
        <v>17</v>
      </c>
      <c r="H11" s="2"/>
      <c r="I11" s="99"/>
      <c r="J11" s="37"/>
      <c r="K11" s="2"/>
      <c r="L11" s="2"/>
      <c r="M11" s="2"/>
    </row>
    <row r="12" spans="1:13" s="4" customFormat="1">
      <c r="A12" s="30">
        <v>1</v>
      </c>
      <c r="B12" s="1" t="s">
        <v>18</v>
      </c>
      <c r="C12" s="31"/>
      <c r="D12" s="31"/>
      <c r="E12" s="31"/>
      <c r="F12" s="32"/>
      <c r="G12" s="31"/>
      <c r="H12" s="2"/>
      <c r="I12" s="2"/>
      <c r="J12" s="2"/>
      <c r="K12" s="2"/>
      <c r="L12" s="2"/>
      <c r="M12" s="2"/>
    </row>
    <row r="13" spans="1:13" s="4" customFormat="1">
      <c r="A13" s="33">
        <f>A12+1</f>
        <v>2</v>
      </c>
      <c r="B13" s="2" t="s">
        <v>19</v>
      </c>
      <c r="C13" s="35"/>
      <c r="D13" s="35"/>
      <c r="E13" s="67"/>
      <c r="F13" s="32"/>
      <c r="G13" s="31"/>
      <c r="H13" s="2"/>
      <c r="I13" s="2"/>
      <c r="J13" s="2"/>
      <c r="K13" s="2"/>
      <c r="L13" s="2"/>
      <c r="M13" s="2"/>
    </row>
    <row r="14" spans="1:13" s="4" customFormat="1">
      <c r="A14" s="33">
        <f t="shared" ref="A14:A64" si="1">A13+1</f>
        <v>3</v>
      </c>
      <c r="B14" s="2" t="s">
        <v>20</v>
      </c>
      <c r="C14" s="31"/>
      <c r="D14" s="31"/>
      <c r="E14" s="67"/>
      <c r="F14" s="32"/>
      <c r="G14" s="31"/>
      <c r="H14" s="2"/>
      <c r="I14" s="2"/>
      <c r="J14" s="2"/>
      <c r="K14" s="2"/>
      <c r="L14" s="2"/>
      <c r="M14" s="2"/>
    </row>
    <row r="15" spans="1:13" s="4" customFormat="1">
      <c r="A15" s="33">
        <f t="shared" si="1"/>
        <v>4</v>
      </c>
      <c r="B15" s="2" t="s">
        <v>21</v>
      </c>
      <c r="C15" s="31">
        <f>+'SAND TB'!P17</f>
        <v>2229799.3199999998</v>
      </c>
      <c r="D15" s="41"/>
      <c r="E15" s="41">
        <f t="shared" ref="E15:E16" si="2">C15+D15</f>
        <v>2229799.3199999998</v>
      </c>
      <c r="F15" s="32">
        <f>1-51.62%</f>
        <v>0.48380000000000001</v>
      </c>
      <c r="G15" s="41">
        <f>IF(F15=0,"",ROUND(E15*F15,0))</f>
        <v>1078777</v>
      </c>
      <c r="H15" s="2"/>
      <c r="I15" s="2"/>
      <c r="J15" s="2"/>
      <c r="K15" s="2"/>
      <c r="L15" s="2"/>
      <c r="M15" s="2"/>
    </row>
    <row r="16" spans="1:13" s="4" customFormat="1">
      <c r="A16" s="33">
        <f t="shared" si="1"/>
        <v>5</v>
      </c>
      <c r="B16" s="1" t="s">
        <v>22</v>
      </c>
      <c r="C16" s="31"/>
      <c r="D16" s="41"/>
      <c r="E16" s="41">
        <f t="shared" si="2"/>
        <v>0</v>
      </c>
      <c r="F16" s="32"/>
      <c r="G16" s="31" t="str">
        <f t="shared" ref="G16" si="3">IF(F16=0,"",ROUND(E16*F16,0))</f>
        <v/>
      </c>
      <c r="H16" s="2"/>
      <c r="I16" s="2"/>
      <c r="J16" s="2"/>
      <c r="K16" s="2"/>
      <c r="L16" s="2"/>
      <c r="M16" s="2"/>
    </row>
    <row r="17" spans="1:13" s="4" customFormat="1">
      <c r="A17" s="33">
        <f t="shared" si="1"/>
        <v>6</v>
      </c>
      <c r="B17" s="2" t="s">
        <v>23</v>
      </c>
      <c r="C17" s="41"/>
      <c r="D17" s="41"/>
      <c r="E17" s="41"/>
      <c r="F17" s="32"/>
      <c r="G17" s="31"/>
      <c r="H17" s="2"/>
      <c r="I17" s="2"/>
      <c r="J17" s="2"/>
      <c r="K17" s="2"/>
      <c r="L17" s="2"/>
      <c r="M17" s="2"/>
    </row>
    <row r="18" spans="1:13" s="4" customFormat="1">
      <c r="A18" s="33">
        <f t="shared" si="1"/>
        <v>7</v>
      </c>
      <c r="B18" s="2" t="s">
        <v>24</v>
      </c>
      <c r="C18" s="41"/>
      <c r="D18" s="41"/>
      <c r="E18" s="41"/>
      <c r="F18" s="32"/>
      <c r="G18" s="31"/>
      <c r="H18" s="2"/>
      <c r="I18" s="2"/>
      <c r="J18" s="2"/>
      <c r="K18" s="2"/>
      <c r="L18" s="2"/>
      <c r="M18" s="2"/>
    </row>
    <row r="19" spans="1:13" s="4" customFormat="1">
      <c r="A19" s="33">
        <f t="shared" si="1"/>
        <v>8</v>
      </c>
      <c r="B19" s="38" t="s">
        <v>25</v>
      </c>
      <c r="C19" s="41"/>
      <c r="D19" s="41"/>
      <c r="E19" s="41"/>
      <c r="F19" s="32"/>
      <c r="G19" s="31"/>
      <c r="H19" s="2"/>
      <c r="I19" s="2"/>
      <c r="J19" s="2"/>
      <c r="K19" s="2"/>
      <c r="L19" s="2"/>
      <c r="M19" s="2"/>
    </row>
    <row r="20" spans="1:13" s="4" customFormat="1">
      <c r="A20" s="33">
        <f t="shared" si="1"/>
        <v>9</v>
      </c>
      <c r="B20" s="2" t="s">
        <v>26</v>
      </c>
      <c r="C20" s="41"/>
      <c r="D20" s="41"/>
      <c r="E20" s="41"/>
      <c r="F20" s="32"/>
      <c r="G20" s="31"/>
      <c r="H20" s="2"/>
      <c r="I20" s="2"/>
      <c r="J20" s="2"/>
      <c r="K20" s="2"/>
      <c r="L20" s="2"/>
      <c r="M20" s="2"/>
    </row>
    <row r="21" spans="1:13" s="4" customFormat="1">
      <c r="A21" s="33">
        <f t="shared" si="1"/>
        <v>10</v>
      </c>
      <c r="B21" s="2" t="s">
        <v>27</v>
      </c>
      <c r="C21" s="41"/>
      <c r="D21" s="41"/>
      <c r="E21" s="41"/>
      <c r="F21" s="32"/>
      <c r="G21" s="31"/>
      <c r="H21" s="2"/>
      <c r="I21" s="2"/>
      <c r="J21" s="2"/>
      <c r="K21" s="2"/>
      <c r="L21" s="2"/>
      <c r="M21" s="2"/>
    </row>
    <row r="22" spans="1:13" s="4" customFormat="1">
      <c r="A22" s="33">
        <f t="shared" si="1"/>
        <v>11</v>
      </c>
      <c r="B22" s="2" t="s">
        <v>28</v>
      </c>
      <c r="C22" s="41"/>
      <c r="D22" s="41"/>
      <c r="E22" s="41"/>
      <c r="F22" s="32"/>
      <c r="G22" s="31"/>
      <c r="H22" s="2"/>
      <c r="I22" s="2"/>
      <c r="J22" s="2"/>
      <c r="K22" s="2"/>
      <c r="L22" s="2"/>
      <c r="M22" s="2"/>
    </row>
    <row r="23" spans="1:13" s="4" customFormat="1">
      <c r="A23" s="33">
        <f t="shared" si="1"/>
        <v>12</v>
      </c>
      <c r="B23" s="2" t="s">
        <v>29</v>
      </c>
      <c r="C23" s="41"/>
      <c r="D23" s="41"/>
      <c r="E23" s="41"/>
      <c r="F23" s="32"/>
      <c r="G23" s="31"/>
      <c r="H23" s="2"/>
      <c r="I23" s="2"/>
      <c r="J23" s="2"/>
      <c r="K23" s="2"/>
      <c r="L23" s="2"/>
      <c r="M23" s="2"/>
    </row>
    <row r="24" spans="1:13" s="4" customFormat="1">
      <c r="A24" s="33">
        <f t="shared" si="1"/>
        <v>13</v>
      </c>
      <c r="B24" s="2" t="s">
        <v>30</v>
      </c>
      <c r="C24" s="41"/>
      <c r="D24" s="41"/>
      <c r="E24" s="41"/>
      <c r="F24" s="32"/>
      <c r="G24" s="31"/>
      <c r="H24" s="2"/>
      <c r="I24" s="2"/>
      <c r="J24" s="2"/>
      <c r="K24" s="2"/>
      <c r="L24" s="2"/>
      <c r="M24" s="2"/>
    </row>
    <row r="25" spans="1:13" s="4" customFormat="1">
      <c r="A25" s="33">
        <f t="shared" si="1"/>
        <v>14</v>
      </c>
      <c r="B25" s="2" t="s">
        <v>31</v>
      </c>
      <c r="C25" s="41"/>
      <c r="D25" s="41"/>
      <c r="E25" s="41"/>
      <c r="F25" s="32"/>
      <c r="G25" s="31"/>
      <c r="H25" s="2"/>
      <c r="I25" s="2"/>
      <c r="J25" s="2"/>
      <c r="K25" s="2"/>
      <c r="L25" s="2"/>
      <c r="M25" s="2"/>
    </row>
    <row r="26" spans="1:13" s="4" customFormat="1">
      <c r="A26" s="33">
        <f t="shared" si="1"/>
        <v>15</v>
      </c>
      <c r="B26" s="2" t="s">
        <v>32</v>
      </c>
      <c r="C26" s="41"/>
      <c r="D26" s="41"/>
      <c r="E26" s="41"/>
      <c r="F26" s="32"/>
      <c r="G26" s="31"/>
      <c r="H26" s="2"/>
      <c r="I26" s="2"/>
      <c r="J26" s="2"/>
      <c r="K26" s="2"/>
      <c r="L26" s="2"/>
      <c r="M26" s="2"/>
    </row>
    <row r="27" spans="1:13" s="4" customFormat="1">
      <c r="A27" s="33">
        <f t="shared" si="1"/>
        <v>16</v>
      </c>
      <c r="B27" s="1" t="s">
        <v>33</v>
      </c>
      <c r="C27" s="41"/>
      <c r="D27" s="41"/>
      <c r="E27" s="41"/>
      <c r="F27" s="32"/>
      <c r="G27" s="31"/>
      <c r="H27" s="2"/>
      <c r="I27" s="2"/>
      <c r="J27" s="2"/>
      <c r="K27" s="2"/>
      <c r="L27" s="2"/>
      <c r="M27" s="2"/>
    </row>
    <row r="28" spans="1:13" s="4" customFormat="1">
      <c r="A28" s="33">
        <f t="shared" si="1"/>
        <v>17</v>
      </c>
      <c r="B28" s="2" t="s">
        <v>34</v>
      </c>
      <c r="C28" s="41"/>
      <c r="D28" s="41"/>
      <c r="E28" s="41"/>
      <c r="F28" s="32"/>
      <c r="G28" s="31"/>
      <c r="H28" s="2"/>
      <c r="I28" s="2"/>
      <c r="J28" s="2"/>
      <c r="K28" s="2"/>
      <c r="L28" s="2"/>
      <c r="M28" s="2"/>
    </row>
    <row r="29" spans="1:13" s="4" customFormat="1">
      <c r="A29" s="33">
        <f t="shared" si="1"/>
        <v>18</v>
      </c>
      <c r="B29" s="2" t="s">
        <v>35</v>
      </c>
      <c r="C29" s="41"/>
      <c r="D29" s="41"/>
      <c r="E29" s="41"/>
      <c r="F29" s="32"/>
      <c r="G29" s="31"/>
      <c r="H29" s="2"/>
      <c r="I29" s="2"/>
      <c r="J29" s="2"/>
      <c r="K29" s="2"/>
      <c r="L29" s="2"/>
      <c r="M29" s="2"/>
    </row>
    <row r="30" spans="1:13" s="4" customFormat="1">
      <c r="A30" s="33">
        <f t="shared" si="1"/>
        <v>19</v>
      </c>
      <c r="B30" s="2" t="s">
        <v>36</v>
      </c>
      <c r="C30" s="41"/>
      <c r="D30" s="41"/>
      <c r="E30" s="41"/>
      <c r="F30" s="32"/>
      <c r="G30" s="31"/>
      <c r="H30" s="2"/>
      <c r="I30" s="2"/>
      <c r="J30" s="2"/>
      <c r="K30" s="2"/>
      <c r="L30" s="2"/>
      <c r="M30" s="2"/>
    </row>
    <row r="31" spans="1:13" s="4" customFormat="1">
      <c r="A31" s="33">
        <f t="shared" si="1"/>
        <v>20</v>
      </c>
      <c r="B31" s="2" t="s">
        <v>37</v>
      </c>
      <c r="C31" s="41"/>
      <c r="D31" s="41"/>
      <c r="E31" s="41"/>
      <c r="F31" s="32"/>
      <c r="G31" s="31"/>
      <c r="H31" s="2"/>
      <c r="I31" s="2"/>
      <c r="J31" s="2"/>
      <c r="K31" s="2"/>
      <c r="L31" s="2"/>
      <c r="M31" s="2"/>
    </row>
    <row r="32" spans="1:13" s="4" customFormat="1">
      <c r="A32" s="33">
        <f t="shared" si="1"/>
        <v>21</v>
      </c>
      <c r="B32" s="2" t="s">
        <v>38</v>
      </c>
      <c r="C32" s="41"/>
      <c r="D32" s="41"/>
      <c r="E32" s="41"/>
      <c r="F32" s="32"/>
      <c r="G32" s="31"/>
      <c r="H32" s="2"/>
      <c r="I32" s="2"/>
      <c r="J32" s="2"/>
      <c r="K32" s="2"/>
      <c r="L32" s="2"/>
      <c r="M32" s="2"/>
    </row>
    <row r="33" spans="1:13" s="4" customFormat="1">
      <c r="A33" s="33">
        <f t="shared" si="1"/>
        <v>22</v>
      </c>
      <c r="B33" s="1" t="s">
        <v>39</v>
      </c>
      <c r="C33" s="41"/>
      <c r="D33" s="41"/>
      <c r="E33" s="41"/>
      <c r="F33" s="32"/>
      <c r="G33" s="31"/>
      <c r="H33" s="2"/>
      <c r="I33" s="2"/>
      <c r="J33" s="2"/>
      <c r="K33" s="2"/>
      <c r="L33" s="2"/>
      <c r="M33" s="2"/>
    </row>
    <row r="34" spans="1:13" s="4" customFormat="1">
      <c r="A34" s="33">
        <f t="shared" si="1"/>
        <v>23</v>
      </c>
      <c r="B34" s="2" t="s">
        <v>40</v>
      </c>
      <c r="C34" s="41"/>
      <c r="D34" s="41"/>
      <c r="E34" s="41"/>
      <c r="F34" s="32"/>
      <c r="G34" s="31"/>
      <c r="H34" s="2"/>
      <c r="I34" s="2"/>
      <c r="J34" s="2"/>
      <c r="K34" s="2"/>
      <c r="L34" s="2"/>
      <c r="M34" s="2"/>
    </row>
    <row r="35" spans="1:13" s="4" customFormat="1">
      <c r="A35" s="33">
        <f t="shared" si="1"/>
        <v>24</v>
      </c>
      <c r="B35" s="2" t="s">
        <v>41</v>
      </c>
      <c r="C35" s="41"/>
      <c r="D35" s="41"/>
      <c r="E35" s="41"/>
      <c r="F35" s="32"/>
      <c r="G35" s="31"/>
      <c r="H35" s="2"/>
      <c r="I35" s="100"/>
      <c r="J35" s="100"/>
      <c r="K35" s="2"/>
      <c r="L35" s="2"/>
      <c r="M35" s="2"/>
    </row>
    <row r="36" spans="1:13" s="4" customFormat="1">
      <c r="A36" s="33">
        <f t="shared" si="1"/>
        <v>25</v>
      </c>
      <c r="B36" s="38" t="s">
        <v>42</v>
      </c>
      <c r="C36" s="41"/>
      <c r="D36" s="41"/>
      <c r="E36" s="41"/>
      <c r="F36" s="32"/>
      <c r="G36" s="31"/>
      <c r="H36" s="2"/>
      <c r="I36" s="100"/>
      <c r="J36" s="100"/>
      <c r="K36" s="2"/>
      <c r="L36" s="2"/>
      <c r="M36" s="2"/>
    </row>
    <row r="37" spans="1:13" s="4" customFormat="1">
      <c r="A37" s="33">
        <f t="shared" si="1"/>
        <v>26</v>
      </c>
      <c r="B37" s="2" t="s">
        <v>43</v>
      </c>
      <c r="C37" s="41"/>
      <c r="D37" s="41"/>
      <c r="E37" s="41"/>
      <c r="F37" s="32"/>
      <c r="G37" s="31"/>
      <c r="H37" s="2"/>
      <c r="I37" s="100"/>
      <c r="J37" s="100"/>
      <c r="K37" s="2"/>
      <c r="L37" s="2"/>
      <c r="M37" s="2"/>
    </row>
    <row r="38" spans="1:13" s="4" customFormat="1">
      <c r="A38" s="33">
        <f t="shared" si="1"/>
        <v>27</v>
      </c>
      <c r="B38" s="2" t="s">
        <v>44</v>
      </c>
      <c r="C38" s="41"/>
      <c r="D38" s="41"/>
      <c r="E38" s="41"/>
      <c r="F38" s="32"/>
      <c r="G38" s="31"/>
      <c r="H38" s="2"/>
      <c r="I38" s="100"/>
      <c r="J38" s="100"/>
      <c r="K38" s="2"/>
      <c r="L38" s="2"/>
      <c r="M38" s="2"/>
    </row>
    <row r="39" spans="1:13" s="4" customFormat="1">
      <c r="A39" s="33">
        <f t="shared" si="1"/>
        <v>28</v>
      </c>
      <c r="B39" s="2" t="s">
        <v>45</v>
      </c>
      <c r="C39" s="41"/>
      <c r="D39" s="41"/>
      <c r="E39" s="41"/>
      <c r="F39" s="32"/>
      <c r="G39" s="31"/>
      <c r="H39" s="2"/>
      <c r="I39" s="2"/>
      <c r="J39" s="2"/>
      <c r="K39" s="2"/>
      <c r="L39" s="2"/>
      <c r="M39" s="2"/>
    </row>
    <row r="40" spans="1:13" s="4" customFormat="1">
      <c r="A40" s="33">
        <f t="shared" si="1"/>
        <v>29</v>
      </c>
      <c r="B40" s="2" t="s">
        <v>46</v>
      </c>
      <c r="C40" s="41"/>
      <c r="D40" s="41"/>
      <c r="E40" s="41"/>
      <c r="F40" s="32"/>
      <c r="G40" s="31"/>
      <c r="H40" s="2"/>
      <c r="I40" s="2"/>
      <c r="J40" s="2"/>
      <c r="K40" s="2"/>
      <c r="L40" s="2"/>
      <c r="M40" s="2"/>
    </row>
    <row r="41" spans="1:13" s="4" customFormat="1">
      <c r="A41" s="33">
        <f t="shared" si="1"/>
        <v>30</v>
      </c>
      <c r="B41" s="1" t="s">
        <v>47</v>
      </c>
      <c r="C41" s="41"/>
      <c r="D41" s="41"/>
      <c r="E41" s="41"/>
      <c r="F41" s="32"/>
      <c r="G41" s="31"/>
      <c r="H41" s="2"/>
      <c r="I41" s="2"/>
      <c r="J41" s="2"/>
      <c r="K41" s="2"/>
      <c r="L41" s="2"/>
      <c r="M41" s="2"/>
    </row>
    <row r="42" spans="1:13" s="4" customFormat="1">
      <c r="A42" s="33">
        <f t="shared" si="1"/>
        <v>31</v>
      </c>
      <c r="B42" s="39" t="s">
        <v>48</v>
      </c>
      <c r="C42" s="41"/>
      <c r="D42" s="41"/>
      <c r="E42" s="41"/>
      <c r="F42" s="32"/>
      <c r="G42" s="31"/>
      <c r="H42" s="2"/>
      <c r="I42" s="2"/>
      <c r="J42" s="2"/>
      <c r="K42" s="2"/>
      <c r="L42" s="2"/>
      <c r="M42" s="2"/>
    </row>
    <row r="43" spans="1:13" s="4" customFormat="1">
      <c r="A43" s="33">
        <f t="shared" si="1"/>
        <v>32</v>
      </c>
      <c r="B43" s="39" t="s">
        <v>107</v>
      </c>
      <c r="C43" s="41"/>
      <c r="D43" s="41"/>
      <c r="E43" s="41"/>
      <c r="F43" s="32"/>
      <c r="G43" s="31"/>
      <c r="H43" s="2"/>
      <c r="I43" s="36"/>
      <c r="J43" s="2"/>
      <c r="K43" s="2"/>
      <c r="L43" s="2"/>
      <c r="M43" s="2"/>
    </row>
    <row r="44" spans="1:13" s="4" customFormat="1">
      <c r="A44" s="33">
        <f t="shared" si="1"/>
        <v>33</v>
      </c>
      <c r="B44" s="38" t="s">
        <v>50</v>
      </c>
      <c r="C44" s="41"/>
      <c r="D44" s="41"/>
      <c r="E44" s="41"/>
      <c r="F44" s="32"/>
      <c r="G44" s="31"/>
      <c r="H44" s="2"/>
      <c r="I44" s="2"/>
      <c r="J44" s="2"/>
      <c r="K44" s="2"/>
      <c r="L44" s="2"/>
      <c r="M44" s="2"/>
    </row>
    <row r="45" spans="1:13" s="4" customFormat="1">
      <c r="A45" s="33">
        <f t="shared" si="1"/>
        <v>34</v>
      </c>
      <c r="B45" s="38" t="s">
        <v>51</v>
      </c>
      <c r="C45" s="41"/>
      <c r="D45" s="41"/>
      <c r="E45" s="41"/>
      <c r="F45" s="32"/>
      <c r="G45" s="31"/>
      <c r="H45" s="2"/>
      <c r="I45" s="2"/>
      <c r="J45" s="2"/>
      <c r="K45" s="2"/>
      <c r="L45" s="2"/>
      <c r="M45" s="2"/>
    </row>
    <row r="46" spans="1:13" s="4" customFormat="1">
      <c r="A46" s="33">
        <f t="shared" si="1"/>
        <v>35</v>
      </c>
      <c r="B46" s="39" t="s">
        <v>113</v>
      </c>
      <c r="C46" s="41"/>
      <c r="D46" s="41"/>
      <c r="E46" s="41"/>
      <c r="F46" s="32"/>
      <c r="G46" s="31"/>
      <c r="H46" s="2"/>
      <c r="I46" s="36"/>
      <c r="J46" s="2"/>
      <c r="K46" s="2"/>
      <c r="L46" s="2"/>
      <c r="M46" s="2"/>
    </row>
    <row r="47" spans="1:13" s="4" customFormat="1">
      <c r="A47" s="33">
        <f t="shared" si="1"/>
        <v>36</v>
      </c>
      <c r="B47" s="39" t="s">
        <v>53</v>
      </c>
      <c r="C47" s="41"/>
      <c r="D47" s="41"/>
      <c r="E47" s="41"/>
      <c r="F47" s="32"/>
      <c r="G47" s="31"/>
      <c r="H47" s="2"/>
      <c r="I47" s="36"/>
      <c r="J47" s="2"/>
      <c r="K47" s="2"/>
      <c r="L47" s="2"/>
      <c r="M47" s="2"/>
    </row>
    <row r="48" spans="1:13" s="4" customFormat="1">
      <c r="A48" s="33">
        <f t="shared" si="1"/>
        <v>37</v>
      </c>
      <c r="B48" s="101" t="s">
        <v>114</v>
      </c>
      <c r="C48" s="41"/>
      <c r="D48" s="41"/>
      <c r="E48" s="41"/>
      <c r="F48" s="32"/>
      <c r="G48" s="31"/>
      <c r="H48" s="2"/>
      <c r="I48" s="36"/>
      <c r="J48" s="2"/>
      <c r="K48" s="2"/>
      <c r="L48" s="2"/>
      <c r="M48" s="2"/>
    </row>
    <row r="49" spans="1:247" s="4" customFormat="1">
      <c r="A49" s="33">
        <f t="shared" si="1"/>
        <v>38</v>
      </c>
      <c r="B49" s="39" t="s">
        <v>56</v>
      </c>
      <c r="C49" s="41"/>
      <c r="D49" s="41"/>
      <c r="E49" s="41"/>
      <c r="F49" s="32"/>
      <c r="G49" s="31"/>
      <c r="H49" s="2"/>
      <c r="I49" s="2"/>
      <c r="J49" s="2"/>
      <c r="K49" s="2"/>
      <c r="L49" s="2"/>
      <c r="M49" s="2"/>
    </row>
    <row r="50" spans="1:247" s="4" customFormat="1">
      <c r="A50" s="33">
        <f t="shared" si="1"/>
        <v>39</v>
      </c>
      <c r="B50" s="39" t="s">
        <v>57</v>
      </c>
      <c r="C50" s="41"/>
      <c r="D50" s="41"/>
      <c r="E50" s="41"/>
      <c r="F50" s="32"/>
      <c r="G50" s="31"/>
      <c r="H50" s="2"/>
      <c r="I50" s="2"/>
      <c r="J50" s="2"/>
      <c r="K50" s="2"/>
      <c r="L50" s="2"/>
      <c r="M50" s="2"/>
    </row>
    <row r="51" spans="1:247" s="4" customFormat="1">
      <c r="A51" s="33">
        <f t="shared" si="1"/>
        <v>40</v>
      </c>
      <c r="B51" s="39" t="s">
        <v>58</v>
      </c>
      <c r="C51" s="41"/>
      <c r="D51" s="41"/>
      <c r="E51" s="41"/>
      <c r="F51" s="32"/>
      <c r="G51" s="31"/>
      <c r="H51" s="2"/>
      <c r="I51" s="2"/>
      <c r="J51" s="2"/>
      <c r="K51" s="2"/>
      <c r="L51" s="2"/>
      <c r="M51" s="2"/>
    </row>
    <row r="52" spans="1:247" s="4" customFormat="1">
      <c r="A52" s="33">
        <f t="shared" si="1"/>
        <v>41</v>
      </c>
      <c r="B52" s="1" t="s">
        <v>59</v>
      </c>
      <c r="C52" s="41"/>
      <c r="D52" s="41"/>
      <c r="E52" s="41"/>
      <c r="F52" s="32"/>
      <c r="G52" s="31"/>
      <c r="H52" s="2"/>
      <c r="I52" s="2"/>
      <c r="J52" s="2"/>
      <c r="K52" s="2"/>
      <c r="L52" s="2"/>
      <c r="M52" s="2"/>
    </row>
    <row r="53" spans="1:247" s="4" customFormat="1">
      <c r="A53" s="33">
        <f t="shared" si="1"/>
        <v>42</v>
      </c>
      <c r="B53" s="39" t="s">
        <v>60</v>
      </c>
      <c r="C53" s="41"/>
      <c r="D53" s="41"/>
      <c r="E53" s="41"/>
      <c r="F53" s="32"/>
      <c r="G53" s="31"/>
      <c r="H53" s="2"/>
      <c r="I53" s="2"/>
      <c r="J53" s="2"/>
      <c r="K53" s="2"/>
      <c r="L53" s="2"/>
      <c r="M53" s="2"/>
    </row>
    <row r="54" spans="1:247" s="4" customFormat="1">
      <c r="A54" s="33">
        <f t="shared" si="1"/>
        <v>43</v>
      </c>
      <c r="B54" s="39" t="s">
        <v>61</v>
      </c>
      <c r="C54" s="41"/>
      <c r="D54" s="41"/>
      <c r="E54" s="41"/>
      <c r="F54" s="32"/>
      <c r="G54" s="31"/>
      <c r="H54" s="2"/>
      <c r="I54" s="2"/>
      <c r="J54" s="2"/>
      <c r="K54" s="2"/>
      <c r="L54" s="2"/>
      <c r="M54" s="2"/>
    </row>
    <row r="55" spans="1:247" s="4" customFormat="1">
      <c r="A55" s="33">
        <f t="shared" si="1"/>
        <v>44</v>
      </c>
      <c r="B55" s="39" t="s">
        <v>63</v>
      </c>
      <c r="C55" s="41"/>
      <c r="D55" s="41"/>
      <c r="E55" s="41"/>
      <c r="F55" s="32"/>
      <c r="G55" s="31"/>
      <c r="H55" s="2"/>
      <c r="I55" s="2"/>
      <c r="J55" s="2"/>
      <c r="K55" s="2"/>
      <c r="L55" s="2"/>
      <c r="M55" s="2"/>
    </row>
    <row r="56" spans="1:247" s="4" customFormat="1">
      <c r="A56" s="33">
        <f t="shared" si="1"/>
        <v>45</v>
      </c>
      <c r="B56" s="39" t="s">
        <v>64</v>
      </c>
      <c r="C56" s="41"/>
      <c r="D56" s="41"/>
      <c r="E56" s="41"/>
      <c r="F56" s="32"/>
      <c r="G56" s="31"/>
      <c r="H56" s="2"/>
      <c r="I56" s="2"/>
      <c r="J56" s="2"/>
      <c r="K56" s="2"/>
      <c r="L56" s="2"/>
      <c r="M56" s="2"/>
    </row>
    <row r="57" spans="1:247" s="4" customFormat="1">
      <c r="A57" s="33">
        <f t="shared" si="1"/>
        <v>46</v>
      </c>
      <c r="B57" s="39" t="s">
        <v>65</v>
      </c>
      <c r="C57" s="41"/>
      <c r="D57" s="41"/>
      <c r="E57" s="41"/>
      <c r="F57" s="32"/>
      <c r="G57" s="31"/>
      <c r="H57" s="2"/>
      <c r="I57" s="2"/>
      <c r="J57" s="2"/>
      <c r="K57" s="2"/>
      <c r="L57" s="2"/>
      <c r="M57" s="2"/>
    </row>
    <row r="58" spans="1:247" s="4" customFormat="1">
      <c r="A58" s="33">
        <f t="shared" si="1"/>
        <v>47</v>
      </c>
      <c r="B58" s="39" t="s">
        <v>66</v>
      </c>
      <c r="C58" s="41"/>
      <c r="D58" s="41"/>
      <c r="E58" s="41"/>
      <c r="F58" s="32"/>
      <c r="G58" s="31"/>
      <c r="H58" s="2"/>
      <c r="I58" s="2"/>
      <c r="J58" s="2"/>
      <c r="K58" s="2"/>
      <c r="L58" s="2"/>
      <c r="M58" s="2"/>
    </row>
    <row r="59" spans="1:247" s="4" customFormat="1">
      <c r="A59" s="33">
        <f t="shared" si="1"/>
        <v>48</v>
      </c>
      <c r="B59" s="39" t="s">
        <v>67</v>
      </c>
      <c r="C59" s="41"/>
      <c r="D59" s="41"/>
      <c r="E59" s="41"/>
      <c r="F59" s="32"/>
      <c r="G59" s="31"/>
      <c r="H59" s="21"/>
      <c r="I59" s="10"/>
      <c r="J59" s="2"/>
      <c r="K59" s="31"/>
      <c r="L59" s="31"/>
      <c r="M59" s="31"/>
      <c r="N59" s="42"/>
      <c r="O59" s="43"/>
      <c r="P59" s="42"/>
      <c r="Q59" s="44"/>
      <c r="R59" s="45"/>
      <c r="T59" s="42"/>
      <c r="U59" s="42"/>
      <c r="V59" s="42"/>
      <c r="W59" s="42"/>
      <c r="X59" s="43"/>
      <c r="Y59" s="42"/>
      <c r="Z59" s="44"/>
      <c r="AA59" s="45"/>
      <c r="AC59" s="42"/>
      <c r="AD59" s="42"/>
      <c r="AE59" s="42"/>
      <c r="AF59" s="42"/>
      <c r="AG59" s="43"/>
      <c r="AH59" s="42"/>
      <c r="AI59" s="44"/>
      <c r="AJ59" s="45"/>
      <c r="AL59" s="42"/>
      <c r="AM59" s="42"/>
      <c r="AN59" s="42"/>
      <c r="AO59" s="42"/>
      <c r="AP59" s="43"/>
      <c r="AQ59" s="42"/>
      <c r="AR59" s="44"/>
      <c r="AS59" s="45"/>
      <c r="AU59" s="42"/>
      <c r="AV59" s="42"/>
      <c r="AW59" s="42"/>
      <c r="AX59" s="42"/>
      <c r="AY59" s="43"/>
      <c r="AZ59" s="42"/>
      <c r="BA59" s="44"/>
      <c r="BB59" s="45"/>
      <c r="BD59" s="42"/>
      <c r="BE59" s="42"/>
      <c r="BF59" s="42"/>
      <c r="BG59" s="42"/>
      <c r="BH59" s="43"/>
      <c r="BI59" s="42"/>
      <c r="BJ59" s="44"/>
      <c r="BK59" s="45"/>
      <c r="BM59" s="42"/>
      <c r="BN59" s="42"/>
      <c r="BO59" s="42"/>
      <c r="BP59" s="42"/>
      <c r="BQ59" s="43"/>
      <c r="BR59" s="42"/>
      <c r="BS59" s="44"/>
      <c r="BT59" s="45"/>
      <c r="BV59" s="42"/>
      <c r="BW59" s="42"/>
      <c r="BX59" s="42"/>
      <c r="BY59" s="42"/>
      <c r="BZ59" s="43"/>
      <c r="CA59" s="42"/>
      <c r="CB59" s="44"/>
      <c r="CC59" s="45"/>
      <c r="CE59" s="42"/>
      <c r="CF59" s="42"/>
      <c r="CG59" s="42"/>
      <c r="CH59" s="42"/>
      <c r="CI59" s="43"/>
      <c r="CJ59" s="42"/>
      <c r="CK59" s="44"/>
      <c r="CL59" s="45"/>
      <c r="CN59" s="42"/>
      <c r="CO59" s="42"/>
      <c r="CP59" s="42"/>
      <c r="CQ59" s="42"/>
      <c r="CR59" s="43"/>
      <c r="CS59" s="42"/>
      <c r="CT59" s="44"/>
      <c r="CU59" s="45"/>
      <c r="CW59" s="42"/>
      <c r="CX59" s="42"/>
      <c r="CY59" s="42"/>
      <c r="CZ59" s="42"/>
      <c r="DA59" s="43"/>
      <c r="DB59" s="42"/>
      <c r="DC59" s="44"/>
      <c r="DD59" s="45"/>
      <c r="DF59" s="42"/>
      <c r="DG59" s="42"/>
      <c r="DH59" s="42"/>
      <c r="DI59" s="42"/>
      <c r="DJ59" s="43"/>
      <c r="DK59" s="42"/>
      <c r="DL59" s="44"/>
      <c r="DM59" s="45"/>
      <c r="DO59" s="42"/>
      <c r="DP59" s="42"/>
      <c r="DQ59" s="42"/>
      <c r="DR59" s="42"/>
      <c r="DS59" s="43"/>
      <c r="DT59" s="42"/>
      <c r="DU59" s="44"/>
      <c r="DV59" s="45"/>
      <c r="DX59" s="42"/>
      <c r="DY59" s="42"/>
      <c r="DZ59" s="42"/>
      <c r="EA59" s="42"/>
      <c r="EB59" s="43"/>
      <c r="EC59" s="42"/>
      <c r="ED59" s="44"/>
      <c r="EE59" s="45"/>
      <c r="EG59" s="42"/>
      <c r="EH59" s="42"/>
      <c r="EI59" s="42"/>
      <c r="EJ59" s="42"/>
      <c r="EK59" s="43"/>
      <c r="EL59" s="42"/>
      <c r="EM59" s="44"/>
      <c r="EN59" s="45"/>
      <c r="EP59" s="42"/>
      <c r="EQ59" s="42"/>
      <c r="ER59" s="42"/>
      <c r="ES59" s="42"/>
      <c r="ET59" s="43"/>
      <c r="EU59" s="42"/>
      <c r="EV59" s="44"/>
      <c r="EW59" s="45"/>
      <c r="EY59" s="42"/>
      <c r="EZ59" s="42"/>
      <c r="FA59" s="42"/>
      <c r="FB59" s="42"/>
      <c r="FC59" s="43"/>
      <c r="FD59" s="42"/>
      <c r="FE59" s="44"/>
      <c r="FF59" s="45"/>
      <c r="FH59" s="42"/>
      <c r="FI59" s="42"/>
      <c r="FJ59" s="42"/>
      <c r="FK59" s="42"/>
      <c r="FL59" s="43"/>
      <c r="FM59" s="42"/>
      <c r="FN59" s="44"/>
      <c r="FO59" s="45"/>
      <c r="FQ59" s="42"/>
      <c r="FR59" s="42"/>
      <c r="FS59" s="42"/>
      <c r="FT59" s="42"/>
      <c r="FU59" s="43"/>
      <c r="FV59" s="42"/>
      <c r="FW59" s="44"/>
      <c r="FX59" s="45"/>
      <c r="FZ59" s="42"/>
      <c r="GA59" s="42"/>
      <c r="GB59" s="42"/>
      <c r="GC59" s="42"/>
      <c r="GD59" s="43"/>
      <c r="GE59" s="42"/>
      <c r="GF59" s="44"/>
      <c r="GG59" s="45"/>
      <c r="GI59" s="42"/>
      <c r="GJ59" s="42"/>
      <c r="GK59" s="42"/>
      <c r="GL59" s="42"/>
      <c r="GM59" s="43"/>
      <c r="GN59" s="42"/>
      <c r="GO59" s="44"/>
      <c r="GP59" s="45"/>
      <c r="GR59" s="42"/>
      <c r="GS59" s="42"/>
      <c r="GT59" s="42"/>
      <c r="GU59" s="42"/>
      <c r="GV59" s="43"/>
      <c r="GW59" s="42"/>
      <c r="GX59" s="44"/>
      <c r="GY59" s="45"/>
      <c r="HA59" s="42"/>
      <c r="HB59" s="42"/>
      <c r="HC59" s="42"/>
      <c r="HD59" s="42"/>
      <c r="HE59" s="43"/>
      <c r="HF59" s="42"/>
      <c r="HG59" s="44"/>
      <c r="HH59" s="45"/>
      <c r="HJ59" s="42"/>
      <c r="HK59" s="42"/>
      <c r="HL59" s="42"/>
      <c r="HM59" s="42"/>
      <c r="HN59" s="43"/>
      <c r="HO59" s="42"/>
      <c r="HP59" s="44"/>
      <c r="HQ59" s="45"/>
      <c r="HS59" s="42"/>
      <c r="HT59" s="42"/>
      <c r="HU59" s="42"/>
      <c r="HV59" s="42"/>
      <c r="HW59" s="43"/>
      <c r="HX59" s="42"/>
      <c r="HY59" s="44"/>
      <c r="HZ59" s="45"/>
      <c r="IB59" s="42"/>
      <c r="IC59" s="42"/>
      <c r="ID59" s="42"/>
      <c r="IE59" s="42"/>
      <c r="IF59" s="43"/>
      <c r="IG59" s="42"/>
      <c r="IH59" s="44"/>
      <c r="II59" s="45"/>
      <c r="IK59" s="42"/>
      <c r="IL59" s="42"/>
      <c r="IM59" s="42"/>
    </row>
    <row r="60" spans="1:247" s="4" customFormat="1">
      <c r="A60" s="33">
        <f t="shared" si="1"/>
        <v>49</v>
      </c>
      <c r="B60" s="38" t="s">
        <v>68</v>
      </c>
      <c r="C60" s="41"/>
      <c r="D60" s="41"/>
      <c r="E60" s="41"/>
      <c r="F60" s="32"/>
      <c r="G60" s="31"/>
      <c r="H60" s="21"/>
      <c r="I60" s="10"/>
      <c r="J60" s="2"/>
      <c r="K60" s="31"/>
      <c r="L60" s="31"/>
      <c r="M60" s="31"/>
      <c r="N60" s="42"/>
      <c r="O60" s="43"/>
      <c r="P60" s="42"/>
      <c r="Q60" s="44"/>
      <c r="R60" s="45"/>
      <c r="T60" s="42"/>
      <c r="U60" s="42"/>
      <c r="V60" s="42"/>
      <c r="W60" s="42"/>
      <c r="X60" s="43"/>
      <c r="Y60" s="42"/>
      <c r="Z60" s="44"/>
      <c r="AA60" s="45"/>
      <c r="AC60" s="42"/>
      <c r="AD60" s="42"/>
      <c r="AE60" s="42"/>
      <c r="AF60" s="42"/>
      <c r="AG60" s="43"/>
      <c r="AH60" s="42"/>
      <c r="AI60" s="44"/>
      <c r="AJ60" s="45"/>
      <c r="AL60" s="42"/>
      <c r="AM60" s="42"/>
      <c r="AN60" s="42"/>
      <c r="AO60" s="42"/>
      <c r="AP60" s="43"/>
      <c r="AQ60" s="42"/>
      <c r="AR60" s="44"/>
      <c r="AS60" s="45"/>
      <c r="AU60" s="42"/>
      <c r="AV60" s="42"/>
      <c r="AW60" s="42"/>
      <c r="AX60" s="42"/>
      <c r="AY60" s="43"/>
      <c r="AZ60" s="42"/>
      <c r="BA60" s="44"/>
      <c r="BB60" s="45"/>
      <c r="BD60" s="42"/>
      <c r="BE60" s="42"/>
      <c r="BF60" s="42"/>
      <c r="BG60" s="42"/>
      <c r="BH60" s="43"/>
      <c r="BI60" s="42"/>
      <c r="BJ60" s="44"/>
      <c r="BK60" s="45"/>
      <c r="BM60" s="42"/>
      <c r="BN60" s="42"/>
      <c r="BO60" s="42"/>
      <c r="BP60" s="42"/>
      <c r="BQ60" s="43"/>
      <c r="BR60" s="42"/>
      <c r="BS60" s="44"/>
      <c r="BT60" s="45"/>
      <c r="BV60" s="42"/>
      <c r="BW60" s="42"/>
      <c r="BX60" s="42"/>
      <c r="BY60" s="42"/>
      <c r="BZ60" s="43"/>
      <c r="CA60" s="42"/>
      <c r="CB60" s="44"/>
      <c r="CC60" s="45"/>
      <c r="CE60" s="42"/>
      <c r="CF60" s="42"/>
      <c r="CG60" s="42"/>
      <c r="CH60" s="42"/>
      <c r="CI60" s="43"/>
      <c r="CJ60" s="42"/>
      <c r="CK60" s="44"/>
      <c r="CL60" s="45"/>
      <c r="CN60" s="42"/>
      <c r="CO60" s="42"/>
      <c r="CP60" s="42"/>
      <c r="CQ60" s="42"/>
      <c r="CR60" s="43"/>
      <c r="CS60" s="42"/>
      <c r="CT60" s="44"/>
      <c r="CU60" s="45"/>
      <c r="CW60" s="42"/>
      <c r="CX60" s="42"/>
      <c r="CY60" s="42"/>
      <c r="CZ60" s="42"/>
      <c r="DA60" s="43"/>
      <c r="DB60" s="42"/>
      <c r="DC60" s="44"/>
      <c r="DD60" s="45"/>
      <c r="DF60" s="42"/>
      <c r="DG60" s="42"/>
      <c r="DH60" s="42"/>
      <c r="DI60" s="42"/>
      <c r="DJ60" s="43"/>
      <c r="DK60" s="42"/>
      <c r="DL60" s="44"/>
      <c r="DM60" s="45"/>
      <c r="DO60" s="42"/>
      <c r="DP60" s="42"/>
      <c r="DQ60" s="42"/>
      <c r="DR60" s="42"/>
      <c r="DS60" s="43"/>
      <c r="DT60" s="42"/>
      <c r="DU60" s="44"/>
      <c r="DV60" s="45"/>
      <c r="DX60" s="42"/>
      <c r="DY60" s="42"/>
      <c r="DZ60" s="42"/>
      <c r="EA60" s="42"/>
      <c r="EB60" s="43"/>
      <c r="EC60" s="42"/>
      <c r="ED60" s="44"/>
      <c r="EE60" s="45"/>
      <c r="EG60" s="42"/>
      <c r="EH60" s="42"/>
      <c r="EI60" s="42"/>
      <c r="EJ60" s="42"/>
      <c r="EK60" s="43"/>
      <c r="EL60" s="42"/>
      <c r="EM60" s="44"/>
      <c r="EN60" s="45"/>
      <c r="EP60" s="42"/>
      <c r="EQ60" s="42"/>
      <c r="ER60" s="42"/>
      <c r="ES60" s="42"/>
      <c r="ET60" s="43"/>
      <c r="EU60" s="42"/>
      <c r="EV60" s="44"/>
      <c r="EW60" s="45"/>
      <c r="EY60" s="42"/>
      <c r="EZ60" s="42"/>
      <c r="FA60" s="42"/>
      <c r="FB60" s="42"/>
      <c r="FC60" s="43"/>
      <c r="FD60" s="42"/>
      <c r="FE60" s="44"/>
      <c r="FF60" s="45"/>
      <c r="FH60" s="42"/>
      <c r="FI60" s="42"/>
      <c r="FJ60" s="42"/>
      <c r="FK60" s="42"/>
      <c r="FL60" s="43"/>
      <c r="FM60" s="42"/>
      <c r="FN60" s="44"/>
      <c r="FO60" s="45"/>
      <c r="FQ60" s="42"/>
      <c r="FR60" s="42"/>
      <c r="FS60" s="42"/>
      <c r="FT60" s="42"/>
      <c r="FU60" s="43"/>
      <c r="FV60" s="42"/>
      <c r="FW60" s="44"/>
      <c r="FX60" s="45"/>
      <c r="FZ60" s="42"/>
      <c r="GA60" s="42"/>
      <c r="GB60" s="42"/>
      <c r="GC60" s="42"/>
      <c r="GD60" s="43"/>
      <c r="GE60" s="42"/>
      <c r="GF60" s="44"/>
      <c r="GG60" s="45"/>
      <c r="GI60" s="42"/>
      <c r="GJ60" s="42"/>
      <c r="GK60" s="42"/>
      <c r="GL60" s="42"/>
      <c r="GM60" s="43"/>
      <c r="GN60" s="42"/>
      <c r="GO60" s="44"/>
      <c r="GP60" s="45"/>
      <c r="GR60" s="42"/>
      <c r="GS60" s="42"/>
      <c r="GT60" s="42"/>
      <c r="GU60" s="42"/>
      <c r="GV60" s="43"/>
      <c r="GW60" s="42"/>
      <c r="GX60" s="44"/>
      <c r="GY60" s="45"/>
      <c r="HA60" s="42"/>
      <c r="HB60" s="42"/>
      <c r="HC60" s="42"/>
      <c r="HD60" s="42"/>
      <c r="HE60" s="43"/>
      <c r="HF60" s="42"/>
      <c r="HG60" s="44"/>
      <c r="HH60" s="45"/>
      <c r="HJ60" s="42"/>
      <c r="HK60" s="42"/>
      <c r="HL60" s="42"/>
      <c r="HM60" s="42"/>
      <c r="HN60" s="43"/>
      <c r="HO60" s="42"/>
      <c r="HP60" s="44"/>
      <c r="HQ60" s="45"/>
      <c r="HS60" s="42"/>
      <c r="HT60" s="42"/>
      <c r="HU60" s="42"/>
      <c r="HV60" s="42"/>
      <c r="HW60" s="43"/>
      <c r="HX60" s="42"/>
      <c r="HY60" s="44"/>
      <c r="HZ60" s="45"/>
      <c r="IB60" s="42"/>
      <c r="IC60" s="42"/>
      <c r="ID60" s="42"/>
      <c r="IE60" s="42"/>
      <c r="IF60" s="43"/>
      <c r="IG60" s="42"/>
      <c r="IH60" s="44"/>
      <c r="II60" s="45"/>
      <c r="IK60" s="42"/>
      <c r="IL60" s="42"/>
      <c r="IM60" s="42"/>
    </row>
    <row r="61" spans="1:247" s="4" customFormat="1">
      <c r="A61" s="33">
        <f t="shared" si="1"/>
        <v>50</v>
      </c>
      <c r="B61" s="39" t="s">
        <v>69</v>
      </c>
      <c r="C61" s="41"/>
      <c r="D61" s="41"/>
      <c r="E61" s="41"/>
      <c r="F61" s="32"/>
      <c r="G61" s="31"/>
      <c r="H61" s="21"/>
      <c r="I61" s="10"/>
      <c r="J61" s="2"/>
      <c r="K61" s="31"/>
      <c r="L61" s="31"/>
      <c r="M61" s="31"/>
      <c r="N61" s="42"/>
      <c r="O61" s="43"/>
      <c r="P61" s="42"/>
      <c r="Q61" s="44"/>
      <c r="R61" s="45"/>
      <c r="T61" s="42"/>
      <c r="U61" s="42"/>
      <c r="V61" s="42"/>
      <c r="W61" s="42"/>
      <c r="X61" s="43"/>
      <c r="Y61" s="42"/>
      <c r="Z61" s="44"/>
      <c r="AA61" s="45"/>
      <c r="AC61" s="42"/>
      <c r="AD61" s="42"/>
      <c r="AE61" s="42"/>
      <c r="AF61" s="42"/>
      <c r="AG61" s="43"/>
      <c r="AH61" s="42"/>
      <c r="AI61" s="44"/>
      <c r="AJ61" s="45"/>
      <c r="AL61" s="42"/>
      <c r="AM61" s="42"/>
      <c r="AN61" s="42"/>
      <c r="AO61" s="42"/>
      <c r="AP61" s="43"/>
      <c r="AQ61" s="42"/>
      <c r="AR61" s="44"/>
      <c r="AS61" s="45"/>
      <c r="AU61" s="42"/>
      <c r="AV61" s="42"/>
      <c r="AW61" s="42"/>
      <c r="AX61" s="42"/>
      <c r="AY61" s="43"/>
      <c r="AZ61" s="42"/>
      <c r="BA61" s="44"/>
      <c r="BB61" s="45"/>
      <c r="BD61" s="42"/>
      <c r="BE61" s="42"/>
      <c r="BF61" s="42"/>
      <c r="BG61" s="42"/>
      <c r="BH61" s="43"/>
      <c r="BI61" s="42"/>
      <c r="BJ61" s="44"/>
      <c r="BK61" s="45"/>
      <c r="BM61" s="42"/>
      <c r="BN61" s="42"/>
      <c r="BO61" s="42"/>
      <c r="BP61" s="42"/>
      <c r="BQ61" s="43"/>
      <c r="BR61" s="42"/>
      <c r="BS61" s="44"/>
      <c r="BT61" s="45"/>
      <c r="BV61" s="42"/>
      <c r="BW61" s="42"/>
      <c r="BX61" s="42"/>
      <c r="BY61" s="42"/>
      <c r="BZ61" s="43"/>
      <c r="CA61" s="42"/>
      <c r="CB61" s="44"/>
      <c r="CC61" s="45"/>
      <c r="CE61" s="42"/>
      <c r="CF61" s="42"/>
      <c r="CG61" s="42"/>
      <c r="CH61" s="42"/>
      <c r="CI61" s="43"/>
      <c r="CJ61" s="42"/>
      <c r="CK61" s="44"/>
      <c r="CL61" s="45"/>
      <c r="CN61" s="42"/>
      <c r="CO61" s="42"/>
      <c r="CP61" s="42"/>
      <c r="CQ61" s="42"/>
      <c r="CR61" s="43"/>
      <c r="CS61" s="42"/>
      <c r="CT61" s="44"/>
      <c r="CU61" s="45"/>
      <c r="CW61" s="42"/>
      <c r="CX61" s="42"/>
      <c r="CY61" s="42"/>
      <c r="CZ61" s="42"/>
      <c r="DA61" s="43"/>
      <c r="DB61" s="42"/>
      <c r="DC61" s="44"/>
      <c r="DD61" s="45"/>
      <c r="DF61" s="42"/>
      <c r="DG61" s="42"/>
      <c r="DH61" s="42"/>
      <c r="DI61" s="42"/>
      <c r="DJ61" s="43"/>
      <c r="DK61" s="42"/>
      <c r="DL61" s="44"/>
      <c r="DM61" s="45"/>
      <c r="DO61" s="42"/>
      <c r="DP61" s="42"/>
      <c r="DQ61" s="42"/>
      <c r="DR61" s="42"/>
      <c r="DS61" s="43"/>
      <c r="DT61" s="42"/>
      <c r="DU61" s="44"/>
      <c r="DV61" s="45"/>
      <c r="DX61" s="42"/>
      <c r="DY61" s="42"/>
      <c r="DZ61" s="42"/>
      <c r="EA61" s="42"/>
      <c r="EB61" s="43"/>
      <c r="EC61" s="42"/>
      <c r="ED61" s="44"/>
      <c r="EE61" s="45"/>
      <c r="EG61" s="42"/>
      <c r="EH61" s="42"/>
      <c r="EI61" s="42"/>
      <c r="EJ61" s="42"/>
      <c r="EK61" s="43"/>
      <c r="EL61" s="42"/>
      <c r="EM61" s="44"/>
      <c r="EN61" s="45"/>
      <c r="EP61" s="42"/>
      <c r="EQ61" s="42"/>
      <c r="ER61" s="42"/>
      <c r="ES61" s="42"/>
      <c r="ET61" s="43"/>
      <c r="EU61" s="42"/>
      <c r="EV61" s="44"/>
      <c r="EW61" s="45"/>
      <c r="EY61" s="42"/>
      <c r="EZ61" s="42"/>
      <c r="FA61" s="42"/>
      <c r="FB61" s="42"/>
      <c r="FC61" s="43"/>
      <c r="FD61" s="42"/>
      <c r="FE61" s="44"/>
      <c r="FF61" s="45"/>
      <c r="FH61" s="42"/>
      <c r="FI61" s="42"/>
      <c r="FJ61" s="42"/>
      <c r="FK61" s="42"/>
      <c r="FL61" s="43"/>
      <c r="FM61" s="42"/>
      <c r="FN61" s="44"/>
      <c r="FO61" s="45"/>
      <c r="FQ61" s="42"/>
      <c r="FR61" s="42"/>
      <c r="FS61" s="42"/>
      <c r="FT61" s="42"/>
      <c r="FU61" s="43"/>
      <c r="FV61" s="42"/>
      <c r="FW61" s="44"/>
      <c r="FX61" s="45"/>
      <c r="FZ61" s="42"/>
      <c r="GA61" s="42"/>
      <c r="GB61" s="42"/>
      <c r="GC61" s="42"/>
      <c r="GD61" s="43"/>
      <c r="GE61" s="42"/>
      <c r="GF61" s="44"/>
      <c r="GG61" s="45"/>
      <c r="GI61" s="42"/>
      <c r="GJ61" s="42"/>
      <c r="GK61" s="42"/>
      <c r="GL61" s="42"/>
      <c r="GM61" s="43"/>
      <c r="GN61" s="42"/>
      <c r="GO61" s="44"/>
      <c r="GP61" s="45"/>
      <c r="GR61" s="42"/>
      <c r="GS61" s="42"/>
      <c r="GT61" s="42"/>
      <c r="GU61" s="42"/>
      <c r="GV61" s="43"/>
      <c r="GW61" s="42"/>
      <c r="GX61" s="44"/>
      <c r="GY61" s="45"/>
      <c r="HA61" s="42"/>
      <c r="HB61" s="42"/>
      <c r="HC61" s="42"/>
      <c r="HD61" s="42"/>
      <c r="HE61" s="43"/>
      <c r="HF61" s="42"/>
      <c r="HG61" s="44"/>
      <c r="HH61" s="45"/>
      <c r="HJ61" s="42"/>
      <c r="HK61" s="42"/>
      <c r="HL61" s="42"/>
      <c r="HM61" s="42"/>
      <c r="HN61" s="43"/>
      <c r="HO61" s="42"/>
      <c r="HP61" s="44"/>
      <c r="HQ61" s="45"/>
      <c r="HS61" s="42"/>
      <c r="HT61" s="42"/>
      <c r="HU61" s="42"/>
      <c r="HV61" s="42"/>
      <c r="HW61" s="43"/>
      <c r="HX61" s="42"/>
      <c r="HY61" s="44"/>
      <c r="HZ61" s="45"/>
      <c r="IB61" s="42"/>
      <c r="IC61" s="42"/>
      <c r="ID61" s="42"/>
      <c r="IE61" s="42"/>
      <c r="IF61" s="43"/>
      <c r="IG61" s="42"/>
      <c r="IH61" s="44"/>
      <c r="II61" s="45"/>
      <c r="IK61" s="42"/>
      <c r="IL61" s="42"/>
      <c r="IM61" s="42"/>
    </row>
    <row r="62" spans="1:247" s="4" customFormat="1">
      <c r="A62" s="33">
        <f t="shared" si="1"/>
        <v>51</v>
      </c>
      <c r="B62" s="39" t="s">
        <v>70</v>
      </c>
      <c r="C62" s="41"/>
      <c r="D62" s="31"/>
      <c r="E62" s="67"/>
      <c r="F62" s="32"/>
      <c r="G62" s="31"/>
      <c r="H62" s="21"/>
      <c r="I62" s="10"/>
      <c r="J62" s="2"/>
      <c r="K62" s="31"/>
      <c r="L62" s="31"/>
      <c r="M62" s="31"/>
      <c r="N62" s="42"/>
      <c r="O62" s="43"/>
      <c r="P62" s="42"/>
      <c r="Q62" s="44"/>
      <c r="R62" s="45"/>
      <c r="T62" s="42"/>
      <c r="U62" s="42"/>
      <c r="V62" s="42"/>
      <c r="W62" s="42"/>
      <c r="X62" s="43"/>
      <c r="Y62" s="42"/>
      <c r="Z62" s="44"/>
      <c r="AA62" s="45"/>
      <c r="AC62" s="42"/>
      <c r="AD62" s="42"/>
      <c r="AE62" s="42"/>
      <c r="AF62" s="42"/>
      <c r="AG62" s="43"/>
      <c r="AH62" s="42"/>
      <c r="AI62" s="44"/>
      <c r="AJ62" s="45"/>
      <c r="AL62" s="42"/>
      <c r="AM62" s="42"/>
      <c r="AN62" s="42"/>
      <c r="AO62" s="42"/>
      <c r="AP62" s="43"/>
      <c r="AQ62" s="42"/>
      <c r="AR62" s="44"/>
      <c r="AS62" s="45"/>
      <c r="AU62" s="42"/>
      <c r="AV62" s="42"/>
      <c r="AW62" s="42"/>
      <c r="AX62" s="42"/>
      <c r="AY62" s="43"/>
      <c r="AZ62" s="42"/>
      <c r="BA62" s="44"/>
      <c r="BB62" s="45"/>
      <c r="BD62" s="42"/>
      <c r="BE62" s="42"/>
      <c r="BF62" s="42"/>
      <c r="BG62" s="42"/>
      <c r="BH62" s="43"/>
      <c r="BI62" s="42"/>
      <c r="BJ62" s="44"/>
      <c r="BK62" s="45"/>
      <c r="BM62" s="42"/>
      <c r="BN62" s="42"/>
      <c r="BO62" s="42"/>
      <c r="BP62" s="42"/>
      <c r="BQ62" s="43"/>
      <c r="BR62" s="42"/>
      <c r="BS62" s="44"/>
      <c r="BT62" s="45"/>
      <c r="BV62" s="42"/>
      <c r="BW62" s="42"/>
      <c r="BX62" s="42"/>
      <c r="BY62" s="42"/>
      <c r="BZ62" s="43"/>
      <c r="CA62" s="42"/>
      <c r="CB62" s="44"/>
      <c r="CC62" s="45"/>
      <c r="CE62" s="42"/>
      <c r="CF62" s="42"/>
      <c r="CG62" s="42"/>
      <c r="CH62" s="42"/>
      <c r="CI62" s="43"/>
      <c r="CJ62" s="42"/>
      <c r="CK62" s="44"/>
      <c r="CL62" s="45"/>
      <c r="CN62" s="42"/>
      <c r="CO62" s="42"/>
      <c r="CP62" s="42"/>
      <c r="CQ62" s="42"/>
      <c r="CR62" s="43"/>
      <c r="CS62" s="42"/>
      <c r="CT62" s="44"/>
      <c r="CU62" s="45"/>
      <c r="CW62" s="42"/>
      <c r="CX62" s="42"/>
      <c r="CY62" s="42"/>
      <c r="CZ62" s="42"/>
      <c r="DA62" s="43"/>
      <c r="DB62" s="42"/>
      <c r="DC62" s="44"/>
      <c r="DD62" s="45"/>
      <c r="DF62" s="42"/>
      <c r="DG62" s="42"/>
      <c r="DH62" s="42"/>
      <c r="DI62" s="42"/>
      <c r="DJ62" s="43"/>
      <c r="DK62" s="42"/>
      <c r="DL62" s="44"/>
      <c r="DM62" s="45"/>
      <c r="DO62" s="42"/>
      <c r="DP62" s="42"/>
      <c r="DQ62" s="42"/>
      <c r="DR62" s="42"/>
      <c r="DS62" s="43"/>
      <c r="DT62" s="42"/>
      <c r="DU62" s="44"/>
      <c r="DV62" s="45"/>
      <c r="DX62" s="42"/>
      <c r="DY62" s="42"/>
      <c r="DZ62" s="42"/>
      <c r="EA62" s="42"/>
      <c r="EB62" s="43"/>
      <c r="EC62" s="42"/>
      <c r="ED62" s="44"/>
      <c r="EE62" s="45"/>
      <c r="EG62" s="42"/>
      <c r="EH62" s="42"/>
      <c r="EI62" s="42"/>
      <c r="EJ62" s="42"/>
      <c r="EK62" s="43"/>
      <c r="EL62" s="42"/>
      <c r="EM62" s="44"/>
      <c r="EN62" s="45"/>
      <c r="EP62" s="42"/>
      <c r="EQ62" s="42"/>
      <c r="ER62" s="42"/>
      <c r="ES62" s="42"/>
      <c r="ET62" s="43"/>
      <c r="EU62" s="42"/>
      <c r="EV62" s="44"/>
      <c r="EW62" s="45"/>
      <c r="EY62" s="42"/>
      <c r="EZ62" s="42"/>
      <c r="FA62" s="42"/>
      <c r="FB62" s="42"/>
      <c r="FC62" s="43"/>
      <c r="FD62" s="42"/>
      <c r="FE62" s="44"/>
      <c r="FF62" s="45"/>
      <c r="FH62" s="42"/>
      <c r="FI62" s="42"/>
      <c r="FJ62" s="42"/>
      <c r="FK62" s="42"/>
      <c r="FL62" s="43"/>
      <c r="FM62" s="42"/>
      <c r="FN62" s="44"/>
      <c r="FO62" s="45"/>
      <c r="FQ62" s="42"/>
      <c r="FR62" s="42"/>
      <c r="FS62" s="42"/>
      <c r="FT62" s="42"/>
      <c r="FU62" s="43"/>
      <c r="FV62" s="42"/>
      <c r="FW62" s="44"/>
      <c r="FX62" s="45"/>
      <c r="FZ62" s="42"/>
      <c r="GA62" s="42"/>
      <c r="GB62" s="42"/>
      <c r="GC62" s="42"/>
      <c r="GD62" s="43"/>
      <c r="GE62" s="42"/>
      <c r="GF62" s="44"/>
      <c r="GG62" s="45"/>
      <c r="GI62" s="42"/>
      <c r="GJ62" s="42"/>
      <c r="GK62" s="42"/>
      <c r="GL62" s="42"/>
      <c r="GM62" s="43"/>
      <c r="GN62" s="42"/>
      <c r="GO62" s="44"/>
      <c r="GP62" s="45"/>
      <c r="GR62" s="42"/>
      <c r="GS62" s="42"/>
      <c r="GT62" s="42"/>
      <c r="GU62" s="42"/>
      <c r="GV62" s="43"/>
      <c r="GW62" s="42"/>
      <c r="GX62" s="44"/>
      <c r="GY62" s="45"/>
      <c r="HA62" s="42"/>
      <c r="HB62" s="42"/>
      <c r="HC62" s="42"/>
      <c r="HD62" s="42"/>
      <c r="HE62" s="43"/>
      <c r="HF62" s="42"/>
      <c r="HG62" s="44"/>
      <c r="HH62" s="45"/>
      <c r="HJ62" s="42"/>
      <c r="HK62" s="42"/>
      <c r="HL62" s="42"/>
      <c r="HM62" s="42"/>
      <c r="HN62" s="43"/>
      <c r="HO62" s="42"/>
      <c r="HP62" s="44"/>
      <c r="HQ62" s="45"/>
      <c r="HS62" s="42"/>
      <c r="HT62" s="42"/>
      <c r="HU62" s="42"/>
      <c r="HV62" s="42"/>
      <c r="HW62" s="43"/>
      <c r="HX62" s="42"/>
      <c r="HY62" s="44"/>
      <c r="HZ62" s="45"/>
      <c r="IB62" s="42"/>
      <c r="IC62" s="42"/>
      <c r="ID62" s="42"/>
      <c r="IE62" s="42"/>
      <c r="IF62" s="43"/>
      <c r="IG62" s="42"/>
      <c r="IH62" s="44"/>
      <c r="II62" s="45"/>
      <c r="IK62" s="42"/>
      <c r="IL62" s="42"/>
      <c r="IM62" s="42"/>
    </row>
    <row r="63" spans="1:247" s="4" customFormat="1">
      <c r="A63" s="33">
        <f t="shared" si="1"/>
        <v>52</v>
      </c>
      <c r="B63" s="39" t="s">
        <v>71</v>
      </c>
      <c r="C63" s="41"/>
      <c r="D63" s="41"/>
      <c r="E63" s="41"/>
      <c r="F63" s="32"/>
      <c r="G63" s="31"/>
      <c r="H63" s="21"/>
      <c r="I63" s="10"/>
      <c r="J63" s="2"/>
      <c r="K63" s="31"/>
      <c r="L63" s="31"/>
      <c r="M63" s="31"/>
      <c r="N63" s="42"/>
      <c r="O63" s="43"/>
      <c r="P63" s="42"/>
      <c r="Q63" s="44"/>
      <c r="R63" s="45"/>
      <c r="T63" s="42"/>
      <c r="U63" s="42"/>
      <c r="V63" s="42"/>
      <c r="W63" s="42"/>
      <c r="X63" s="43"/>
      <c r="Y63" s="42"/>
      <c r="Z63" s="44"/>
      <c r="AA63" s="45"/>
      <c r="AC63" s="42"/>
      <c r="AD63" s="42"/>
      <c r="AE63" s="42"/>
      <c r="AF63" s="42"/>
      <c r="AG63" s="43"/>
      <c r="AH63" s="42"/>
      <c r="AI63" s="44"/>
      <c r="AJ63" s="45"/>
      <c r="AL63" s="42"/>
      <c r="AM63" s="42"/>
      <c r="AN63" s="42"/>
      <c r="AO63" s="42"/>
      <c r="AP63" s="43"/>
      <c r="AQ63" s="42"/>
      <c r="AR63" s="44"/>
      <c r="AS63" s="45"/>
      <c r="AU63" s="42"/>
      <c r="AV63" s="42"/>
      <c r="AW63" s="42"/>
      <c r="AX63" s="42"/>
      <c r="AY63" s="43"/>
      <c r="AZ63" s="42"/>
      <c r="BA63" s="44"/>
      <c r="BB63" s="45"/>
      <c r="BD63" s="42"/>
      <c r="BE63" s="42"/>
      <c r="BF63" s="42"/>
      <c r="BG63" s="42"/>
      <c r="BH63" s="43"/>
      <c r="BI63" s="42"/>
      <c r="BJ63" s="44"/>
      <c r="BK63" s="45"/>
      <c r="BM63" s="42"/>
      <c r="BN63" s="42"/>
      <c r="BO63" s="42"/>
      <c r="BP63" s="42"/>
      <c r="BQ63" s="43"/>
      <c r="BR63" s="42"/>
      <c r="BS63" s="44"/>
      <c r="BT63" s="45"/>
      <c r="BV63" s="42"/>
      <c r="BW63" s="42"/>
      <c r="BX63" s="42"/>
      <c r="BY63" s="42"/>
      <c r="BZ63" s="43"/>
      <c r="CA63" s="42"/>
      <c r="CB63" s="44"/>
      <c r="CC63" s="45"/>
      <c r="CE63" s="42"/>
      <c r="CF63" s="42"/>
      <c r="CG63" s="42"/>
      <c r="CH63" s="42"/>
      <c r="CI63" s="43"/>
      <c r="CJ63" s="42"/>
      <c r="CK63" s="44"/>
      <c r="CL63" s="45"/>
      <c r="CN63" s="42"/>
      <c r="CO63" s="42"/>
      <c r="CP63" s="42"/>
      <c r="CQ63" s="42"/>
      <c r="CR63" s="43"/>
      <c r="CS63" s="42"/>
      <c r="CT63" s="44"/>
      <c r="CU63" s="45"/>
      <c r="CW63" s="42"/>
      <c r="CX63" s="42"/>
      <c r="CY63" s="42"/>
      <c r="CZ63" s="42"/>
      <c r="DA63" s="43"/>
      <c r="DB63" s="42"/>
      <c r="DC63" s="44"/>
      <c r="DD63" s="45"/>
      <c r="DF63" s="42"/>
      <c r="DG63" s="42"/>
      <c r="DH63" s="42"/>
      <c r="DI63" s="42"/>
      <c r="DJ63" s="43"/>
      <c r="DK63" s="42"/>
      <c r="DL63" s="44"/>
      <c r="DM63" s="45"/>
      <c r="DO63" s="42"/>
      <c r="DP63" s="42"/>
      <c r="DQ63" s="42"/>
      <c r="DR63" s="42"/>
      <c r="DS63" s="43"/>
      <c r="DT63" s="42"/>
      <c r="DU63" s="44"/>
      <c r="DV63" s="45"/>
      <c r="DX63" s="42"/>
      <c r="DY63" s="42"/>
      <c r="DZ63" s="42"/>
      <c r="EA63" s="42"/>
      <c r="EB63" s="43"/>
      <c r="EC63" s="42"/>
      <c r="ED63" s="44"/>
      <c r="EE63" s="45"/>
      <c r="EG63" s="42"/>
      <c r="EH63" s="42"/>
      <c r="EI63" s="42"/>
      <c r="EJ63" s="42"/>
      <c r="EK63" s="43"/>
      <c r="EL63" s="42"/>
      <c r="EM63" s="44"/>
      <c r="EN63" s="45"/>
      <c r="EP63" s="42"/>
      <c r="EQ63" s="42"/>
      <c r="ER63" s="42"/>
      <c r="ES63" s="42"/>
      <c r="ET63" s="43"/>
      <c r="EU63" s="42"/>
      <c r="EV63" s="44"/>
      <c r="EW63" s="45"/>
      <c r="EY63" s="42"/>
      <c r="EZ63" s="42"/>
      <c r="FA63" s="42"/>
      <c r="FB63" s="42"/>
      <c r="FC63" s="43"/>
      <c r="FD63" s="42"/>
      <c r="FE63" s="44"/>
      <c r="FF63" s="45"/>
      <c r="FH63" s="42"/>
      <c r="FI63" s="42"/>
      <c r="FJ63" s="42"/>
      <c r="FK63" s="42"/>
      <c r="FL63" s="43"/>
      <c r="FM63" s="42"/>
      <c r="FN63" s="44"/>
      <c r="FO63" s="45"/>
      <c r="FQ63" s="42"/>
      <c r="FR63" s="42"/>
      <c r="FS63" s="42"/>
      <c r="FT63" s="42"/>
      <c r="FU63" s="43"/>
      <c r="FV63" s="42"/>
      <c r="FW63" s="44"/>
      <c r="FX63" s="45"/>
      <c r="FZ63" s="42"/>
      <c r="GA63" s="42"/>
      <c r="GB63" s="42"/>
      <c r="GC63" s="42"/>
      <c r="GD63" s="43"/>
      <c r="GE63" s="42"/>
      <c r="GF63" s="44"/>
      <c r="GG63" s="45"/>
      <c r="GI63" s="42"/>
      <c r="GJ63" s="42"/>
      <c r="GK63" s="42"/>
      <c r="GL63" s="42"/>
      <c r="GM63" s="43"/>
      <c r="GN63" s="42"/>
      <c r="GO63" s="44"/>
      <c r="GP63" s="45"/>
      <c r="GR63" s="42"/>
      <c r="GS63" s="42"/>
      <c r="GT63" s="42"/>
      <c r="GU63" s="42"/>
      <c r="GV63" s="43"/>
      <c r="GW63" s="42"/>
      <c r="GX63" s="44"/>
      <c r="GY63" s="45"/>
      <c r="HA63" s="42"/>
      <c r="HB63" s="42"/>
      <c r="HC63" s="42"/>
      <c r="HD63" s="42"/>
      <c r="HE63" s="43"/>
      <c r="HF63" s="42"/>
      <c r="HG63" s="44"/>
      <c r="HH63" s="45"/>
      <c r="HJ63" s="42"/>
      <c r="HK63" s="42"/>
      <c r="HL63" s="42"/>
      <c r="HM63" s="42"/>
      <c r="HN63" s="43"/>
      <c r="HO63" s="42"/>
      <c r="HP63" s="44"/>
      <c r="HQ63" s="45"/>
      <c r="HS63" s="42"/>
      <c r="HT63" s="42"/>
      <c r="HU63" s="42"/>
      <c r="HV63" s="42"/>
      <c r="HW63" s="43"/>
      <c r="HX63" s="42"/>
      <c r="HY63" s="44"/>
      <c r="HZ63" s="45"/>
      <c r="IB63" s="42"/>
      <c r="IC63" s="42"/>
      <c r="ID63" s="42"/>
      <c r="IE63" s="42"/>
      <c r="IF63" s="43"/>
      <c r="IG63" s="42"/>
      <c r="IH63" s="44"/>
      <c r="II63" s="45"/>
      <c r="IK63" s="42"/>
      <c r="IL63" s="42"/>
      <c r="IM63" s="42"/>
    </row>
    <row r="64" spans="1:247" s="4" customFormat="1">
      <c r="A64" s="33">
        <f t="shared" si="1"/>
        <v>53</v>
      </c>
      <c r="B64" s="37" t="s">
        <v>72</v>
      </c>
      <c r="C64" s="102">
        <f t="shared" ref="C64:E64" si="4">SUM(C13:C63)</f>
        <v>2229799.3199999998</v>
      </c>
      <c r="D64" s="102">
        <f t="shared" si="4"/>
        <v>0</v>
      </c>
      <c r="E64" s="102">
        <f t="shared" si="4"/>
        <v>2229799.3199999998</v>
      </c>
      <c r="F64" s="32"/>
      <c r="G64" s="102">
        <f>SUM(G13:G63)</f>
        <v>1078777</v>
      </c>
      <c r="H64" s="2"/>
      <c r="I64" s="83">
        <f>-1129453+79496-9933</f>
        <v>-1059890</v>
      </c>
      <c r="J64" s="83"/>
      <c r="K64" s="2"/>
      <c r="L64" s="2"/>
      <c r="M64" s="2"/>
    </row>
    <row r="65" spans="1:14" s="4" customFormat="1">
      <c r="A65" s="2"/>
      <c r="B65" s="2"/>
      <c r="C65" s="2"/>
      <c r="D65" s="2"/>
      <c r="E65" s="2"/>
      <c r="F65" s="32"/>
      <c r="G65" s="2"/>
      <c r="H65" s="2"/>
      <c r="I65" s="2"/>
      <c r="J65" s="2"/>
      <c r="K65" s="2"/>
      <c r="L65" s="2"/>
      <c r="M65" s="2"/>
    </row>
    <row r="66" spans="1:14" s="4" customFormat="1">
      <c r="A66" s="2"/>
      <c r="B66" s="2"/>
      <c r="C66" s="2"/>
      <c r="D66" s="2"/>
      <c r="E66" s="2"/>
      <c r="F66" s="32"/>
      <c r="G66" s="2"/>
      <c r="H66" s="2"/>
      <c r="I66" s="2"/>
      <c r="J66" s="2"/>
      <c r="K66" s="2"/>
      <c r="L66" s="2"/>
      <c r="M66" s="2"/>
    </row>
    <row r="67" spans="1:14" s="4" customFormat="1">
      <c r="A67" s="2"/>
      <c r="B67" s="2"/>
      <c r="C67" s="2"/>
      <c r="D67" s="2"/>
      <c r="E67" s="2"/>
      <c r="F67" s="32"/>
      <c r="G67" s="2"/>
      <c r="H67" s="2"/>
      <c r="I67" s="2"/>
      <c r="J67" s="2"/>
      <c r="K67" s="2"/>
      <c r="L67" s="2"/>
      <c r="M67" s="2"/>
    </row>
    <row r="68" spans="1:14" s="4" customFormat="1">
      <c r="A68" s="2"/>
      <c r="B68" s="1" t="s">
        <v>124</v>
      </c>
      <c r="C68" s="2"/>
      <c r="D68" s="2"/>
      <c r="E68" s="2"/>
      <c r="F68" s="32"/>
      <c r="G68" s="2"/>
      <c r="H68" s="2"/>
      <c r="I68" s="2"/>
      <c r="J68" s="2"/>
      <c r="K68" s="2"/>
      <c r="L68" s="2"/>
      <c r="M68" s="2"/>
    </row>
    <row r="69" spans="1:14" s="4" customFormat="1">
      <c r="A69" s="2"/>
      <c r="B69" s="2"/>
      <c r="C69" s="2"/>
      <c r="D69" s="2"/>
      <c r="E69" s="2"/>
      <c r="F69" s="32"/>
      <c r="G69" s="2"/>
      <c r="H69" s="2"/>
      <c r="I69" s="2"/>
      <c r="J69" s="2"/>
      <c r="K69" s="2"/>
      <c r="L69" s="2"/>
      <c r="M69" s="2"/>
    </row>
    <row r="70" spans="1:14" s="4" customFormat="1">
      <c r="A70" s="2"/>
      <c r="B70" s="249" t="s">
        <v>209</v>
      </c>
      <c r="C70" s="2"/>
      <c r="D70" s="2"/>
      <c r="E70" s="2"/>
      <c r="F70" s="32"/>
      <c r="G70" s="2"/>
      <c r="H70" s="2"/>
      <c r="I70" s="2"/>
      <c r="J70" s="2"/>
      <c r="K70" s="2"/>
      <c r="L70" s="2"/>
      <c r="M70" s="2"/>
    </row>
    <row r="71" spans="1:14" s="4" customFormat="1">
      <c r="A71" s="2"/>
      <c r="B71" s="2"/>
      <c r="C71" s="2"/>
      <c r="D71" s="2"/>
      <c r="E71" s="2"/>
      <c r="F71" s="32"/>
      <c r="G71" s="2"/>
      <c r="H71" s="2"/>
      <c r="I71" s="2"/>
      <c r="J71" s="2"/>
      <c r="K71" s="2"/>
      <c r="L71" s="2"/>
      <c r="M71" s="2"/>
    </row>
    <row r="72" spans="1:14" s="4" customFormat="1" ht="12.75">
      <c r="A72" s="2"/>
      <c r="B72" s="252" t="s">
        <v>184</v>
      </c>
      <c r="C72" s="253"/>
      <c r="D72" s="254"/>
      <c r="E72" s="253" t="s">
        <v>185</v>
      </c>
      <c r="F72" s="253"/>
      <c r="G72" s="253"/>
      <c r="H72" s="253"/>
      <c r="I72" s="254"/>
      <c r="J72" s="254"/>
      <c r="K72" s="253" t="s">
        <v>8</v>
      </c>
      <c r="L72" s="254"/>
      <c r="M72" s="254"/>
      <c r="N72" s="253"/>
    </row>
    <row r="73" spans="1:14" s="4" customFormat="1" ht="12.75">
      <c r="A73" s="2"/>
      <c r="B73" s="255"/>
      <c r="C73" s="253" t="s">
        <v>187</v>
      </c>
      <c r="D73" s="254"/>
      <c r="E73" s="253" t="s">
        <v>188</v>
      </c>
      <c r="F73" s="253" t="s">
        <v>189</v>
      </c>
      <c r="G73" s="253" t="s">
        <v>187</v>
      </c>
      <c r="H73" s="253" t="s">
        <v>187</v>
      </c>
      <c r="I73" s="254"/>
      <c r="J73" s="254"/>
      <c r="K73" s="253" t="s">
        <v>210</v>
      </c>
      <c r="L73" s="253" t="s">
        <v>187</v>
      </c>
      <c r="M73" s="253" t="s">
        <v>187</v>
      </c>
      <c r="N73" s="253"/>
    </row>
    <row r="74" spans="1:14" s="4" customFormat="1" ht="12.75">
      <c r="A74" s="2"/>
      <c r="B74" s="252" t="s">
        <v>190</v>
      </c>
      <c r="C74" s="253" t="s">
        <v>10</v>
      </c>
      <c r="D74" s="256" t="s">
        <v>193</v>
      </c>
      <c r="E74" s="253" t="s">
        <v>194</v>
      </c>
      <c r="F74" s="253" t="s">
        <v>195</v>
      </c>
      <c r="G74" s="253" t="s">
        <v>192</v>
      </c>
      <c r="H74" s="253" t="s">
        <v>10</v>
      </c>
      <c r="I74" s="256" t="s">
        <v>193</v>
      </c>
      <c r="J74" s="256" t="s">
        <v>193</v>
      </c>
      <c r="K74" s="253" t="s">
        <v>211</v>
      </c>
      <c r="L74" s="253" t="s">
        <v>192</v>
      </c>
      <c r="M74" s="253" t="s">
        <v>10</v>
      </c>
      <c r="N74" s="253"/>
    </row>
    <row r="75" spans="1:14" s="4" customFormat="1" ht="12.75">
      <c r="A75" s="2"/>
      <c r="B75" s="255"/>
      <c r="C75" s="257" t="s">
        <v>197</v>
      </c>
      <c r="D75" s="259" t="s">
        <v>198</v>
      </c>
      <c r="E75" s="257" t="s">
        <v>213</v>
      </c>
      <c r="F75" s="258" t="s">
        <v>214</v>
      </c>
      <c r="G75" s="258" t="s">
        <v>106</v>
      </c>
      <c r="H75" s="257" t="s">
        <v>197</v>
      </c>
      <c r="I75" s="259" t="s">
        <v>215</v>
      </c>
      <c r="J75" s="259" t="s">
        <v>216</v>
      </c>
      <c r="K75" s="257" t="s">
        <v>217</v>
      </c>
      <c r="L75" s="257" t="s">
        <v>106</v>
      </c>
      <c r="M75" s="257" t="s">
        <v>197</v>
      </c>
      <c r="N75" s="257"/>
    </row>
    <row r="76" spans="1:14" s="4" customFormat="1" ht="12.75">
      <c r="A76" s="2"/>
      <c r="B76" s="255"/>
      <c r="C76" s="254"/>
      <c r="D76" s="254"/>
      <c r="E76" s="254"/>
      <c r="F76" s="254"/>
      <c r="G76" s="254"/>
      <c r="H76" s="254"/>
      <c r="I76" s="254"/>
      <c r="J76" s="254"/>
      <c r="K76" s="254"/>
      <c r="L76" s="254"/>
      <c r="M76" s="254"/>
      <c r="N76" s="254"/>
    </row>
    <row r="77" spans="1:14" s="4" customFormat="1" ht="12.75">
      <c r="A77" s="2"/>
      <c r="B77" s="255" t="s">
        <v>204</v>
      </c>
      <c r="C77" s="262" t="e">
        <f>(#REF!+#REF!)</f>
        <v>#REF!</v>
      </c>
      <c r="D77" s="263"/>
      <c r="E77" s="264">
        <v>0</v>
      </c>
      <c r="F77" s="260">
        <v>0</v>
      </c>
      <c r="G77" s="261">
        <v>0</v>
      </c>
      <c r="H77" s="262">
        <f t="shared" ref="H77:H83" si="5">(G77+F77)</f>
        <v>0</v>
      </c>
      <c r="I77" s="263"/>
      <c r="J77" s="262"/>
      <c r="K77" s="261">
        <v>0</v>
      </c>
      <c r="L77" s="265">
        <v>0</v>
      </c>
      <c r="M77" s="265">
        <f>(L77+K77)</f>
        <v>0</v>
      </c>
      <c r="N77" s="262"/>
    </row>
    <row r="78" spans="1:14" s="4" customFormat="1" ht="13.5">
      <c r="A78" s="2"/>
      <c r="B78" s="255" t="s">
        <v>205</v>
      </c>
      <c r="C78" s="266" t="e">
        <f>(#REF!+#REF!)</f>
        <v>#REF!</v>
      </c>
      <c r="D78" s="263"/>
      <c r="E78" s="264">
        <v>0</v>
      </c>
      <c r="F78" s="260">
        <v>0</v>
      </c>
      <c r="G78" s="267">
        <v>0</v>
      </c>
      <c r="H78" s="266">
        <f t="shared" si="5"/>
        <v>0</v>
      </c>
      <c r="I78" s="263"/>
      <c r="J78" s="266"/>
      <c r="K78" s="265">
        <v>0</v>
      </c>
      <c r="L78" s="266">
        <v>0</v>
      </c>
      <c r="M78" s="266">
        <f>(L78+K78)</f>
        <v>0</v>
      </c>
      <c r="N78" s="266"/>
    </row>
    <row r="79" spans="1:14" s="4" customFormat="1" ht="12.75">
      <c r="A79" s="2"/>
      <c r="B79" s="255" t="s">
        <v>218</v>
      </c>
      <c r="C79" s="266" t="e">
        <f>(#REF!+#REF!)</f>
        <v>#REF!</v>
      </c>
      <c r="D79" s="263"/>
      <c r="E79" s="264">
        <v>0</v>
      </c>
      <c r="F79" s="260">
        <v>0</v>
      </c>
      <c r="G79" s="266">
        <v>0</v>
      </c>
      <c r="H79" s="266">
        <f t="shared" si="5"/>
        <v>0</v>
      </c>
      <c r="I79" s="263"/>
      <c r="J79" s="266"/>
      <c r="K79" s="265">
        <v>0</v>
      </c>
      <c r="L79" s="266" t="e">
        <f>(E79*#REF!)</f>
        <v>#REF!</v>
      </c>
      <c r="M79" s="266" t="e">
        <f>(L79+K79)</f>
        <v>#REF!</v>
      </c>
      <c r="N79" s="266"/>
    </row>
    <row r="80" spans="1:14" s="4" customFormat="1" ht="12.75">
      <c r="A80" s="2"/>
      <c r="B80" s="255" t="s">
        <v>206</v>
      </c>
      <c r="C80" s="266" t="e">
        <f>(#REF!+#REF!)</f>
        <v>#REF!</v>
      </c>
      <c r="D80" s="263"/>
      <c r="E80" s="268">
        <v>0</v>
      </c>
      <c r="F80" s="260">
        <f>31774+93303+22578</f>
        <v>147655</v>
      </c>
      <c r="G80" s="266" t="e">
        <f>(L80/2)</f>
        <v>#REF!</v>
      </c>
      <c r="H80" s="266" t="e">
        <f t="shared" si="5"/>
        <v>#REF!</v>
      </c>
      <c r="I80" s="263"/>
      <c r="J80" s="266"/>
      <c r="K80" s="265">
        <v>0</v>
      </c>
      <c r="L80" s="266" t="e">
        <f>(E80*#REF!)</f>
        <v>#REF!</v>
      </c>
      <c r="M80" s="266" t="e">
        <f>(L80+K80)</f>
        <v>#REF!</v>
      </c>
      <c r="N80" s="266"/>
    </row>
    <row r="81" spans="1:14" s="4" customFormat="1" ht="12.75">
      <c r="A81" s="2"/>
      <c r="B81" s="255" t="s">
        <v>219</v>
      </c>
      <c r="C81" s="266" t="e">
        <f>(#REF!+#REF!)</f>
        <v>#REF!</v>
      </c>
      <c r="D81" s="263"/>
      <c r="E81" s="268">
        <v>0</v>
      </c>
      <c r="F81" s="260">
        <f>-5996+165143+260310+36925-72-19201</f>
        <v>437109</v>
      </c>
      <c r="G81" s="266">
        <v>19273</v>
      </c>
      <c r="H81" s="266">
        <f t="shared" si="5"/>
        <v>456382</v>
      </c>
      <c r="I81" s="263"/>
      <c r="J81" s="266"/>
      <c r="K81" s="265">
        <v>0</v>
      </c>
      <c r="L81" s="266" t="e">
        <f>(E81*#REF!)</f>
        <v>#REF!</v>
      </c>
      <c r="M81" s="266" t="e">
        <f>(L81+K81)</f>
        <v>#REF!</v>
      </c>
      <c r="N81" s="266"/>
    </row>
    <row r="82" spans="1:14" s="4" customFormat="1" ht="12.75">
      <c r="A82" s="2"/>
      <c r="B82" s="269" t="s">
        <v>220</v>
      </c>
      <c r="C82" s="271" t="e">
        <f>(#REF!+#REF!)</f>
        <v>#REF!</v>
      </c>
      <c r="D82" s="272">
        <v>0.5776</v>
      </c>
      <c r="E82" s="273"/>
      <c r="F82" s="270">
        <v>51338</v>
      </c>
      <c r="G82" s="271"/>
      <c r="H82" s="271">
        <f t="shared" si="5"/>
        <v>51338</v>
      </c>
      <c r="I82" s="272">
        <f>D82</f>
        <v>0.5776</v>
      </c>
      <c r="J82" s="271">
        <f>I82*H82</f>
        <v>29652.828799999999</v>
      </c>
      <c r="K82" s="270">
        <f>(417988+14339)-(378001+12383)</f>
        <v>41943</v>
      </c>
      <c r="L82" s="271">
        <f>M82-K82</f>
        <v>-24226.2768</v>
      </c>
      <c r="M82" s="271">
        <f>K82*(1-I82)</f>
        <v>17716.7232</v>
      </c>
      <c r="N82" s="271"/>
    </row>
    <row r="83" spans="1:14" s="4" customFormat="1" ht="12.75">
      <c r="A83" s="2"/>
      <c r="B83" s="255" t="s">
        <v>221</v>
      </c>
      <c r="C83" s="266" t="e">
        <f>(#REF!+#REF!)</f>
        <v>#REF!</v>
      </c>
      <c r="D83" s="263"/>
      <c r="E83" s="268">
        <v>0</v>
      </c>
      <c r="F83" s="260">
        <v>0</v>
      </c>
      <c r="G83" s="266" t="e">
        <f>(L83/2)</f>
        <v>#REF!</v>
      </c>
      <c r="H83" s="266" t="e">
        <f t="shared" si="5"/>
        <v>#REF!</v>
      </c>
      <c r="I83" s="263"/>
      <c r="J83" s="274"/>
      <c r="K83" s="265">
        <v>0</v>
      </c>
      <c r="L83" s="266" t="e">
        <f>(E83*#REF!)</f>
        <v>#REF!</v>
      </c>
      <c r="M83" s="266" t="e">
        <f>(L83+K83)</f>
        <v>#REF!</v>
      </c>
      <c r="N83" s="266"/>
    </row>
    <row r="84" spans="1:14" s="4" customFormat="1" ht="12.75">
      <c r="A84" s="2"/>
      <c r="B84" s="255"/>
      <c r="C84" s="275"/>
      <c r="D84" s="254"/>
      <c r="E84" s="254"/>
      <c r="F84" s="275"/>
      <c r="G84" s="275"/>
      <c r="H84" s="275"/>
      <c r="I84" s="254"/>
      <c r="J84" s="254"/>
      <c r="K84" s="275"/>
      <c r="L84" s="275"/>
      <c r="M84" s="275"/>
      <c r="N84" s="275"/>
    </row>
    <row r="85" spans="1:14" s="4" customFormat="1" ht="13.5">
      <c r="A85" s="2"/>
      <c r="B85" s="276" t="s">
        <v>72</v>
      </c>
      <c r="C85" s="267" t="e">
        <f>SUM(C77:C83)</f>
        <v>#REF!</v>
      </c>
      <c r="D85" s="277"/>
      <c r="E85" s="277"/>
      <c r="F85" s="267">
        <f>SUM(F77:F83)</f>
        <v>636102</v>
      </c>
      <c r="G85" s="267" t="e">
        <f>SUM(G77:G83)</f>
        <v>#REF!</v>
      </c>
      <c r="H85" s="267" t="e">
        <f>SUM(H77:H83)</f>
        <v>#REF!</v>
      </c>
      <c r="I85" s="254"/>
      <c r="J85" s="262">
        <f>SUM(J82:J84)</f>
        <v>29652.828799999999</v>
      </c>
      <c r="K85" s="262">
        <f>SUM(K77:K84)</f>
        <v>41943</v>
      </c>
      <c r="L85" s="262" t="e">
        <f>SUM(L77:L84)</f>
        <v>#REF!</v>
      </c>
      <c r="M85" s="262" t="e">
        <f>SUM(M77:M83)</f>
        <v>#REF!</v>
      </c>
      <c r="N85" s="262"/>
    </row>
    <row r="86" spans="1:14" s="4" customFormat="1">
      <c r="A86" s="2"/>
      <c r="B86" s="2"/>
      <c r="C86" s="2"/>
      <c r="D86" s="2"/>
      <c r="E86" s="2"/>
      <c r="F86" s="32"/>
      <c r="G86" s="2"/>
      <c r="H86" s="2"/>
      <c r="I86" s="2"/>
      <c r="J86" s="2"/>
      <c r="K86" s="2"/>
      <c r="L86" s="2"/>
      <c r="M86" s="2"/>
    </row>
    <row r="87" spans="1:14" s="4" customFormat="1">
      <c r="A87" s="2"/>
      <c r="B87" s="2"/>
      <c r="C87" s="2"/>
      <c r="D87" s="2"/>
      <c r="E87" s="2"/>
      <c r="F87" s="32"/>
      <c r="G87" s="2"/>
      <c r="H87" s="2"/>
      <c r="I87" s="2"/>
      <c r="J87" s="2"/>
      <c r="K87" s="2"/>
      <c r="L87" s="2"/>
      <c r="M87" s="2"/>
    </row>
    <row r="88" spans="1:14" s="4" customFormat="1">
      <c r="A88" s="2"/>
      <c r="B88" s="4" t="s">
        <v>222</v>
      </c>
      <c r="C88" s="2"/>
      <c r="D88" s="2"/>
      <c r="E88" s="2"/>
      <c r="F88" s="32"/>
      <c r="G88" s="2"/>
      <c r="H88" s="2"/>
      <c r="I88" s="2"/>
      <c r="J88" s="2"/>
      <c r="K88" s="2"/>
      <c r="L88" s="2"/>
      <c r="M88" s="2"/>
    </row>
    <row r="89" spans="1:14" s="4" customFormat="1">
      <c r="A89" s="2"/>
      <c r="B89" s="4" t="s">
        <v>223</v>
      </c>
      <c r="C89" s="2"/>
      <c r="D89" s="2"/>
      <c r="E89" s="2"/>
      <c r="F89" s="32"/>
      <c r="G89" s="2"/>
      <c r="H89" s="2"/>
      <c r="I89" s="2"/>
      <c r="J89" s="2"/>
      <c r="K89" s="2"/>
      <c r="L89" s="2"/>
      <c r="M89" s="2"/>
    </row>
    <row r="90" spans="1:14" s="4" customFormat="1">
      <c r="A90" s="2"/>
      <c r="B90" s="4" t="s">
        <v>199</v>
      </c>
      <c r="C90" s="2"/>
      <c r="D90" s="2"/>
      <c r="E90" s="2"/>
      <c r="F90" s="32"/>
      <c r="G90" s="2"/>
      <c r="H90" s="2"/>
      <c r="I90" s="2"/>
      <c r="J90" s="2"/>
      <c r="K90" s="2"/>
      <c r="L90" s="2"/>
      <c r="M90" s="2"/>
    </row>
    <row r="91" spans="1:14" s="4" customFormat="1">
      <c r="A91" s="2"/>
      <c r="B91" s="4" t="s">
        <v>216</v>
      </c>
      <c r="C91" s="2"/>
      <c r="D91" s="2"/>
      <c r="E91" s="2"/>
      <c r="F91" s="32"/>
      <c r="G91" s="2"/>
      <c r="H91" s="2"/>
      <c r="I91" s="2"/>
      <c r="J91" s="2"/>
      <c r="K91" s="2"/>
      <c r="L91" s="2"/>
      <c r="M91" s="2"/>
    </row>
    <row r="92" spans="1:14" s="4" customFormat="1">
      <c r="A92" s="2"/>
      <c r="B92" s="4" t="s">
        <v>72</v>
      </c>
      <c r="C92" s="2"/>
      <c r="D92" s="2"/>
      <c r="E92" s="2"/>
      <c r="F92" s="32"/>
      <c r="G92" s="2"/>
      <c r="H92" s="2"/>
      <c r="I92" s="2"/>
      <c r="J92" s="2"/>
      <c r="K92" s="2"/>
      <c r="L92" s="2"/>
      <c r="M92" s="2"/>
    </row>
    <row r="93" spans="1:14" s="4" customFormat="1">
      <c r="A93" s="2"/>
      <c r="B93" s="4" t="s">
        <v>224</v>
      </c>
      <c r="C93" s="2"/>
      <c r="D93" s="2"/>
      <c r="E93" s="2"/>
      <c r="F93" s="32"/>
      <c r="G93" s="2"/>
      <c r="H93" s="2"/>
      <c r="I93" s="2"/>
      <c r="J93" s="2"/>
      <c r="K93" s="2"/>
      <c r="L93" s="2"/>
      <c r="M93" s="2"/>
    </row>
    <row r="94" spans="1:14" s="4" customFormat="1">
      <c r="A94" s="2"/>
      <c r="B94" s="2" t="s">
        <v>225</v>
      </c>
      <c r="C94" s="2"/>
      <c r="D94" s="2"/>
      <c r="E94" s="2"/>
      <c r="F94" s="32"/>
      <c r="G94" s="2"/>
      <c r="H94" s="2"/>
      <c r="I94" s="2"/>
      <c r="J94" s="2"/>
      <c r="K94" s="2"/>
      <c r="L94" s="2"/>
      <c r="M94" s="2"/>
    </row>
    <row r="95" spans="1:14" s="4" customFormat="1">
      <c r="A95" s="2"/>
      <c r="B95" s="2"/>
      <c r="C95" s="2"/>
      <c r="D95" s="2"/>
      <c r="E95" s="2"/>
      <c r="F95" s="32"/>
      <c r="G95" s="2"/>
      <c r="H95" s="2"/>
      <c r="I95" s="2"/>
      <c r="J95" s="2"/>
      <c r="K95" s="2"/>
      <c r="L95" s="2"/>
      <c r="M95" s="2"/>
    </row>
    <row r="96" spans="1:14" s="4" customFormat="1">
      <c r="A96" s="2"/>
      <c r="B96" s="2"/>
      <c r="C96" s="2"/>
      <c r="D96" s="2"/>
      <c r="E96" s="2"/>
      <c r="F96" s="32"/>
      <c r="G96" s="2"/>
      <c r="H96" s="2"/>
      <c r="I96" s="2"/>
      <c r="J96" s="2"/>
      <c r="K96" s="2"/>
      <c r="L96" s="2"/>
      <c r="M96" s="2"/>
    </row>
    <row r="97" spans="1:13" s="4" customFormat="1">
      <c r="A97" s="2"/>
      <c r="B97" s="2"/>
      <c r="C97" s="2"/>
      <c r="D97" s="2"/>
      <c r="E97" s="2"/>
      <c r="F97" s="32"/>
      <c r="G97" s="2"/>
      <c r="H97" s="2"/>
      <c r="I97" s="2"/>
      <c r="J97" s="2"/>
      <c r="K97" s="2"/>
      <c r="L97" s="2"/>
      <c r="M97" s="2"/>
    </row>
    <row r="98" spans="1:13" s="4" customFormat="1">
      <c r="A98" s="2"/>
      <c r="B98" s="2"/>
      <c r="C98" s="2"/>
      <c r="D98" s="2"/>
      <c r="E98" s="2"/>
      <c r="F98" s="32"/>
      <c r="G98" s="2"/>
      <c r="H98" s="2"/>
      <c r="I98" s="2"/>
      <c r="J98" s="2"/>
      <c r="K98" s="2"/>
      <c r="L98" s="2"/>
      <c r="M98" s="2"/>
    </row>
    <row r="99" spans="1:13" s="4" customFormat="1">
      <c r="A99" s="2"/>
      <c r="B99" s="2"/>
      <c r="C99" s="2"/>
      <c r="D99" s="2"/>
      <c r="E99" s="2"/>
      <c r="F99" s="32"/>
      <c r="G99" s="2"/>
      <c r="H99" s="2"/>
      <c r="I99" s="2"/>
      <c r="J99" s="2"/>
      <c r="K99" s="2"/>
      <c r="L99" s="2"/>
      <c r="M99" s="2"/>
    </row>
    <row r="100" spans="1:13" s="4" customFormat="1">
      <c r="A100" s="2"/>
      <c r="B100" s="2"/>
      <c r="C100" s="2"/>
      <c r="D100" s="2"/>
      <c r="E100" s="2"/>
      <c r="F100" s="32"/>
      <c r="G100" s="2"/>
      <c r="H100" s="2"/>
      <c r="I100" s="2"/>
      <c r="J100" s="2"/>
      <c r="K100" s="2"/>
      <c r="L100" s="2"/>
      <c r="M100" s="2"/>
    </row>
    <row r="101" spans="1:13" s="4" customFormat="1">
      <c r="A101" s="2"/>
      <c r="B101" s="2"/>
      <c r="C101" s="2"/>
      <c r="D101" s="2"/>
      <c r="E101" s="2"/>
      <c r="F101" s="32"/>
      <c r="G101" s="2"/>
      <c r="H101" s="2"/>
      <c r="I101" s="2"/>
      <c r="J101" s="2"/>
      <c r="K101" s="2"/>
      <c r="L101" s="2"/>
      <c r="M101" s="2"/>
    </row>
    <row r="102" spans="1:13" s="4" customFormat="1">
      <c r="A102" s="2"/>
      <c r="B102" s="2"/>
      <c r="C102" s="2"/>
      <c r="D102" s="2"/>
      <c r="E102" s="2"/>
      <c r="F102" s="32"/>
      <c r="G102" s="2"/>
      <c r="H102" s="2"/>
      <c r="I102" s="2"/>
      <c r="J102" s="2"/>
      <c r="K102" s="2"/>
      <c r="L102" s="2"/>
      <c r="M102" s="2"/>
    </row>
    <row r="103" spans="1:13" s="4" customFormat="1">
      <c r="A103" s="2"/>
      <c r="B103" s="2"/>
      <c r="C103" s="2"/>
      <c r="D103" s="2"/>
      <c r="E103" s="2"/>
      <c r="F103" s="32"/>
      <c r="G103" s="2"/>
      <c r="H103" s="2"/>
      <c r="I103" s="2"/>
      <c r="J103" s="2"/>
      <c r="K103" s="2"/>
      <c r="L103" s="2"/>
      <c r="M103" s="2"/>
    </row>
    <row r="104" spans="1:13" s="4" customFormat="1">
      <c r="A104" s="2"/>
      <c r="B104" s="2"/>
      <c r="C104" s="2"/>
      <c r="D104" s="2"/>
      <c r="E104" s="2"/>
      <c r="F104" s="32"/>
      <c r="G104" s="2"/>
      <c r="H104" s="2"/>
      <c r="I104" s="2"/>
      <c r="J104" s="2"/>
      <c r="K104" s="2"/>
      <c r="L104" s="2"/>
      <c r="M104" s="2"/>
    </row>
    <row r="105" spans="1:13" s="4" customFormat="1">
      <c r="A105" s="2"/>
      <c r="B105" s="2"/>
      <c r="C105" s="2"/>
      <c r="D105" s="2"/>
      <c r="E105" s="2"/>
      <c r="F105" s="32"/>
      <c r="G105" s="2"/>
      <c r="H105" s="2"/>
      <c r="I105" s="2"/>
      <c r="J105" s="2"/>
      <c r="K105" s="2"/>
      <c r="L105" s="2"/>
      <c r="M105" s="2"/>
    </row>
    <row r="106" spans="1:13" s="4" customFormat="1">
      <c r="A106" s="2"/>
      <c r="B106" s="2"/>
      <c r="C106" s="2"/>
      <c r="D106" s="2"/>
      <c r="E106" s="2"/>
      <c r="F106" s="32"/>
      <c r="G106" s="2"/>
      <c r="H106" s="2"/>
      <c r="I106" s="2"/>
      <c r="J106" s="2"/>
      <c r="K106" s="2"/>
      <c r="L106" s="2"/>
      <c r="M106" s="2"/>
    </row>
    <row r="107" spans="1:13" s="4" customFormat="1">
      <c r="A107" s="2"/>
      <c r="B107" s="2"/>
      <c r="C107" s="2"/>
      <c r="D107" s="2"/>
      <c r="E107" s="2"/>
      <c r="F107" s="32"/>
      <c r="G107" s="2"/>
      <c r="H107" s="2"/>
      <c r="I107" s="2"/>
      <c r="J107" s="2"/>
      <c r="K107" s="2"/>
      <c r="L107" s="2"/>
      <c r="M107" s="2"/>
    </row>
    <row r="108" spans="1:13" s="4" customFormat="1">
      <c r="A108" s="2"/>
      <c r="B108" s="2"/>
      <c r="C108" s="2"/>
      <c r="D108" s="2"/>
      <c r="E108" s="2"/>
      <c r="F108" s="32"/>
      <c r="G108" s="2"/>
      <c r="H108" s="2"/>
      <c r="I108" s="2"/>
      <c r="J108" s="2"/>
      <c r="K108" s="2"/>
      <c r="L108" s="2"/>
      <c r="M108" s="2"/>
    </row>
    <row r="109" spans="1:13" s="4" customFormat="1">
      <c r="A109" s="2"/>
      <c r="B109" s="2"/>
      <c r="C109" s="2"/>
      <c r="D109" s="2"/>
      <c r="E109" s="2"/>
      <c r="F109" s="32"/>
      <c r="G109" s="2"/>
      <c r="H109" s="2"/>
      <c r="I109" s="2"/>
      <c r="J109" s="2"/>
      <c r="K109" s="2"/>
      <c r="L109" s="2"/>
      <c r="M109" s="2"/>
    </row>
    <row r="110" spans="1:13" s="4" customFormat="1">
      <c r="A110" s="2"/>
      <c r="B110" s="2"/>
      <c r="C110" s="2"/>
      <c r="D110" s="2"/>
      <c r="E110" s="2"/>
      <c r="F110" s="32"/>
      <c r="G110" s="2"/>
      <c r="H110" s="2"/>
      <c r="I110" s="2"/>
      <c r="J110" s="2"/>
      <c r="K110" s="2"/>
      <c r="L110" s="2"/>
      <c r="M110" s="2"/>
    </row>
    <row r="111" spans="1:13" s="4" customFormat="1">
      <c r="A111" s="2"/>
      <c r="B111" s="2"/>
      <c r="C111" s="2"/>
      <c r="D111" s="2"/>
      <c r="E111" s="2"/>
      <c r="F111" s="32"/>
      <c r="G111" s="2"/>
      <c r="H111" s="2"/>
      <c r="I111" s="2"/>
      <c r="J111" s="2"/>
      <c r="K111" s="2"/>
      <c r="L111" s="2"/>
      <c r="M111" s="2"/>
    </row>
    <row r="112" spans="1:13" s="4" customFormat="1">
      <c r="A112" s="2"/>
      <c r="B112" s="2"/>
      <c r="C112" s="2"/>
      <c r="D112" s="2"/>
      <c r="E112" s="2"/>
      <c r="F112" s="32"/>
      <c r="G112" s="2"/>
      <c r="H112" s="2"/>
      <c r="I112" s="2"/>
      <c r="J112" s="2"/>
      <c r="K112" s="2"/>
      <c r="L112" s="2"/>
      <c r="M112" s="2"/>
    </row>
    <row r="113" spans="1:13" s="4" customFormat="1">
      <c r="A113" s="2"/>
      <c r="B113" s="2"/>
      <c r="C113" s="2"/>
      <c r="D113" s="2"/>
      <c r="E113" s="2"/>
      <c r="F113" s="32"/>
      <c r="G113" s="2"/>
      <c r="H113" s="2"/>
      <c r="I113" s="2"/>
      <c r="J113" s="2"/>
      <c r="K113" s="2"/>
      <c r="L113" s="2"/>
      <c r="M113" s="2"/>
    </row>
    <row r="114" spans="1:13" s="4" customFormat="1">
      <c r="A114" s="2"/>
      <c r="B114" s="2"/>
      <c r="C114" s="2"/>
      <c r="D114" s="2"/>
      <c r="E114" s="2"/>
      <c r="F114" s="32"/>
      <c r="G114" s="2"/>
      <c r="H114" s="2"/>
      <c r="I114" s="2"/>
      <c r="J114" s="2"/>
      <c r="K114" s="2"/>
      <c r="L114" s="2"/>
      <c r="M114" s="2"/>
    </row>
    <row r="115" spans="1:13" s="4" customFormat="1">
      <c r="A115" s="2"/>
      <c r="B115" s="2"/>
      <c r="C115" s="2"/>
      <c r="D115" s="2"/>
      <c r="E115" s="2"/>
      <c r="F115" s="32"/>
      <c r="G115" s="2"/>
      <c r="H115" s="2"/>
      <c r="I115" s="2"/>
      <c r="J115" s="2"/>
      <c r="K115" s="2"/>
      <c r="L115" s="2"/>
      <c r="M115" s="2"/>
    </row>
    <row r="116" spans="1:13" s="4" customFormat="1">
      <c r="A116" s="2"/>
      <c r="B116" s="2"/>
      <c r="C116" s="2"/>
      <c r="D116" s="2"/>
      <c r="E116" s="2"/>
      <c r="F116" s="32"/>
      <c r="G116" s="2"/>
      <c r="H116" s="2"/>
      <c r="I116" s="2"/>
      <c r="J116" s="2"/>
      <c r="K116" s="2"/>
      <c r="L116" s="2"/>
      <c r="M116" s="2"/>
    </row>
    <row r="117" spans="1:13" s="4" customFormat="1">
      <c r="A117" s="56"/>
      <c r="B117" s="56"/>
      <c r="C117" s="2"/>
      <c r="D117" s="2"/>
      <c r="E117" s="2"/>
      <c r="F117" s="32"/>
      <c r="G117" s="2"/>
      <c r="H117" s="2"/>
      <c r="I117" s="2"/>
      <c r="J117" s="2"/>
      <c r="K117" s="2"/>
      <c r="L117" s="2"/>
      <c r="M117" s="2"/>
    </row>
    <row r="118" spans="1:13" s="4" customFormat="1">
      <c r="A118" s="56"/>
      <c r="B118" s="56"/>
      <c r="C118" s="2"/>
      <c r="D118" s="2"/>
      <c r="E118" s="2"/>
      <c r="F118" s="32"/>
      <c r="G118" s="2"/>
      <c r="H118" s="2"/>
      <c r="I118" s="2"/>
      <c r="J118" s="2"/>
      <c r="K118" s="2"/>
      <c r="L118" s="2"/>
      <c r="M118" s="2"/>
    </row>
    <row r="119" spans="1:13" s="4" customFormat="1">
      <c r="A119" s="56"/>
      <c r="B119" s="56"/>
      <c r="C119" s="2"/>
      <c r="D119" s="2"/>
      <c r="E119" s="2"/>
      <c r="F119" s="32"/>
      <c r="G119" s="2"/>
      <c r="H119" s="2"/>
      <c r="I119" s="2"/>
      <c r="J119" s="2"/>
      <c r="K119" s="2"/>
      <c r="L119" s="2"/>
      <c r="M119" s="2"/>
    </row>
    <row r="120" spans="1:13" s="4" customFormat="1">
      <c r="A120" s="56"/>
      <c r="B120" s="56"/>
      <c r="C120" s="2"/>
      <c r="D120" s="2"/>
      <c r="E120" s="2"/>
      <c r="F120" s="32"/>
      <c r="G120" s="2"/>
      <c r="H120" s="2"/>
      <c r="I120" s="2"/>
      <c r="J120" s="2"/>
      <c r="K120" s="2"/>
      <c r="L120" s="2"/>
      <c r="M120" s="2"/>
    </row>
    <row r="121" spans="1:13" s="4" customFormat="1">
      <c r="A121" s="56"/>
      <c r="B121" s="56"/>
      <c r="C121" s="2"/>
      <c r="D121" s="2"/>
      <c r="E121" s="2"/>
      <c r="F121" s="32"/>
      <c r="G121" s="2"/>
      <c r="H121" s="2"/>
      <c r="I121" s="2"/>
      <c r="J121" s="2"/>
      <c r="K121" s="2"/>
      <c r="L121" s="2"/>
      <c r="M121" s="2"/>
    </row>
    <row r="122" spans="1:13" s="4" customFormat="1">
      <c r="A122" s="2"/>
      <c r="B122" s="2"/>
      <c r="C122" s="2"/>
      <c r="D122" s="2"/>
      <c r="E122" s="2"/>
      <c r="F122" s="32"/>
      <c r="G122" s="2"/>
      <c r="H122" s="2"/>
      <c r="I122" s="2"/>
      <c r="J122" s="2"/>
      <c r="K122" s="2"/>
      <c r="L122" s="2"/>
      <c r="M122" s="2"/>
    </row>
    <row r="123" spans="1:13" s="4" customFormat="1">
      <c r="A123" s="2"/>
      <c r="B123" s="2"/>
      <c r="C123" s="2"/>
      <c r="D123" s="2"/>
      <c r="E123" s="2"/>
      <c r="F123" s="32"/>
      <c r="G123" s="2"/>
      <c r="H123" s="2"/>
      <c r="I123" s="2"/>
      <c r="J123" s="2"/>
      <c r="K123" s="2"/>
      <c r="L123" s="2"/>
      <c r="M123" s="2"/>
    </row>
    <row r="124" spans="1:13" s="4" customFormat="1">
      <c r="A124" s="2"/>
      <c r="B124" s="2"/>
      <c r="C124" s="2"/>
      <c r="D124" s="2"/>
      <c r="E124" s="2"/>
      <c r="F124" s="32"/>
      <c r="G124" s="2"/>
      <c r="H124" s="2"/>
      <c r="I124" s="2"/>
      <c r="J124" s="2"/>
      <c r="K124" s="2"/>
      <c r="L124" s="2"/>
      <c r="M124" s="2"/>
    </row>
    <row r="125" spans="1:13" s="4" customFormat="1">
      <c r="A125" s="2"/>
      <c r="B125" s="2"/>
      <c r="C125" s="2"/>
      <c r="D125" s="2"/>
      <c r="E125" s="2"/>
      <c r="F125" s="32"/>
      <c r="G125" s="2"/>
      <c r="H125" s="2"/>
      <c r="I125" s="2"/>
      <c r="J125" s="2"/>
      <c r="K125" s="2"/>
      <c r="L125" s="2"/>
      <c r="M125" s="2"/>
    </row>
    <row r="126" spans="1:13" s="4" customFormat="1">
      <c r="A126" s="2"/>
      <c r="B126" s="2"/>
      <c r="C126" s="2"/>
      <c r="D126" s="2"/>
      <c r="E126" s="2"/>
      <c r="F126" s="32"/>
      <c r="G126" s="2"/>
      <c r="H126" s="2"/>
      <c r="I126" s="2"/>
      <c r="J126" s="2"/>
      <c r="K126" s="2"/>
      <c r="L126" s="2"/>
      <c r="M126" s="2"/>
    </row>
    <row r="127" spans="1:13" s="4" customFormat="1">
      <c r="A127" s="2"/>
      <c r="B127" s="2"/>
      <c r="C127" s="2"/>
      <c r="D127" s="2"/>
      <c r="E127" s="2"/>
      <c r="F127" s="32"/>
      <c r="G127" s="2"/>
      <c r="H127" s="2"/>
      <c r="I127" s="2"/>
      <c r="J127" s="2"/>
      <c r="K127" s="2"/>
      <c r="L127" s="2"/>
      <c r="M127" s="2"/>
    </row>
    <row r="128" spans="1:13" s="4" customFormat="1">
      <c r="A128" s="2"/>
      <c r="B128" s="2"/>
      <c r="C128" s="2"/>
      <c r="D128" s="2"/>
      <c r="E128" s="2"/>
      <c r="F128" s="32"/>
      <c r="G128" s="2"/>
      <c r="H128" s="2"/>
      <c r="I128" s="2"/>
      <c r="J128" s="2"/>
      <c r="K128" s="2"/>
      <c r="L128" s="2"/>
      <c r="M128" s="2"/>
    </row>
    <row r="129" spans="1:13" s="4" customFormat="1">
      <c r="A129" s="2"/>
      <c r="B129" s="2"/>
      <c r="C129" s="2"/>
      <c r="D129" s="2"/>
      <c r="E129" s="2"/>
      <c r="F129" s="32"/>
      <c r="G129" s="2"/>
      <c r="H129" s="2"/>
      <c r="I129" s="2"/>
      <c r="J129" s="2"/>
      <c r="K129" s="2"/>
      <c r="L129" s="2"/>
      <c r="M129" s="2"/>
    </row>
    <row r="130" spans="1:13" s="4" customFormat="1">
      <c r="A130" s="2"/>
      <c r="B130" s="2"/>
      <c r="C130" s="2"/>
      <c r="D130" s="2"/>
      <c r="E130" s="2"/>
      <c r="F130" s="32"/>
      <c r="G130" s="2"/>
      <c r="H130" s="2"/>
      <c r="I130" s="2"/>
      <c r="J130" s="2"/>
      <c r="K130" s="2"/>
      <c r="L130" s="2"/>
      <c r="M130" s="2"/>
    </row>
    <row r="131" spans="1:13" s="4" customFormat="1">
      <c r="A131" s="2"/>
      <c r="B131" s="2"/>
      <c r="C131" s="2"/>
      <c r="D131" s="2"/>
      <c r="E131" s="2"/>
      <c r="F131" s="32"/>
      <c r="G131" s="2"/>
      <c r="H131" s="2"/>
      <c r="I131" s="2"/>
      <c r="J131" s="2"/>
      <c r="K131" s="2"/>
      <c r="L131" s="2"/>
      <c r="M131" s="2"/>
    </row>
    <row r="132" spans="1:13" s="4" customFormat="1">
      <c r="A132" s="2"/>
      <c r="B132" s="2"/>
      <c r="C132" s="2"/>
      <c r="D132" s="2"/>
      <c r="E132" s="2"/>
      <c r="F132" s="32"/>
      <c r="G132" s="2"/>
      <c r="H132" s="2"/>
      <c r="I132" s="2"/>
      <c r="J132" s="2"/>
      <c r="K132" s="2"/>
      <c r="L132" s="2"/>
      <c r="M132" s="2"/>
    </row>
    <row r="133" spans="1:13" s="4" customFormat="1">
      <c r="A133" s="2"/>
      <c r="B133" s="2"/>
      <c r="C133" s="2"/>
      <c r="D133" s="2"/>
      <c r="E133" s="2"/>
      <c r="F133" s="32"/>
      <c r="G133" s="2"/>
      <c r="H133" s="2"/>
      <c r="I133" s="2"/>
      <c r="J133" s="2"/>
      <c r="K133" s="2"/>
      <c r="L133" s="2"/>
      <c r="M133" s="2"/>
    </row>
    <row r="134" spans="1:13" s="4" customFormat="1">
      <c r="A134" s="2"/>
      <c r="B134" s="2"/>
      <c r="C134" s="2"/>
      <c r="D134" s="2"/>
      <c r="E134" s="2"/>
      <c r="F134" s="32"/>
      <c r="G134" s="2"/>
      <c r="H134" s="2"/>
      <c r="I134" s="2"/>
      <c r="J134" s="2"/>
      <c r="K134" s="2"/>
      <c r="L134" s="2"/>
      <c r="M134" s="2"/>
    </row>
    <row r="135" spans="1:13" s="4" customFormat="1">
      <c r="A135" s="2"/>
      <c r="B135" s="2"/>
      <c r="C135" s="2"/>
      <c r="D135" s="2"/>
      <c r="E135" s="2"/>
      <c r="F135" s="32"/>
      <c r="G135" s="2"/>
      <c r="H135" s="2"/>
      <c r="I135" s="2"/>
      <c r="J135" s="2"/>
      <c r="K135" s="2"/>
      <c r="L135" s="2"/>
      <c r="M135" s="2"/>
    </row>
    <row r="136" spans="1:13" s="4" customFormat="1">
      <c r="A136" s="2"/>
      <c r="B136" s="2"/>
      <c r="C136" s="2"/>
      <c r="D136" s="2"/>
      <c r="E136" s="2"/>
      <c r="F136" s="32"/>
      <c r="G136" s="2"/>
      <c r="H136" s="2"/>
      <c r="I136" s="2"/>
      <c r="J136" s="2"/>
      <c r="K136" s="2"/>
      <c r="L136" s="2"/>
      <c r="M136" s="2"/>
    </row>
    <row r="137" spans="1:13" s="4" customFormat="1">
      <c r="A137" s="2"/>
      <c r="B137" s="2"/>
      <c r="C137" s="2"/>
      <c r="D137" s="2"/>
      <c r="E137" s="2"/>
      <c r="F137" s="32"/>
      <c r="G137" s="2"/>
      <c r="H137" s="2"/>
      <c r="I137" s="2"/>
      <c r="J137" s="2"/>
      <c r="K137" s="2"/>
      <c r="L137" s="2"/>
      <c r="M137" s="2"/>
    </row>
    <row r="138" spans="1:13" s="4" customFormat="1">
      <c r="A138" s="2"/>
      <c r="B138" s="2"/>
      <c r="C138" s="2"/>
      <c r="D138" s="2"/>
      <c r="E138" s="2"/>
      <c r="F138" s="32"/>
      <c r="G138" s="2"/>
      <c r="H138" s="2"/>
      <c r="I138" s="2"/>
      <c r="J138" s="2"/>
      <c r="K138" s="2"/>
      <c r="L138" s="2"/>
      <c r="M138" s="2"/>
    </row>
    <row r="139" spans="1:13" s="4" customFormat="1">
      <c r="A139" s="2"/>
      <c r="B139" s="2"/>
      <c r="C139" s="2"/>
      <c r="D139" s="2"/>
      <c r="E139" s="2"/>
      <c r="F139" s="32"/>
      <c r="G139" s="2"/>
      <c r="H139" s="2"/>
      <c r="I139" s="2"/>
      <c r="J139" s="2"/>
      <c r="K139" s="2"/>
      <c r="L139" s="2"/>
      <c r="M139" s="2"/>
    </row>
    <row r="140" spans="1:13" s="4" customFormat="1">
      <c r="A140" s="2"/>
      <c r="B140" s="2"/>
      <c r="C140" s="2"/>
      <c r="D140" s="2"/>
      <c r="E140" s="2"/>
      <c r="F140" s="32"/>
      <c r="G140" s="2"/>
      <c r="H140" s="2"/>
      <c r="I140" s="2"/>
      <c r="J140" s="2"/>
      <c r="K140" s="2"/>
      <c r="L140" s="2"/>
      <c r="M140" s="2"/>
    </row>
    <row r="141" spans="1:13" s="4" customFormat="1">
      <c r="A141" s="2"/>
      <c r="B141" s="2"/>
      <c r="C141" s="2"/>
      <c r="D141" s="2"/>
      <c r="E141" s="2"/>
      <c r="F141" s="32"/>
      <c r="G141" s="2"/>
      <c r="H141" s="2"/>
      <c r="I141" s="2"/>
      <c r="J141" s="2"/>
      <c r="K141" s="2"/>
      <c r="L141" s="2"/>
      <c r="M141" s="2"/>
    </row>
    <row r="142" spans="1:13" s="4" customFormat="1">
      <c r="A142" s="2"/>
      <c r="B142" s="2"/>
      <c r="C142" s="2"/>
      <c r="D142" s="2"/>
      <c r="E142" s="2"/>
      <c r="F142" s="32"/>
      <c r="G142" s="2"/>
      <c r="H142" s="2"/>
      <c r="I142" s="2"/>
      <c r="J142" s="2"/>
      <c r="K142" s="2"/>
      <c r="L142" s="2"/>
      <c r="M142" s="2"/>
    </row>
    <row r="143" spans="1:13" s="4" customFormat="1">
      <c r="A143" s="2"/>
      <c r="B143" s="2"/>
      <c r="C143" s="2"/>
      <c r="D143" s="2"/>
      <c r="E143" s="2"/>
      <c r="F143" s="32"/>
      <c r="G143" s="2"/>
      <c r="H143" s="2"/>
      <c r="I143" s="2"/>
      <c r="J143" s="2"/>
      <c r="K143" s="2"/>
      <c r="L143" s="2"/>
      <c r="M143" s="2"/>
    </row>
    <row r="144" spans="1:13" s="4" customFormat="1">
      <c r="A144" s="2"/>
      <c r="B144" s="2"/>
      <c r="C144" s="2"/>
      <c r="D144" s="2"/>
      <c r="E144" s="2"/>
      <c r="F144" s="32"/>
      <c r="G144" s="2"/>
      <c r="H144" s="2"/>
      <c r="I144" s="2"/>
      <c r="J144" s="2"/>
      <c r="K144" s="2"/>
      <c r="L144" s="2"/>
      <c r="M144" s="2"/>
    </row>
    <row r="145" spans="1:13" s="4" customFormat="1">
      <c r="A145" s="2"/>
      <c r="B145" s="2"/>
      <c r="C145" s="2"/>
      <c r="D145" s="2"/>
      <c r="E145" s="2"/>
      <c r="F145" s="32"/>
      <c r="G145" s="2"/>
      <c r="H145" s="2"/>
      <c r="I145" s="2"/>
      <c r="J145" s="2"/>
      <c r="K145" s="2"/>
      <c r="L145" s="2"/>
      <c r="M145" s="2"/>
    </row>
    <row r="146" spans="1:13" s="4" customFormat="1">
      <c r="A146" s="2"/>
      <c r="B146" s="2"/>
      <c r="C146" s="2"/>
      <c r="D146" s="2"/>
      <c r="E146" s="2"/>
      <c r="F146" s="32"/>
      <c r="G146" s="2"/>
      <c r="H146" s="2"/>
      <c r="I146" s="2"/>
      <c r="J146" s="2"/>
      <c r="K146" s="2"/>
      <c r="L146" s="2"/>
      <c r="M146" s="2"/>
    </row>
    <row r="147" spans="1:13" s="4" customFormat="1">
      <c r="A147" s="2"/>
      <c r="B147" s="2"/>
      <c r="C147" s="2"/>
      <c r="D147" s="2"/>
      <c r="E147" s="2"/>
      <c r="F147" s="32"/>
      <c r="G147" s="2"/>
      <c r="H147" s="2"/>
      <c r="I147" s="2"/>
      <c r="J147" s="2"/>
      <c r="K147" s="2"/>
      <c r="L147" s="2"/>
      <c r="M147" s="2"/>
    </row>
    <row r="148" spans="1:13" s="4" customFormat="1">
      <c r="A148" s="2"/>
      <c r="B148" s="2"/>
      <c r="C148" s="2"/>
      <c r="D148" s="2"/>
      <c r="E148" s="2"/>
      <c r="F148" s="32"/>
      <c r="G148" s="2"/>
      <c r="H148" s="2"/>
      <c r="I148" s="2"/>
      <c r="J148" s="2"/>
      <c r="K148" s="2"/>
      <c r="L148" s="2"/>
      <c r="M148" s="2"/>
    </row>
    <row r="149" spans="1:13" s="4" customFormat="1">
      <c r="A149" s="2"/>
      <c r="B149" s="2"/>
      <c r="C149" s="2"/>
      <c r="D149" s="2"/>
      <c r="E149" s="2"/>
      <c r="F149" s="32"/>
      <c r="G149" s="2"/>
      <c r="H149" s="2"/>
      <c r="I149" s="2"/>
      <c r="J149" s="2"/>
      <c r="K149" s="2"/>
      <c r="L149" s="2"/>
      <c r="M149" s="2"/>
    </row>
    <row r="150" spans="1:13" s="4" customFormat="1">
      <c r="A150" s="2"/>
      <c r="B150" s="2"/>
      <c r="C150" s="2"/>
      <c r="D150" s="2"/>
      <c r="E150" s="2"/>
      <c r="F150" s="32"/>
      <c r="G150" s="2"/>
      <c r="H150" s="2"/>
      <c r="I150" s="2"/>
      <c r="J150" s="2"/>
      <c r="K150" s="2"/>
      <c r="L150" s="2"/>
      <c r="M150" s="2"/>
    </row>
    <row r="151" spans="1:13" s="4" customFormat="1">
      <c r="A151" s="56"/>
      <c r="B151" s="56"/>
      <c r="C151" s="2"/>
      <c r="D151" s="2"/>
      <c r="E151" s="2"/>
      <c r="F151" s="32"/>
      <c r="G151" s="2"/>
      <c r="H151" s="2"/>
      <c r="I151" s="2"/>
      <c r="J151" s="2"/>
      <c r="K151" s="2"/>
      <c r="L151" s="2"/>
      <c r="M151" s="2"/>
    </row>
    <row r="152" spans="1:13" s="4" customFormat="1">
      <c r="A152" s="2"/>
      <c r="B152" s="2"/>
      <c r="C152" s="2"/>
      <c r="D152" s="2"/>
      <c r="E152" s="2"/>
      <c r="F152" s="32"/>
      <c r="G152" s="2"/>
      <c r="H152" s="2"/>
      <c r="I152" s="2"/>
      <c r="J152" s="2"/>
      <c r="K152" s="2"/>
      <c r="L152" s="2"/>
      <c r="M152" s="2"/>
    </row>
    <row r="153" spans="1:13" s="4" customFormat="1">
      <c r="A153" s="2"/>
      <c r="B153" s="2"/>
      <c r="C153" s="2"/>
      <c r="D153" s="2"/>
      <c r="E153" s="2"/>
      <c r="F153" s="32"/>
      <c r="G153" s="2"/>
      <c r="H153" s="2"/>
      <c r="I153" s="2"/>
      <c r="J153" s="2"/>
      <c r="K153" s="2"/>
      <c r="L153" s="2"/>
      <c r="M153" s="2"/>
    </row>
    <row r="154" spans="1:13" s="4" customFormat="1">
      <c r="A154" s="2"/>
      <c r="B154" s="2"/>
      <c r="C154" s="2"/>
      <c r="D154" s="2"/>
      <c r="E154" s="2"/>
      <c r="F154" s="32"/>
      <c r="G154" s="2"/>
      <c r="H154" s="2"/>
      <c r="I154" s="2"/>
      <c r="J154" s="2"/>
      <c r="K154" s="2"/>
      <c r="L154" s="2"/>
      <c r="M154" s="2"/>
    </row>
    <row r="155" spans="1:13" s="4" customFormat="1">
      <c r="A155" s="2"/>
      <c r="B155" s="2"/>
      <c r="C155" s="2"/>
      <c r="D155" s="2"/>
      <c r="E155" s="2"/>
      <c r="F155" s="32"/>
      <c r="G155" s="2"/>
      <c r="H155" s="2"/>
      <c r="I155" s="2"/>
      <c r="J155" s="2"/>
      <c r="K155" s="2"/>
      <c r="L155" s="2"/>
      <c r="M155" s="2"/>
    </row>
    <row r="156" spans="1:13" s="4" customFormat="1">
      <c r="A156" s="2"/>
      <c r="B156" s="2"/>
      <c r="C156" s="2"/>
      <c r="D156" s="2"/>
      <c r="E156" s="2"/>
      <c r="F156" s="32"/>
      <c r="G156" s="2"/>
      <c r="H156" s="2"/>
      <c r="I156" s="2"/>
      <c r="J156" s="2"/>
      <c r="K156" s="2"/>
      <c r="L156" s="2"/>
      <c r="M156" s="2"/>
    </row>
    <row r="157" spans="1:13" s="4" customFormat="1">
      <c r="A157" s="2"/>
      <c r="B157" s="2"/>
      <c r="C157" s="2"/>
      <c r="D157" s="2"/>
      <c r="E157" s="2"/>
      <c r="F157" s="32"/>
      <c r="G157" s="2"/>
      <c r="H157" s="2"/>
      <c r="I157" s="2"/>
      <c r="J157" s="2"/>
      <c r="K157" s="2"/>
      <c r="L157" s="2"/>
      <c r="M157" s="2"/>
    </row>
    <row r="158" spans="1:13" s="4" customFormat="1">
      <c r="A158" s="2"/>
      <c r="B158" s="2"/>
      <c r="C158" s="2"/>
      <c r="D158" s="2"/>
      <c r="E158" s="2"/>
      <c r="F158" s="32"/>
      <c r="G158" s="2"/>
      <c r="H158" s="2"/>
      <c r="I158" s="2"/>
      <c r="J158" s="2"/>
      <c r="K158" s="2"/>
      <c r="L158" s="2"/>
      <c r="M158" s="2"/>
    </row>
    <row r="159" spans="1:13" s="4" customFormat="1">
      <c r="A159" s="2"/>
      <c r="B159" s="2"/>
      <c r="C159" s="2"/>
      <c r="D159" s="2"/>
      <c r="E159" s="2"/>
      <c r="F159" s="32"/>
      <c r="G159" s="2"/>
      <c r="H159" s="2"/>
      <c r="I159" s="2"/>
      <c r="J159" s="2"/>
      <c r="K159" s="2"/>
      <c r="L159" s="2"/>
      <c r="M159" s="2"/>
    </row>
    <row r="160" spans="1:13" s="4" customFormat="1">
      <c r="A160" s="2"/>
      <c r="B160" s="2"/>
      <c r="C160" s="2"/>
      <c r="D160" s="2"/>
      <c r="E160" s="2"/>
      <c r="F160" s="32"/>
      <c r="G160" s="2"/>
      <c r="H160" s="2"/>
      <c r="I160" s="2"/>
      <c r="J160" s="2"/>
      <c r="K160" s="2"/>
      <c r="L160" s="2"/>
      <c r="M160" s="2"/>
    </row>
    <row r="161" spans="1:13" s="4" customFormat="1">
      <c r="A161" s="2"/>
      <c r="B161" s="2"/>
      <c r="C161" s="2"/>
      <c r="D161" s="2"/>
      <c r="E161" s="2"/>
      <c r="F161" s="32"/>
      <c r="G161" s="2"/>
      <c r="H161" s="2"/>
      <c r="I161" s="2"/>
      <c r="J161" s="2"/>
      <c r="K161" s="2"/>
      <c r="L161" s="2"/>
      <c r="M161" s="2"/>
    </row>
    <row r="162" spans="1:13" s="4" customFormat="1">
      <c r="A162" s="2"/>
      <c r="B162" s="2"/>
      <c r="C162" s="2"/>
      <c r="D162" s="2"/>
      <c r="E162" s="2"/>
      <c r="F162" s="32"/>
      <c r="G162" s="2"/>
      <c r="H162" s="2"/>
      <c r="I162" s="2"/>
      <c r="J162" s="2"/>
      <c r="K162" s="2"/>
      <c r="L162" s="2"/>
      <c r="M162" s="2"/>
    </row>
    <row r="163" spans="1:13" s="4" customFormat="1">
      <c r="A163" s="2"/>
      <c r="B163" s="2"/>
      <c r="C163" s="2"/>
      <c r="D163" s="2"/>
      <c r="E163" s="2"/>
      <c r="F163" s="32"/>
      <c r="G163" s="2"/>
      <c r="H163" s="2"/>
      <c r="I163" s="2"/>
      <c r="J163" s="2"/>
      <c r="K163" s="2"/>
      <c r="L163" s="2"/>
      <c r="M163" s="2"/>
    </row>
    <row r="164" spans="1:13" s="4" customFormat="1">
      <c r="A164" s="2"/>
      <c r="B164" s="2"/>
      <c r="C164" s="2"/>
      <c r="D164" s="2"/>
      <c r="E164" s="2"/>
      <c r="F164" s="32"/>
      <c r="G164" s="2"/>
      <c r="H164" s="2"/>
      <c r="I164" s="2"/>
      <c r="J164" s="2"/>
      <c r="K164" s="2"/>
      <c r="L164" s="2"/>
      <c r="M164" s="2"/>
    </row>
    <row r="165" spans="1:13" s="4" customFormat="1">
      <c r="A165" s="2"/>
      <c r="B165" s="2"/>
      <c r="C165" s="2"/>
      <c r="D165" s="2"/>
      <c r="E165" s="2"/>
      <c r="F165" s="32"/>
      <c r="G165" s="2"/>
      <c r="H165" s="2"/>
      <c r="I165" s="2"/>
      <c r="J165" s="2"/>
      <c r="K165" s="2"/>
      <c r="L165" s="2"/>
      <c r="M165" s="2"/>
    </row>
    <row r="166" spans="1:13" s="4" customFormat="1">
      <c r="A166" s="2"/>
      <c r="B166" s="2"/>
      <c r="C166" s="2"/>
      <c r="D166" s="2"/>
      <c r="E166" s="2"/>
      <c r="F166" s="32"/>
      <c r="G166" s="2"/>
      <c r="H166" s="2"/>
      <c r="I166" s="2"/>
      <c r="J166" s="2"/>
      <c r="K166" s="2"/>
      <c r="L166" s="2"/>
      <c r="M166" s="2"/>
    </row>
    <row r="167" spans="1:13" s="4" customFormat="1">
      <c r="A167" s="2"/>
      <c r="B167" s="2"/>
      <c r="C167" s="2"/>
      <c r="D167" s="2"/>
      <c r="E167" s="2"/>
      <c r="F167" s="32"/>
      <c r="G167" s="2"/>
      <c r="H167" s="2"/>
      <c r="I167" s="2"/>
      <c r="J167" s="2"/>
      <c r="K167" s="2"/>
      <c r="L167" s="2"/>
      <c r="M167" s="2"/>
    </row>
    <row r="168" spans="1:13" s="4" customFormat="1">
      <c r="A168" s="2"/>
      <c r="B168" s="2"/>
      <c r="C168" s="2"/>
      <c r="D168" s="2"/>
      <c r="E168" s="2"/>
      <c r="F168" s="32"/>
      <c r="G168" s="2"/>
      <c r="H168" s="2"/>
      <c r="I168" s="2"/>
      <c r="J168" s="2"/>
      <c r="K168" s="2"/>
      <c r="L168" s="2"/>
      <c r="M168" s="2"/>
    </row>
    <row r="169" spans="1:13" s="4" customFormat="1">
      <c r="A169" s="2"/>
      <c r="B169" s="2"/>
      <c r="C169" s="2"/>
      <c r="D169" s="2"/>
      <c r="E169" s="2"/>
      <c r="F169" s="32"/>
      <c r="G169" s="2"/>
      <c r="H169" s="2"/>
      <c r="I169" s="2"/>
      <c r="J169" s="2"/>
      <c r="K169" s="2"/>
      <c r="L169" s="2"/>
      <c r="M169" s="2"/>
    </row>
    <row r="170" spans="1:13" s="4" customFormat="1">
      <c r="A170" s="2"/>
      <c r="B170" s="2"/>
      <c r="C170" s="2"/>
      <c r="D170" s="2"/>
      <c r="E170" s="2"/>
      <c r="F170" s="32"/>
      <c r="G170" s="2"/>
      <c r="H170" s="2"/>
      <c r="I170" s="2"/>
      <c r="J170" s="2"/>
      <c r="K170" s="2"/>
      <c r="L170" s="2"/>
      <c r="M170" s="2"/>
    </row>
    <row r="171" spans="1:13" s="4" customFormat="1">
      <c r="A171" s="2"/>
      <c r="B171" s="2"/>
      <c r="C171" s="2"/>
      <c r="D171" s="2"/>
      <c r="E171" s="2"/>
      <c r="F171" s="32"/>
      <c r="G171" s="2"/>
      <c r="H171" s="2"/>
      <c r="I171" s="2"/>
      <c r="J171" s="2"/>
      <c r="K171" s="2"/>
      <c r="L171" s="2"/>
      <c r="M171" s="2"/>
    </row>
    <row r="172" spans="1:13" s="4" customFormat="1">
      <c r="A172" s="2"/>
      <c r="B172" s="2"/>
      <c r="C172" s="2"/>
      <c r="D172" s="2"/>
      <c r="E172" s="2"/>
      <c r="F172" s="32"/>
      <c r="G172" s="2"/>
      <c r="H172" s="2"/>
      <c r="I172" s="2"/>
      <c r="J172" s="2"/>
      <c r="K172" s="2"/>
      <c r="L172" s="2"/>
      <c r="M172" s="2"/>
    </row>
    <row r="173" spans="1:13" s="4" customFormat="1">
      <c r="A173" s="2"/>
      <c r="B173" s="2"/>
      <c r="C173" s="2"/>
      <c r="D173" s="2"/>
      <c r="E173" s="2"/>
      <c r="F173" s="32"/>
      <c r="G173" s="2"/>
      <c r="H173" s="2"/>
      <c r="I173" s="2"/>
      <c r="J173" s="2"/>
      <c r="K173" s="2"/>
      <c r="L173" s="2"/>
      <c r="M173" s="2"/>
    </row>
    <row r="174" spans="1:13" s="4" customFormat="1">
      <c r="A174" s="2"/>
      <c r="B174" s="2"/>
      <c r="C174" s="2"/>
      <c r="D174" s="2"/>
      <c r="E174" s="2"/>
      <c r="F174" s="32"/>
      <c r="G174" s="2"/>
      <c r="H174" s="2"/>
      <c r="I174" s="2"/>
      <c r="J174" s="2"/>
      <c r="K174" s="2"/>
      <c r="L174" s="2"/>
      <c r="M174" s="2"/>
    </row>
    <row r="175" spans="1:13" s="4" customFormat="1">
      <c r="A175" s="2"/>
      <c r="B175" s="2"/>
      <c r="C175" s="2"/>
      <c r="D175" s="2"/>
      <c r="E175" s="2"/>
      <c r="F175" s="32"/>
      <c r="G175" s="2"/>
      <c r="H175" s="2"/>
      <c r="I175" s="2"/>
      <c r="J175" s="2"/>
      <c r="K175" s="2"/>
      <c r="L175" s="2"/>
      <c r="M175" s="2"/>
    </row>
    <row r="176" spans="1:13" s="4" customFormat="1">
      <c r="A176" s="2"/>
      <c r="B176" s="2"/>
      <c r="C176" s="2"/>
      <c r="D176" s="2"/>
      <c r="E176" s="2"/>
      <c r="F176" s="32"/>
      <c r="G176" s="2"/>
      <c r="H176" s="2"/>
      <c r="I176" s="2"/>
      <c r="J176" s="2"/>
      <c r="K176" s="2"/>
      <c r="L176" s="2"/>
      <c r="M176" s="2"/>
    </row>
    <row r="177" spans="1:13" s="4" customFormat="1">
      <c r="A177" s="2"/>
      <c r="B177" s="2"/>
      <c r="C177" s="2"/>
      <c r="D177" s="2"/>
      <c r="E177" s="2"/>
      <c r="F177" s="32"/>
      <c r="G177" s="2"/>
      <c r="H177" s="2"/>
      <c r="I177" s="2"/>
      <c r="J177" s="2"/>
      <c r="K177" s="2"/>
      <c r="L177" s="2"/>
      <c r="M177" s="2"/>
    </row>
    <row r="178" spans="1:13" s="4" customFormat="1">
      <c r="A178" s="2"/>
      <c r="B178" s="2"/>
      <c r="C178" s="2"/>
      <c r="D178" s="2"/>
      <c r="E178" s="2"/>
      <c r="F178" s="32"/>
      <c r="G178" s="2"/>
      <c r="H178" s="2"/>
      <c r="I178" s="2"/>
      <c r="J178" s="2"/>
      <c r="K178" s="2"/>
      <c r="L178" s="2"/>
      <c r="M178" s="2"/>
    </row>
    <row r="179" spans="1:13" s="4" customFormat="1">
      <c r="A179" s="2"/>
      <c r="B179" s="2"/>
      <c r="C179" s="2"/>
      <c r="D179" s="2"/>
      <c r="E179" s="2"/>
      <c r="F179" s="32"/>
      <c r="G179" s="2"/>
      <c r="H179" s="2"/>
      <c r="I179" s="2"/>
      <c r="J179" s="2"/>
      <c r="K179" s="2"/>
      <c r="L179" s="2"/>
      <c r="M179" s="2"/>
    </row>
    <row r="180" spans="1:13" s="4" customFormat="1">
      <c r="A180" s="2"/>
      <c r="B180" s="2"/>
      <c r="C180" s="2"/>
      <c r="D180" s="2"/>
      <c r="E180" s="2"/>
      <c r="F180" s="32"/>
      <c r="G180" s="2"/>
      <c r="H180" s="2"/>
      <c r="I180" s="2"/>
      <c r="J180" s="2"/>
      <c r="K180" s="2"/>
      <c r="L180" s="2"/>
      <c r="M180" s="2"/>
    </row>
    <row r="181" spans="1:13" s="4" customFormat="1">
      <c r="A181" s="2"/>
      <c r="B181" s="2"/>
      <c r="C181" s="2"/>
      <c r="D181" s="2"/>
      <c r="E181" s="2"/>
      <c r="F181" s="32"/>
      <c r="G181" s="2"/>
      <c r="H181" s="2"/>
      <c r="I181" s="2"/>
      <c r="J181" s="2"/>
      <c r="K181" s="2"/>
      <c r="L181" s="2"/>
      <c r="M181" s="2"/>
    </row>
    <row r="182" spans="1:13" s="4" customFormat="1">
      <c r="A182" s="2"/>
      <c r="B182" s="2"/>
      <c r="C182" s="2"/>
      <c r="D182" s="2"/>
      <c r="E182" s="2"/>
      <c r="F182" s="32"/>
      <c r="G182" s="2"/>
      <c r="H182" s="2"/>
      <c r="I182" s="2"/>
      <c r="J182" s="2"/>
      <c r="K182" s="2"/>
      <c r="L182" s="2"/>
      <c r="M182" s="2"/>
    </row>
    <row r="183" spans="1:13" s="4" customFormat="1">
      <c r="A183" s="2"/>
      <c r="B183" s="2"/>
      <c r="C183" s="2"/>
      <c r="D183" s="2"/>
      <c r="E183" s="2"/>
      <c r="F183" s="32"/>
      <c r="G183" s="2"/>
      <c r="H183" s="2"/>
      <c r="I183" s="2"/>
      <c r="J183" s="2"/>
      <c r="K183" s="2"/>
      <c r="L183" s="2"/>
      <c r="M183" s="2"/>
    </row>
    <row r="184" spans="1:13" s="4" customFormat="1">
      <c r="A184" s="2"/>
      <c r="B184" s="2"/>
      <c r="C184" s="2"/>
      <c r="D184" s="2"/>
      <c r="E184" s="2"/>
      <c r="F184" s="32"/>
      <c r="G184" s="2"/>
      <c r="H184" s="2"/>
      <c r="I184" s="2"/>
      <c r="J184" s="2"/>
      <c r="K184" s="2"/>
      <c r="L184" s="2"/>
      <c r="M184" s="2"/>
    </row>
    <row r="185" spans="1:13" s="4" customFormat="1">
      <c r="A185" s="2"/>
      <c r="B185" s="2"/>
      <c r="C185" s="2"/>
      <c r="D185" s="2"/>
      <c r="E185" s="2"/>
      <c r="F185" s="32"/>
      <c r="G185" s="2"/>
      <c r="H185" s="2"/>
      <c r="I185" s="2"/>
      <c r="J185" s="2"/>
      <c r="K185" s="2"/>
      <c r="L185" s="2"/>
      <c r="M185" s="2"/>
    </row>
    <row r="186" spans="1:13" s="4" customFormat="1">
      <c r="A186" s="2"/>
      <c r="B186" s="2"/>
      <c r="C186" s="2"/>
      <c r="D186" s="2"/>
      <c r="E186" s="2"/>
      <c r="F186" s="32"/>
      <c r="G186" s="2"/>
      <c r="H186" s="2"/>
      <c r="I186" s="2"/>
      <c r="J186" s="2"/>
      <c r="K186" s="2"/>
      <c r="L186" s="2"/>
      <c r="M186" s="2"/>
    </row>
    <row r="187" spans="1:13" s="4" customFormat="1">
      <c r="A187" s="2"/>
      <c r="B187" s="2"/>
      <c r="C187" s="2"/>
      <c r="D187" s="2"/>
      <c r="E187" s="2"/>
      <c r="F187" s="32"/>
      <c r="G187" s="2"/>
      <c r="H187" s="2"/>
      <c r="I187" s="2"/>
      <c r="J187" s="2"/>
      <c r="K187" s="2"/>
      <c r="L187" s="2"/>
      <c r="M187" s="2"/>
    </row>
    <row r="188" spans="1:13" s="4" customFormat="1">
      <c r="A188" s="2"/>
      <c r="B188" s="2"/>
      <c r="C188" s="2"/>
      <c r="D188" s="2"/>
      <c r="E188" s="2"/>
      <c r="F188" s="32"/>
      <c r="G188" s="2"/>
      <c r="H188" s="2"/>
      <c r="I188" s="2"/>
      <c r="J188" s="2"/>
      <c r="K188" s="2"/>
      <c r="L188" s="2"/>
      <c r="M188" s="2"/>
    </row>
    <row r="189" spans="1:13" s="4" customFormat="1">
      <c r="A189" s="2"/>
      <c r="B189" s="2"/>
      <c r="C189" s="2"/>
      <c r="D189" s="2"/>
      <c r="E189" s="2"/>
      <c r="F189" s="32"/>
      <c r="G189" s="2"/>
      <c r="H189" s="2"/>
      <c r="I189" s="2"/>
      <c r="J189" s="2"/>
      <c r="K189" s="2"/>
      <c r="L189" s="2"/>
      <c r="M189" s="2"/>
    </row>
    <row r="190" spans="1:13" s="4" customFormat="1">
      <c r="A190" s="2"/>
      <c r="B190" s="2"/>
      <c r="C190" s="2"/>
      <c r="D190" s="2"/>
      <c r="E190" s="2"/>
      <c r="F190" s="32"/>
      <c r="G190" s="2"/>
      <c r="H190" s="2"/>
      <c r="I190" s="2"/>
      <c r="J190" s="2"/>
      <c r="K190" s="2"/>
      <c r="L190" s="2"/>
      <c r="M190" s="2"/>
    </row>
    <row r="191" spans="1:13" s="4" customFormat="1">
      <c r="A191" s="2"/>
      <c r="B191" s="2"/>
      <c r="C191" s="2"/>
      <c r="D191" s="2"/>
      <c r="E191" s="2"/>
      <c r="F191" s="32"/>
      <c r="G191" s="2"/>
      <c r="H191" s="2"/>
      <c r="I191" s="2"/>
      <c r="J191" s="2"/>
      <c r="K191" s="2"/>
      <c r="L191" s="2"/>
      <c r="M191" s="2"/>
    </row>
    <row r="192" spans="1:13" s="4" customFormat="1">
      <c r="A192" s="2"/>
      <c r="B192" s="2"/>
      <c r="C192" s="2"/>
      <c r="D192" s="2"/>
      <c r="E192" s="2"/>
      <c r="F192" s="32"/>
      <c r="G192" s="2"/>
      <c r="H192" s="2"/>
      <c r="I192" s="2"/>
      <c r="J192" s="2"/>
      <c r="K192" s="2"/>
      <c r="L192" s="2"/>
      <c r="M192" s="2"/>
    </row>
    <row r="193" spans="1:13" s="4" customFormat="1">
      <c r="A193" s="2"/>
      <c r="B193" s="2"/>
      <c r="C193" s="2"/>
      <c r="D193" s="2"/>
      <c r="E193" s="2"/>
      <c r="F193" s="32"/>
      <c r="G193" s="2"/>
      <c r="H193" s="2"/>
      <c r="I193" s="2"/>
      <c r="J193" s="2"/>
      <c r="K193" s="2"/>
      <c r="L193" s="2"/>
      <c r="M193" s="2"/>
    </row>
    <row r="194" spans="1:13" s="4" customFormat="1">
      <c r="A194" s="2"/>
      <c r="B194" s="2"/>
      <c r="C194" s="2"/>
      <c r="D194" s="2"/>
      <c r="E194" s="2"/>
      <c r="F194" s="32"/>
      <c r="G194" s="2"/>
      <c r="H194" s="2"/>
      <c r="I194" s="2"/>
      <c r="J194" s="2"/>
      <c r="K194" s="2"/>
      <c r="L194" s="2"/>
      <c r="M194" s="2"/>
    </row>
    <row r="195" spans="1:13" s="4" customFormat="1">
      <c r="A195" s="2"/>
      <c r="B195" s="2"/>
      <c r="C195" s="2"/>
      <c r="D195" s="2"/>
      <c r="E195" s="2"/>
      <c r="F195" s="32"/>
      <c r="G195" s="2"/>
      <c r="H195" s="2"/>
      <c r="I195" s="2"/>
      <c r="J195" s="2"/>
      <c r="K195" s="2"/>
      <c r="L195" s="2"/>
      <c r="M195" s="2"/>
    </row>
    <row r="196" spans="1:13" s="4" customFormat="1">
      <c r="A196" s="2"/>
      <c r="B196" s="2"/>
      <c r="C196" s="2"/>
      <c r="D196" s="2"/>
      <c r="E196" s="2"/>
      <c r="F196" s="32"/>
      <c r="G196" s="2"/>
      <c r="H196" s="2"/>
      <c r="I196" s="2"/>
      <c r="J196" s="2"/>
      <c r="K196" s="2"/>
      <c r="L196" s="2"/>
      <c r="M196" s="2"/>
    </row>
    <row r="197" spans="1:13" s="4" customFormat="1">
      <c r="A197" s="2"/>
      <c r="B197" s="2"/>
      <c r="C197" s="2"/>
      <c r="D197" s="2"/>
      <c r="E197" s="2"/>
      <c r="F197" s="32"/>
      <c r="G197" s="2"/>
      <c r="H197" s="2"/>
      <c r="I197" s="2"/>
      <c r="J197" s="2"/>
      <c r="K197" s="2"/>
      <c r="L197" s="2"/>
      <c r="M197" s="2"/>
    </row>
    <row r="198" spans="1:13" s="4" customFormat="1">
      <c r="A198" s="2"/>
      <c r="B198" s="2"/>
      <c r="C198" s="2"/>
      <c r="D198" s="2"/>
      <c r="E198" s="2"/>
      <c r="F198" s="32"/>
      <c r="G198" s="2"/>
      <c r="H198" s="2"/>
      <c r="I198" s="2"/>
      <c r="J198" s="2"/>
      <c r="K198" s="2"/>
      <c r="L198" s="2"/>
      <c r="M198" s="2"/>
    </row>
    <row r="199" spans="1:13" s="4" customFormat="1">
      <c r="A199" s="2"/>
      <c r="B199" s="2"/>
      <c r="C199" s="2"/>
      <c r="D199" s="2"/>
      <c r="E199" s="2"/>
      <c r="F199" s="32"/>
      <c r="G199" s="2"/>
      <c r="H199" s="2"/>
      <c r="I199" s="2"/>
      <c r="J199" s="2"/>
      <c r="K199" s="2"/>
      <c r="L199" s="2"/>
      <c r="M199" s="2"/>
    </row>
    <row r="200" spans="1:13" s="4" customFormat="1">
      <c r="A200" s="2"/>
      <c r="B200" s="2"/>
      <c r="C200" s="2"/>
      <c r="D200" s="2"/>
      <c r="E200" s="2"/>
      <c r="F200" s="32"/>
      <c r="G200" s="2"/>
      <c r="H200" s="2"/>
      <c r="I200" s="2"/>
      <c r="J200" s="2"/>
      <c r="K200" s="2"/>
      <c r="L200" s="2"/>
      <c r="M200" s="2"/>
    </row>
    <row r="201" spans="1:13" s="4" customFormat="1">
      <c r="A201" s="2"/>
      <c r="B201" s="2"/>
      <c r="C201" s="2"/>
      <c r="D201" s="2"/>
      <c r="E201" s="2"/>
      <c r="F201" s="32"/>
      <c r="G201" s="2"/>
      <c r="H201" s="2"/>
      <c r="I201" s="2"/>
      <c r="J201" s="2"/>
      <c r="K201" s="2"/>
      <c r="L201" s="2"/>
      <c r="M201" s="2"/>
    </row>
    <row r="202" spans="1:13" s="4" customFormat="1">
      <c r="A202" s="2"/>
      <c r="B202" s="2"/>
      <c r="C202" s="2"/>
      <c r="D202" s="2"/>
      <c r="E202" s="2"/>
      <c r="F202" s="32"/>
      <c r="G202" s="2"/>
      <c r="H202" s="2"/>
      <c r="I202" s="2"/>
      <c r="J202" s="2"/>
      <c r="K202" s="2"/>
      <c r="L202" s="2"/>
      <c r="M202" s="2"/>
    </row>
    <row r="203" spans="1:13" s="4" customFormat="1">
      <c r="A203" s="2"/>
      <c r="B203" s="2"/>
      <c r="C203" s="2"/>
      <c r="D203" s="2"/>
      <c r="E203" s="2"/>
      <c r="F203" s="32"/>
      <c r="G203" s="2"/>
      <c r="H203" s="2"/>
      <c r="I203" s="2"/>
      <c r="J203" s="2"/>
      <c r="K203" s="2"/>
      <c r="L203" s="2"/>
      <c r="M203" s="2"/>
    </row>
    <row r="204" spans="1:13" s="4" customFormat="1">
      <c r="A204" s="2"/>
      <c r="B204" s="2"/>
      <c r="C204" s="2"/>
      <c r="D204" s="2"/>
      <c r="E204" s="2"/>
      <c r="F204" s="32"/>
      <c r="G204" s="2"/>
      <c r="H204" s="2"/>
      <c r="I204" s="2"/>
      <c r="J204" s="2"/>
      <c r="K204" s="2"/>
      <c r="L204" s="2"/>
      <c r="M204" s="2"/>
    </row>
    <row r="205" spans="1:13" s="4" customFormat="1">
      <c r="A205" s="2"/>
      <c r="B205" s="2"/>
      <c r="C205" s="2"/>
      <c r="D205" s="2"/>
      <c r="E205" s="2"/>
      <c r="F205" s="32"/>
      <c r="G205" s="2"/>
      <c r="H205" s="2"/>
      <c r="I205" s="2"/>
      <c r="J205" s="2"/>
      <c r="K205" s="2"/>
      <c r="L205" s="2"/>
      <c r="M205" s="2"/>
    </row>
    <row r="206" spans="1:13" s="4" customFormat="1">
      <c r="A206" s="2"/>
      <c r="B206" s="2"/>
      <c r="C206" s="2"/>
      <c r="D206" s="2"/>
      <c r="E206" s="2"/>
      <c r="F206" s="32"/>
      <c r="G206" s="2"/>
      <c r="H206" s="2"/>
      <c r="I206" s="2"/>
      <c r="J206" s="2"/>
      <c r="K206" s="2"/>
      <c r="L206" s="2"/>
      <c r="M206" s="2"/>
    </row>
    <row r="207" spans="1:13" s="4" customFormat="1">
      <c r="A207" s="2"/>
      <c r="B207" s="2"/>
      <c r="C207" s="2"/>
      <c r="D207" s="2"/>
      <c r="E207" s="2"/>
      <c r="F207" s="32"/>
      <c r="G207" s="2"/>
      <c r="H207" s="2"/>
      <c r="I207" s="2"/>
      <c r="J207" s="2"/>
      <c r="K207" s="2"/>
      <c r="L207" s="2"/>
      <c r="M207" s="2"/>
    </row>
    <row r="208" spans="1:13" s="4" customFormat="1">
      <c r="A208" s="2"/>
      <c r="B208" s="2"/>
      <c r="C208" s="2"/>
      <c r="D208" s="2"/>
      <c r="E208" s="2"/>
      <c r="F208" s="32"/>
      <c r="G208" s="2"/>
      <c r="H208" s="2"/>
      <c r="I208" s="2"/>
      <c r="J208" s="2"/>
      <c r="K208" s="2"/>
      <c r="L208" s="2"/>
      <c r="M208" s="2"/>
    </row>
    <row r="209" spans="1:13" s="4" customFormat="1">
      <c r="A209" s="2"/>
      <c r="B209" s="2"/>
      <c r="C209" s="2"/>
      <c r="D209" s="2"/>
      <c r="E209" s="2"/>
      <c r="F209" s="32"/>
      <c r="G209" s="2"/>
      <c r="H209" s="2"/>
      <c r="I209" s="2"/>
      <c r="J209" s="2"/>
      <c r="K209" s="2"/>
      <c r="L209" s="2"/>
      <c r="M209" s="2"/>
    </row>
    <row r="210" spans="1:13" s="4" customFormat="1">
      <c r="A210" s="2"/>
      <c r="B210" s="2"/>
      <c r="C210" s="2"/>
      <c r="D210" s="2"/>
      <c r="E210" s="2"/>
      <c r="F210" s="32"/>
      <c r="G210" s="2"/>
      <c r="H210" s="2"/>
      <c r="I210" s="2"/>
      <c r="J210" s="2"/>
      <c r="K210" s="2"/>
      <c r="L210" s="2"/>
      <c r="M210" s="2"/>
    </row>
    <row r="211" spans="1:13" s="4" customFormat="1">
      <c r="A211" s="2"/>
      <c r="B211" s="2"/>
      <c r="C211" s="2"/>
      <c r="D211" s="2"/>
      <c r="E211" s="2"/>
      <c r="F211" s="32"/>
      <c r="G211" s="2"/>
      <c r="H211" s="2"/>
      <c r="I211" s="2"/>
      <c r="J211" s="2"/>
      <c r="K211" s="2"/>
      <c r="L211" s="2"/>
      <c r="M211" s="2"/>
    </row>
    <row r="212" spans="1:13" s="4" customFormat="1">
      <c r="A212" s="2"/>
      <c r="B212" s="2"/>
      <c r="C212" s="2"/>
      <c r="D212" s="2"/>
      <c r="E212" s="2"/>
      <c r="F212" s="32"/>
      <c r="G212" s="2"/>
      <c r="H212" s="2"/>
      <c r="I212" s="2"/>
      <c r="J212" s="2"/>
      <c r="K212" s="2"/>
      <c r="L212" s="2"/>
      <c r="M212" s="2"/>
    </row>
    <row r="213" spans="1:13" s="4" customFormat="1">
      <c r="A213" s="2"/>
      <c r="B213" s="2"/>
      <c r="C213" s="2"/>
      <c r="D213" s="2"/>
      <c r="E213" s="2"/>
      <c r="F213" s="32"/>
      <c r="G213" s="2"/>
      <c r="H213" s="2"/>
      <c r="I213" s="2"/>
      <c r="J213" s="2"/>
      <c r="K213" s="2"/>
      <c r="L213" s="2"/>
      <c r="M213" s="2"/>
    </row>
    <row r="214" spans="1:13" s="4" customFormat="1">
      <c r="A214" s="2"/>
      <c r="B214" s="2"/>
      <c r="C214" s="2"/>
      <c r="D214" s="2"/>
      <c r="E214" s="2"/>
      <c r="F214" s="32"/>
      <c r="G214" s="2"/>
      <c r="H214" s="2"/>
      <c r="I214" s="2"/>
      <c r="J214" s="2"/>
      <c r="K214" s="2"/>
      <c r="L214" s="2"/>
      <c r="M214" s="2"/>
    </row>
    <row r="215" spans="1:13" s="4" customFormat="1">
      <c r="A215" s="2"/>
      <c r="B215" s="2"/>
      <c r="C215" s="2"/>
      <c r="D215" s="2"/>
      <c r="E215" s="2"/>
      <c r="F215" s="32"/>
      <c r="G215" s="2"/>
      <c r="H215" s="2"/>
      <c r="I215" s="2"/>
      <c r="J215" s="2"/>
      <c r="K215" s="2"/>
      <c r="L215" s="2"/>
      <c r="M215" s="2"/>
    </row>
    <row r="216" spans="1:13" s="4" customFormat="1">
      <c r="A216" s="2"/>
      <c r="B216" s="2"/>
      <c r="C216" s="2"/>
      <c r="D216" s="2"/>
      <c r="E216" s="2"/>
      <c r="F216" s="32"/>
      <c r="G216" s="2"/>
      <c r="H216" s="2"/>
      <c r="I216" s="2"/>
      <c r="J216" s="2"/>
      <c r="K216" s="2"/>
      <c r="L216" s="2"/>
      <c r="M216" s="2"/>
    </row>
    <row r="217" spans="1:13" s="4" customFormat="1">
      <c r="A217" s="2"/>
      <c r="B217" s="2"/>
      <c r="C217" s="2"/>
      <c r="D217" s="2"/>
      <c r="E217" s="2"/>
      <c r="F217" s="32"/>
      <c r="G217" s="2"/>
      <c r="H217" s="2"/>
      <c r="I217" s="2"/>
      <c r="J217" s="2"/>
      <c r="K217" s="2"/>
      <c r="L217" s="2"/>
      <c r="M217" s="2"/>
    </row>
    <row r="218" spans="1:13" s="4" customFormat="1">
      <c r="A218" s="2"/>
      <c r="B218" s="2"/>
      <c r="C218" s="2"/>
      <c r="D218" s="2"/>
      <c r="E218" s="2"/>
      <c r="F218" s="32"/>
      <c r="G218" s="2"/>
      <c r="H218" s="2"/>
      <c r="I218" s="2"/>
      <c r="J218" s="2"/>
      <c r="K218" s="2"/>
      <c r="L218" s="2"/>
      <c r="M218" s="2"/>
    </row>
    <row r="219" spans="1:13" s="4" customFormat="1">
      <c r="A219" s="2"/>
      <c r="B219" s="2"/>
      <c r="C219" s="2"/>
      <c r="D219" s="2"/>
      <c r="E219" s="2"/>
      <c r="F219" s="32"/>
      <c r="G219" s="2"/>
      <c r="H219" s="2"/>
      <c r="I219" s="2"/>
      <c r="J219" s="2"/>
      <c r="K219" s="2"/>
      <c r="L219" s="2"/>
      <c r="M219" s="2"/>
    </row>
    <row r="220" spans="1:13" s="4" customFormat="1">
      <c r="A220" s="1"/>
      <c r="B220" s="2"/>
      <c r="C220" s="2"/>
      <c r="D220" s="2"/>
      <c r="E220" s="2"/>
      <c r="F220" s="32"/>
      <c r="G220" s="2"/>
      <c r="H220" s="2"/>
      <c r="I220" s="2"/>
      <c r="J220" s="2"/>
      <c r="K220" s="2"/>
      <c r="L220" s="2"/>
      <c r="M220" s="2"/>
    </row>
    <row r="221" spans="1:13" s="4" customFormat="1">
      <c r="A221" s="2"/>
      <c r="B221" s="2"/>
      <c r="C221" s="2"/>
      <c r="D221" s="2"/>
      <c r="E221" s="2"/>
      <c r="F221" s="32"/>
      <c r="G221" s="2"/>
      <c r="H221" s="2"/>
      <c r="I221" s="2"/>
      <c r="J221" s="2"/>
      <c r="K221" s="2"/>
      <c r="L221" s="2"/>
      <c r="M221" s="2"/>
    </row>
    <row r="222" spans="1:13" s="4" customFormat="1">
      <c r="A222" s="2"/>
      <c r="B222" s="2"/>
      <c r="C222" s="2"/>
      <c r="D222" s="2"/>
      <c r="E222" s="2"/>
      <c r="F222" s="32"/>
      <c r="G222" s="2"/>
      <c r="H222" s="2"/>
      <c r="I222" s="2"/>
      <c r="J222" s="2"/>
      <c r="K222" s="2"/>
      <c r="L222" s="2"/>
      <c r="M222" s="2"/>
    </row>
    <row r="223" spans="1:13" s="4" customFormat="1">
      <c r="A223" s="2"/>
      <c r="B223" s="2"/>
      <c r="C223" s="2"/>
      <c r="D223" s="2"/>
      <c r="E223" s="2"/>
      <c r="F223" s="32"/>
      <c r="G223" s="2"/>
      <c r="H223" s="2"/>
      <c r="I223" s="2"/>
      <c r="J223" s="2"/>
      <c r="K223" s="2"/>
      <c r="L223" s="2"/>
      <c r="M223" s="2"/>
    </row>
    <row r="224" spans="1:13" s="4" customFormat="1">
      <c r="A224" s="2"/>
      <c r="B224" s="2"/>
      <c r="C224" s="2"/>
      <c r="D224" s="2"/>
      <c r="E224" s="2"/>
      <c r="F224" s="32"/>
      <c r="G224" s="2"/>
      <c r="H224" s="2"/>
      <c r="I224" s="2"/>
      <c r="J224" s="2"/>
      <c r="K224" s="2"/>
      <c r="L224" s="2"/>
      <c r="M224" s="2"/>
    </row>
    <row r="225" spans="1:13" s="4" customFormat="1">
      <c r="A225" s="2"/>
      <c r="B225" s="2"/>
      <c r="C225" s="2"/>
      <c r="D225" s="2"/>
      <c r="E225" s="2"/>
      <c r="F225" s="32"/>
      <c r="G225" s="2"/>
      <c r="H225" s="2"/>
      <c r="I225" s="2"/>
      <c r="J225" s="2"/>
      <c r="K225" s="2"/>
      <c r="L225" s="2"/>
      <c r="M225" s="2"/>
    </row>
    <row r="226" spans="1:13" s="4" customFormat="1">
      <c r="A226" s="2"/>
      <c r="B226" s="2"/>
      <c r="C226" s="2"/>
      <c r="D226" s="2"/>
      <c r="E226" s="2"/>
      <c r="F226" s="32"/>
      <c r="G226" s="2"/>
      <c r="H226" s="2"/>
      <c r="I226" s="2"/>
      <c r="J226" s="2"/>
      <c r="K226" s="2"/>
      <c r="L226" s="2"/>
      <c r="M226" s="2"/>
    </row>
    <row r="227" spans="1:13" s="4" customFormat="1">
      <c r="A227" s="2"/>
      <c r="B227" s="2"/>
      <c r="C227" s="2"/>
      <c r="D227" s="2"/>
      <c r="E227" s="2"/>
      <c r="F227" s="32"/>
      <c r="G227" s="2"/>
      <c r="H227" s="2"/>
      <c r="I227" s="2"/>
      <c r="J227" s="2"/>
      <c r="K227" s="2"/>
      <c r="L227" s="2"/>
      <c r="M227" s="2"/>
    </row>
    <row r="228" spans="1:13" s="4" customFormat="1">
      <c r="A228" s="2"/>
      <c r="B228" s="2"/>
      <c r="C228" s="2"/>
      <c r="D228" s="2"/>
      <c r="E228" s="2"/>
      <c r="F228" s="32"/>
      <c r="G228" s="2"/>
      <c r="H228" s="2"/>
      <c r="I228" s="2"/>
      <c r="J228" s="2"/>
      <c r="K228" s="2"/>
      <c r="L228" s="2"/>
      <c r="M228" s="2"/>
    </row>
    <row r="229" spans="1:13" s="4" customFormat="1">
      <c r="A229" s="2"/>
      <c r="B229" s="2"/>
      <c r="C229" s="2"/>
      <c r="D229" s="2"/>
      <c r="E229" s="2"/>
      <c r="F229" s="32"/>
      <c r="G229" s="2"/>
      <c r="H229" s="2"/>
      <c r="I229" s="2"/>
      <c r="J229" s="2"/>
      <c r="K229" s="2"/>
      <c r="L229" s="2"/>
      <c r="M229" s="2"/>
    </row>
    <row r="230" spans="1:13" s="4" customFormat="1">
      <c r="A230" s="2"/>
      <c r="B230" s="2"/>
      <c r="C230" s="2"/>
      <c r="D230" s="2"/>
      <c r="E230" s="2"/>
      <c r="F230" s="32"/>
      <c r="G230" s="2"/>
      <c r="H230" s="2"/>
      <c r="I230" s="2"/>
      <c r="J230" s="2"/>
      <c r="K230" s="2"/>
      <c r="L230" s="2"/>
      <c r="M230" s="2"/>
    </row>
    <row r="231" spans="1:13" s="4" customFormat="1">
      <c r="A231" s="2"/>
      <c r="B231" s="2"/>
      <c r="C231" s="2"/>
      <c r="D231" s="2"/>
      <c r="E231" s="2"/>
      <c r="F231" s="32"/>
      <c r="G231" s="2"/>
      <c r="H231" s="2"/>
      <c r="I231" s="2"/>
      <c r="J231" s="2"/>
      <c r="K231" s="2"/>
      <c r="L231" s="2"/>
      <c r="M231" s="2"/>
    </row>
    <row r="232" spans="1:13" s="4" customFormat="1">
      <c r="A232" s="2"/>
      <c r="B232" s="2"/>
      <c r="C232" s="2"/>
      <c r="D232" s="2"/>
      <c r="E232" s="2"/>
      <c r="F232" s="32"/>
      <c r="G232" s="2"/>
      <c r="H232" s="2"/>
      <c r="I232" s="2"/>
      <c r="J232" s="2"/>
      <c r="K232" s="2"/>
      <c r="L232" s="2"/>
      <c r="M232" s="2"/>
    </row>
    <row r="233" spans="1:13" s="4" customFormat="1">
      <c r="A233" s="2"/>
      <c r="B233" s="2"/>
      <c r="C233" s="2"/>
      <c r="D233" s="2"/>
      <c r="E233" s="2"/>
      <c r="F233" s="32"/>
      <c r="G233" s="2"/>
      <c r="H233" s="2"/>
      <c r="I233" s="2"/>
      <c r="J233" s="2"/>
      <c r="K233" s="2"/>
      <c r="L233" s="2"/>
      <c r="M233" s="2"/>
    </row>
    <row r="234" spans="1:13" s="4" customFormat="1">
      <c r="A234" s="2"/>
      <c r="B234" s="2"/>
      <c r="C234" s="2"/>
      <c r="D234" s="2"/>
      <c r="E234" s="2"/>
      <c r="F234" s="32"/>
      <c r="G234" s="2"/>
      <c r="H234" s="2"/>
      <c r="I234" s="2"/>
      <c r="J234" s="2"/>
      <c r="K234" s="2"/>
      <c r="L234" s="2"/>
      <c r="M234" s="2"/>
    </row>
    <row r="235" spans="1:13" s="4" customFormat="1">
      <c r="A235" s="2"/>
      <c r="B235" s="2"/>
      <c r="C235" s="2"/>
      <c r="D235" s="2"/>
      <c r="E235" s="2"/>
      <c r="F235" s="32"/>
      <c r="G235" s="2"/>
      <c r="H235" s="2"/>
      <c r="I235" s="2"/>
      <c r="J235" s="2"/>
      <c r="K235" s="2"/>
      <c r="L235" s="2"/>
      <c r="M235" s="2"/>
    </row>
    <row r="236" spans="1:13" s="4" customFormat="1">
      <c r="A236" s="2"/>
      <c r="B236" s="2"/>
      <c r="C236" s="2"/>
      <c r="D236" s="2"/>
      <c r="E236" s="2"/>
      <c r="F236" s="32"/>
      <c r="G236" s="2"/>
      <c r="H236" s="2"/>
      <c r="I236" s="2"/>
      <c r="J236" s="2"/>
      <c r="K236" s="2"/>
      <c r="L236" s="2"/>
      <c r="M236" s="2"/>
    </row>
    <row r="237" spans="1:13" s="4" customFormat="1">
      <c r="A237" s="56"/>
      <c r="B237" s="2"/>
      <c r="C237" s="2"/>
      <c r="D237" s="2"/>
      <c r="E237" s="2"/>
      <c r="F237" s="32"/>
      <c r="G237" s="2"/>
      <c r="H237" s="2"/>
      <c r="I237" s="2"/>
      <c r="J237" s="2"/>
      <c r="K237" s="2"/>
      <c r="L237" s="2"/>
      <c r="M237" s="2"/>
    </row>
    <row r="238" spans="1:13" s="4" customFormat="1">
      <c r="A238" s="56"/>
      <c r="B238" s="2"/>
      <c r="C238" s="2"/>
      <c r="D238" s="2"/>
      <c r="E238" s="2"/>
      <c r="F238" s="32"/>
      <c r="G238" s="2"/>
      <c r="H238" s="2"/>
      <c r="I238" s="2"/>
      <c r="J238" s="2"/>
      <c r="K238" s="2"/>
      <c r="L238" s="2"/>
      <c r="M238" s="2"/>
    </row>
    <row r="239" spans="1:13" s="4" customFormat="1">
      <c r="A239" s="56"/>
      <c r="B239" s="2"/>
      <c r="C239" s="2"/>
      <c r="D239" s="2"/>
      <c r="E239" s="2"/>
      <c r="F239" s="32"/>
      <c r="G239" s="2"/>
      <c r="H239" s="2"/>
      <c r="I239" s="2"/>
      <c r="J239" s="2"/>
      <c r="K239" s="2"/>
      <c r="L239" s="2"/>
      <c r="M239" s="2"/>
    </row>
    <row r="240" spans="1:13" s="4" customFormat="1">
      <c r="A240" s="56"/>
      <c r="B240" s="2"/>
      <c r="C240" s="2"/>
      <c r="D240" s="2"/>
      <c r="E240" s="2"/>
      <c r="F240" s="32"/>
      <c r="G240" s="2"/>
      <c r="H240" s="2"/>
      <c r="I240" s="2"/>
      <c r="J240" s="2"/>
      <c r="K240" s="2"/>
      <c r="L240" s="2"/>
      <c r="M240" s="2"/>
    </row>
    <row r="241" spans="1:13" s="4" customFormat="1">
      <c r="A241" s="56"/>
      <c r="B241" s="2"/>
      <c r="C241" s="2"/>
      <c r="D241" s="2"/>
      <c r="E241" s="2"/>
      <c r="F241" s="32"/>
      <c r="G241" s="2"/>
      <c r="H241" s="2"/>
      <c r="I241" s="2"/>
      <c r="J241" s="2"/>
      <c r="K241" s="2"/>
      <c r="L241" s="2"/>
      <c r="M241" s="2"/>
    </row>
    <row r="242" spans="1:13" s="4" customFormat="1">
      <c r="A242" s="56"/>
      <c r="B242" s="2"/>
      <c r="C242" s="2"/>
      <c r="D242" s="2"/>
      <c r="E242" s="2"/>
      <c r="F242" s="32"/>
      <c r="G242" s="2"/>
      <c r="H242" s="2"/>
      <c r="I242" s="2"/>
      <c r="J242" s="2"/>
      <c r="K242" s="2"/>
      <c r="L242" s="2"/>
      <c r="M242" s="2"/>
    </row>
    <row r="243" spans="1:13" s="4" customFormat="1">
      <c r="A243" s="56"/>
      <c r="B243" s="2"/>
      <c r="C243" s="2"/>
      <c r="D243" s="2"/>
      <c r="E243" s="2"/>
      <c r="F243" s="32"/>
      <c r="G243" s="2"/>
      <c r="H243" s="2"/>
      <c r="I243" s="2"/>
      <c r="J243" s="2"/>
      <c r="K243" s="2"/>
      <c r="L243" s="2"/>
      <c r="M243" s="2"/>
    </row>
    <row r="244" spans="1:13" s="4" customFormat="1">
      <c r="A244" s="56"/>
      <c r="B244" s="2"/>
      <c r="C244" s="2"/>
      <c r="D244" s="2"/>
      <c r="E244" s="2"/>
      <c r="F244" s="32"/>
      <c r="G244" s="2"/>
      <c r="H244" s="2"/>
      <c r="I244" s="2"/>
      <c r="J244" s="2"/>
      <c r="K244" s="2"/>
      <c r="L244" s="2"/>
      <c r="M244" s="2"/>
    </row>
    <row r="245" spans="1:13" s="4" customFormat="1">
      <c r="A245" s="56"/>
      <c r="B245" s="2"/>
      <c r="C245" s="2"/>
      <c r="D245" s="2"/>
      <c r="E245" s="2"/>
      <c r="F245" s="32"/>
      <c r="G245" s="2"/>
      <c r="H245" s="2"/>
      <c r="I245" s="2"/>
      <c r="J245" s="2"/>
      <c r="K245" s="2"/>
      <c r="L245" s="2"/>
      <c r="M245" s="2"/>
    </row>
    <row r="246" spans="1:13" s="4" customFormat="1">
      <c r="A246" s="56"/>
      <c r="B246" s="2"/>
      <c r="C246" s="2"/>
      <c r="D246" s="2"/>
      <c r="E246" s="2"/>
      <c r="F246" s="32"/>
      <c r="G246" s="2"/>
      <c r="H246" s="2"/>
      <c r="I246" s="2"/>
      <c r="J246" s="2"/>
      <c r="K246" s="2"/>
      <c r="L246" s="2"/>
      <c r="M246" s="2"/>
    </row>
    <row r="247" spans="1:13" s="4" customFormat="1">
      <c r="A247" s="56"/>
      <c r="B247" s="2"/>
      <c r="C247" s="2"/>
      <c r="D247" s="2"/>
      <c r="E247" s="2"/>
      <c r="F247" s="32"/>
      <c r="G247" s="2"/>
      <c r="H247" s="2"/>
      <c r="I247" s="2"/>
      <c r="J247" s="2"/>
      <c r="K247" s="2"/>
      <c r="L247" s="2"/>
      <c r="M247" s="2"/>
    </row>
    <row r="248" spans="1:13" s="4" customFormat="1">
      <c r="A248" s="56"/>
      <c r="B248" s="2"/>
      <c r="C248" s="2"/>
      <c r="D248" s="2"/>
      <c r="E248" s="2"/>
      <c r="F248" s="32"/>
      <c r="G248" s="2"/>
      <c r="H248" s="2"/>
      <c r="I248" s="2"/>
      <c r="J248" s="2"/>
      <c r="K248" s="2"/>
      <c r="L248" s="2"/>
      <c r="M248" s="2"/>
    </row>
    <row r="249" spans="1:13" s="4" customFormat="1">
      <c r="A249" s="56"/>
      <c r="B249" s="2"/>
      <c r="C249" s="2"/>
      <c r="D249" s="2"/>
      <c r="E249" s="2"/>
      <c r="F249" s="32"/>
      <c r="G249" s="2"/>
      <c r="H249" s="2"/>
      <c r="I249" s="2"/>
      <c r="J249" s="2"/>
      <c r="K249" s="2"/>
      <c r="L249" s="2"/>
      <c r="M249" s="2"/>
    </row>
    <row r="250" spans="1:13" s="4" customFormat="1">
      <c r="A250" s="56"/>
      <c r="B250" s="2"/>
      <c r="C250" s="2"/>
      <c r="D250" s="2"/>
      <c r="E250" s="2"/>
      <c r="F250" s="32"/>
      <c r="G250" s="2"/>
      <c r="H250" s="2"/>
      <c r="I250" s="2"/>
      <c r="J250" s="2"/>
      <c r="K250" s="2"/>
      <c r="L250" s="2"/>
      <c r="M250" s="2"/>
    </row>
    <row r="251" spans="1:13" s="4" customFormat="1">
      <c r="A251" s="56"/>
      <c r="B251" s="2"/>
      <c r="C251" s="2"/>
      <c r="D251" s="2"/>
      <c r="E251" s="2"/>
      <c r="F251" s="32"/>
      <c r="G251" s="2"/>
      <c r="H251" s="2"/>
      <c r="I251" s="2"/>
      <c r="J251" s="2"/>
      <c r="K251" s="2"/>
      <c r="L251" s="2"/>
      <c r="M251" s="2"/>
    </row>
    <row r="252" spans="1:13" s="4" customFormat="1">
      <c r="A252" s="56"/>
      <c r="B252" s="2"/>
      <c r="C252" s="2"/>
      <c r="D252" s="2"/>
      <c r="E252" s="2"/>
      <c r="F252" s="32"/>
      <c r="G252" s="2"/>
      <c r="H252" s="2"/>
      <c r="I252" s="2"/>
      <c r="J252" s="2"/>
      <c r="K252" s="2"/>
      <c r="L252" s="2"/>
      <c r="M252" s="2"/>
    </row>
    <row r="253" spans="1:13" s="4" customFormat="1">
      <c r="A253" s="56"/>
      <c r="B253" s="2"/>
      <c r="C253" s="2"/>
      <c r="D253" s="2"/>
      <c r="E253" s="2"/>
      <c r="F253" s="32"/>
      <c r="G253" s="2"/>
      <c r="H253" s="2"/>
      <c r="I253" s="2"/>
      <c r="J253" s="2"/>
      <c r="K253" s="2"/>
      <c r="L253" s="2"/>
      <c r="M253" s="2"/>
    </row>
    <row r="254" spans="1:13" s="4" customFormat="1">
      <c r="A254" s="56"/>
      <c r="B254" s="2"/>
      <c r="C254" s="2"/>
      <c r="D254" s="2"/>
      <c r="E254" s="2"/>
      <c r="F254" s="32"/>
      <c r="G254" s="2"/>
      <c r="H254" s="2"/>
      <c r="I254" s="2"/>
      <c r="J254" s="2"/>
      <c r="K254" s="2"/>
      <c r="L254" s="2"/>
      <c r="M254" s="2"/>
    </row>
    <row r="255" spans="1:13" s="4" customFormat="1">
      <c r="A255" s="56"/>
      <c r="B255" s="2"/>
      <c r="C255" s="2"/>
      <c r="D255" s="2"/>
      <c r="E255" s="2"/>
      <c r="F255" s="32"/>
      <c r="G255" s="2"/>
      <c r="H255" s="2"/>
      <c r="I255" s="2"/>
      <c r="J255" s="2"/>
      <c r="K255" s="2"/>
      <c r="L255" s="2"/>
      <c r="M255" s="2"/>
    </row>
    <row r="256" spans="1:13" s="4" customFormat="1">
      <c r="A256" s="56"/>
      <c r="B256" s="2"/>
      <c r="C256" s="2"/>
      <c r="D256" s="2"/>
      <c r="E256" s="2"/>
      <c r="F256" s="32"/>
      <c r="G256" s="2"/>
      <c r="H256" s="2"/>
      <c r="I256" s="2"/>
      <c r="J256" s="2"/>
      <c r="K256" s="2"/>
      <c r="L256" s="2"/>
      <c r="M256" s="2"/>
    </row>
    <row r="257" spans="1:13" s="4" customFormat="1">
      <c r="A257" s="56"/>
      <c r="B257" s="2"/>
      <c r="C257" s="2"/>
      <c r="D257" s="2"/>
      <c r="E257" s="2"/>
      <c r="F257" s="32"/>
      <c r="G257" s="2"/>
      <c r="H257" s="2"/>
      <c r="I257" s="2"/>
      <c r="J257" s="2"/>
      <c r="K257" s="2"/>
      <c r="L257" s="2"/>
      <c r="M257" s="2"/>
    </row>
    <row r="258" spans="1:13" s="4" customFormat="1">
      <c r="A258" s="56"/>
      <c r="B258" s="2"/>
      <c r="C258" s="2"/>
      <c r="D258" s="2"/>
      <c r="E258" s="2"/>
      <c r="F258" s="32"/>
      <c r="G258" s="2"/>
      <c r="H258" s="2"/>
      <c r="I258" s="2"/>
      <c r="J258" s="2"/>
      <c r="K258" s="2"/>
      <c r="L258" s="2"/>
      <c r="M258" s="2"/>
    </row>
    <row r="259" spans="1:13" s="4" customFormat="1">
      <c r="A259" s="56"/>
      <c r="B259" s="2"/>
      <c r="C259" s="2"/>
      <c r="D259" s="2"/>
      <c r="E259" s="2"/>
      <c r="F259" s="32"/>
      <c r="G259" s="2"/>
      <c r="H259" s="2"/>
      <c r="I259" s="2"/>
      <c r="J259" s="2"/>
      <c r="K259" s="2"/>
      <c r="L259" s="2"/>
      <c r="M259" s="2"/>
    </row>
    <row r="260" spans="1:13" s="4" customFormat="1">
      <c r="A260" s="56"/>
      <c r="B260" s="2"/>
      <c r="C260" s="2"/>
      <c r="D260" s="2"/>
      <c r="E260" s="2"/>
      <c r="F260" s="32"/>
      <c r="G260" s="2"/>
      <c r="H260" s="2"/>
      <c r="I260" s="2"/>
      <c r="J260" s="2"/>
      <c r="K260" s="2"/>
      <c r="L260" s="2"/>
      <c r="M260" s="2"/>
    </row>
    <row r="261" spans="1:13" s="4" customFormat="1">
      <c r="A261" s="56"/>
      <c r="B261" s="2"/>
      <c r="C261" s="2"/>
      <c r="D261" s="2"/>
      <c r="E261" s="2"/>
      <c r="F261" s="32"/>
      <c r="G261" s="2"/>
      <c r="H261" s="2"/>
      <c r="I261" s="2"/>
      <c r="J261" s="2"/>
      <c r="K261" s="2"/>
      <c r="L261" s="2"/>
      <c r="M261" s="2"/>
    </row>
    <row r="262" spans="1:13" s="4" customFormat="1">
      <c r="A262" s="56"/>
      <c r="B262" s="2"/>
      <c r="C262" s="2"/>
      <c r="D262" s="2"/>
      <c r="E262" s="2"/>
      <c r="F262" s="32"/>
      <c r="G262" s="2"/>
      <c r="H262" s="2"/>
      <c r="I262" s="2"/>
      <c r="J262" s="2"/>
      <c r="K262" s="2"/>
      <c r="L262" s="2"/>
      <c r="M262" s="2"/>
    </row>
    <row r="263" spans="1:13" s="4" customFormat="1">
      <c r="A263" s="56"/>
      <c r="B263" s="2"/>
      <c r="C263" s="2"/>
      <c r="D263" s="2"/>
      <c r="E263" s="2"/>
      <c r="F263" s="32"/>
      <c r="G263" s="2"/>
      <c r="H263" s="2"/>
      <c r="I263" s="2"/>
      <c r="J263" s="2"/>
      <c r="K263" s="2"/>
      <c r="L263" s="2"/>
      <c r="M263" s="2"/>
    </row>
    <row r="264" spans="1:13" s="4" customFormat="1">
      <c r="A264" s="56"/>
      <c r="B264" s="2"/>
      <c r="C264" s="2"/>
      <c r="D264" s="2"/>
      <c r="E264" s="2"/>
      <c r="F264" s="32"/>
      <c r="G264" s="2"/>
      <c r="H264" s="2"/>
      <c r="I264" s="2"/>
      <c r="J264" s="2"/>
      <c r="K264" s="2"/>
      <c r="L264" s="2"/>
      <c r="M264" s="2"/>
    </row>
    <row r="265" spans="1:13" s="4" customFormat="1">
      <c r="A265" s="56"/>
      <c r="B265" s="2"/>
      <c r="C265" s="2"/>
      <c r="D265" s="2"/>
      <c r="E265" s="2"/>
      <c r="F265" s="32"/>
      <c r="G265" s="2"/>
      <c r="H265" s="2"/>
      <c r="I265" s="2"/>
      <c r="J265" s="2"/>
      <c r="K265" s="2"/>
      <c r="L265" s="2"/>
      <c r="M265" s="2"/>
    </row>
    <row r="266" spans="1:13" s="4" customFormat="1">
      <c r="A266" s="56"/>
      <c r="B266" s="2"/>
      <c r="C266" s="2"/>
      <c r="D266" s="2"/>
      <c r="E266" s="2"/>
      <c r="F266" s="32"/>
      <c r="G266" s="2"/>
      <c r="H266" s="2"/>
      <c r="I266" s="2"/>
      <c r="J266" s="2"/>
      <c r="K266" s="2"/>
      <c r="L266" s="2"/>
      <c r="M266" s="2"/>
    </row>
    <row r="267" spans="1:13" s="4" customFormat="1">
      <c r="A267" s="56"/>
      <c r="B267" s="2"/>
      <c r="C267" s="2"/>
      <c r="D267" s="2"/>
      <c r="E267" s="2"/>
      <c r="F267" s="32"/>
      <c r="G267" s="2"/>
      <c r="H267" s="2"/>
      <c r="I267" s="2"/>
      <c r="J267" s="2"/>
      <c r="K267" s="2"/>
      <c r="L267" s="2"/>
      <c r="M267" s="2"/>
    </row>
    <row r="268" spans="1:13" s="4" customFormat="1">
      <c r="A268" s="56"/>
      <c r="B268" s="2"/>
      <c r="C268" s="2"/>
      <c r="D268" s="2"/>
      <c r="E268" s="2"/>
      <c r="F268" s="32"/>
      <c r="G268" s="2"/>
      <c r="H268" s="2"/>
      <c r="I268" s="2"/>
      <c r="J268" s="2"/>
      <c r="K268" s="2"/>
      <c r="L268" s="2"/>
      <c r="M268" s="2"/>
    </row>
    <row r="269" spans="1:13" s="4" customFormat="1">
      <c r="A269" s="56"/>
      <c r="B269" s="2"/>
      <c r="C269" s="2"/>
      <c r="D269" s="2"/>
      <c r="E269" s="2"/>
      <c r="F269" s="32"/>
      <c r="G269" s="2"/>
      <c r="H269" s="2"/>
      <c r="I269" s="2"/>
      <c r="J269" s="2"/>
      <c r="K269" s="2"/>
      <c r="L269" s="2"/>
      <c r="M269" s="2"/>
    </row>
    <row r="270" spans="1:13" s="4" customFormat="1">
      <c r="A270" s="56"/>
      <c r="B270" s="2"/>
      <c r="C270" s="2"/>
      <c r="D270" s="2"/>
      <c r="E270" s="2"/>
      <c r="F270" s="32"/>
      <c r="G270" s="2"/>
      <c r="H270" s="2"/>
      <c r="I270" s="2"/>
      <c r="J270" s="2"/>
      <c r="K270" s="2"/>
      <c r="L270" s="2"/>
      <c r="M270" s="2"/>
    </row>
    <row r="271" spans="1:13" s="4" customFormat="1">
      <c r="A271" s="56"/>
      <c r="B271" s="2"/>
      <c r="C271" s="2"/>
      <c r="D271" s="2"/>
      <c r="E271" s="2"/>
      <c r="F271" s="32"/>
      <c r="G271" s="2"/>
      <c r="H271" s="2"/>
      <c r="I271" s="2"/>
      <c r="J271" s="2"/>
      <c r="K271" s="2"/>
      <c r="L271" s="2"/>
      <c r="M271" s="2"/>
    </row>
    <row r="272" spans="1:13" s="4" customFormat="1">
      <c r="A272" s="56"/>
      <c r="B272" s="2"/>
      <c r="C272" s="2"/>
      <c r="D272" s="2"/>
      <c r="E272" s="2"/>
      <c r="F272" s="32"/>
      <c r="G272" s="2"/>
      <c r="H272" s="2"/>
      <c r="I272" s="2"/>
      <c r="J272" s="2"/>
      <c r="K272" s="2"/>
      <c r="L272" s="2"/>
      <c r="M272" s="2"/>
    </row>
    <row r="273" spans="1:13" s="4" customFormat="1">
      <c r="A273" s="56"/>
      <c r="B273" s="2"/>
      <c r="C273" s="2"/>
      <c r="D273" s="2"/>
      <c r="E273" s="2"/>
      <c r="F273" s="32"/>
      <c r="G273" s="2"/>
      <c r="H273" s="2"/>
      <c r="I273" s="2"/>
      <c r="J273" s="2"/>
      <c r="K273" s="2"/>
      <c r="L273" s="2"/>
      <c r="M273" s="2"/>
    </row>
    <row r="274" spans="1:13" s="4" customFormat="1">
      <c r="A274" s="56"/>
      <c r="B274" s="2"/>
      <c r="C274" s="2"/>
      <c r="D274" s="2"/>
      <c r="E274" s="2"/>
      <c r="F274" s="32"/>
      <c r="G274" s="2"/>
      <c r="H274" s="2"/>
      <c r="I274" s="2"/>
      <c r="J274" s="2"/>
      <c r="K274" s="2"/>
      <c r="L274" s="2"/>
      <c r="M274" s="2"/>
    </row>
    <row r="275" spans="1:13" s="4" customFormat="1">
      <c r="A275" s="56"/>
      <c r="B275" s="2"/>
      <c r="C275" s="2"/>
      <c r="D275" s="2"/>
      <c r="E275" s="2"/>
      <c r="F275" s="32"/>
      <c r="G275" s="2"/>
      <c r="H275" s="2"/>
      <c r="I275" s="2"/>
      <c r="J275" s="2"/>
      <c r="K275" s="2"/>
      <c r="L275" s="2"/>
      <c r="M275" s="2"/>
    </row>
    <row r="276" spans="1:13" s="4" customFormat="1">
      <c r="A276" s="56"/>
      <c r="B276" s="2"/>
      <c r="C276" s="2"/>
      <c r="D276" s="2"/>
      <c r="E276" s="2"/>
      <c r="F276" s="32"/>
      <c r="G276" s="2"/>
      <c r="H276" s="2"/>
      <c r="I276" s="2"/>
      <c r="J276" s="2"/>
      <c r="K276" s="2"/>
      <c r="L276" s="2"/>
      <c r="M276" s="2"/>
    </row>
    <row r="277" spans="1:13" s="4" customFormat="1">
      <c r="A277" s="56"/>
      <c r="B277" s="2"/>
      <c r="C277" s="2"/>
      <c r="D277" s="2"/>
      <c r="E277" s="2"/>
      <c r="F277" s="32"/>
      <c r="G277" s="2"/>
      <c r="H277" s="2"/>
      <c r="I277" s="2"/>
      <c r="J277" s="2"/>
      <c r="K277" s="2"/>
      <c r="L277" s="2"/>
      <c r="M277" s="2"/>
    </row>
    <row r="278" spans="1:13" s="4" customFormat="1">
      <c r="A278" s="56"/>
      <c r="B278" s="2"/>
      <c r="C278" s="2"/>
      <c r="D278" s="2"/>
      <c r="E278" s="2"/>
      <c r="F278" s="32"/>
      <c r="G278" s="2"/>
      <c r="H278" s="2"/>
      <c r="I278" s="2"/>
      <c r="J278" s="2"/>
      <c r="K278" s="2"/>
      <c r="L278" s="2"/>
      <c r="M278" s="2"/>
    </row>
    <row r="279" spans="1:13" s="4" customFormat="1">
      <c r="A279" s="56"/>
      <c r="B279" s="2"/>
      <c r="C279" s="2"/>
      <c r="D279" s="2"/>
      <c r="E279" s="2"/>
      <c r="F279" s="32"/>
      <c r="G279" s="2"/>
      <c r="H279" s="2"/>
      <c r="I279" s="2"/>
      <c r="J279" s="2"/>
      <c r="K279" s="2"/>
      <c r="L279" s="2"/>
      <c r="M279" s="2"/>
    </row>
    <row r="280" spans="1:13" s="4" customFormat="1">
      <c r="A280" s="56"/>
      <c r="B280" s="2"/>
      <c r="C280" s="2"/>
      <c r="D280" s="2"/>
      <c r="E280" s="2"/>
      <c r="F280" s="32"/>
      <c r="G280" s="2"/>
      <c r="H280" s="2"/>
      <c r="I280" s="2"/>
      <c r="J280" s="2"/>
      <c r="K280" s="2"/>
      <c r="L280" s="2"/>
      <c r="M280" s="2"/>
    </row>
    <row r="281" spans="1:13" s="4" customFormat="1">
      <c r="A281" s="56"/>
      <c r="B281" s="2"/>
      <c r="C281" s="2"/>
      <c r="D281" s="2"/>
      <c r="E281" s="2"/>
      <c r="F281" s="32"/>
      <c r="G281" s="2"/>
      <c r="H281" s="2"/>
      <c r="I281" s="2"/>
      <c r="J281" s="2"/>
      <c r="K281" s="2"/>
      <c r="L281" s="2"/>
      <c r="M281" s="2"/>
    </row>
    <row r="282" spans="1:13" s="4" customFormat="1">
      <c r="A282" s="56"/>
      <c r="B282" s="2"/>
      <c r="C282" s="2"/>
      <c r="D282" s="2"/>
      <c r="E282" s="2"/>
      <c r="F282" s="32"/>
      <c r="G282" s="2"/>
      <c r="H282" s="2"/>
      <c r="I282" s="2"/>
      <c r="J282" s="2"/>
      <c r="K282" s="2"/>
      <c r="L282" s="2"/>
      <c r="M282" s="2"/>
    </row>
    <row r="283" spans="1:13" s="4" customFormat="1">
      <c r="A283" s="56"/>
      <c r="B283" s="2"/>
      <c r="C283" s="2"/>
      <c r="D283" s="2"/>
      <c r="E283" s="2"/>
      <c r="F283" s="32"/>
      <c r="G283" s="2"/>
      <c r="H283" s="2"/>
      <c r="I283" s="2"/>
      <c r="J283" s="2"/>
      <c r="K283" s="2"/>
      <c r="L283" s="2"/>
      <c r="M283" s="2"/>
    </row>
    <row r="284" spans="1:13" s="4" customFormat="1">
      <c r="A284" s="56"/>
      <c r="B284" s="2"/>
      <c r="C284" s="2"/>
      <c r="D284" s="2"/>
      <c r="E284" s="2"/>
      <c r="F284" s="32"/>
      <c r="G284" s="2"/>
      <c r="H284" s="2"/>
      <c r="I284" s="2"/>
      <c r="J284" s="2"/>
      <c r="K284" s="2"/>
      <c r="L284" s="2"/>
      <c r="M284" s="2"/>
    </row>
    <row r="285" spans="1:13" s="4" customFormat="1">
      <c r="A285" s="56"/>
      <c r="B285" s="2"/>
      <c r="C285" s="2"/>
      <c r="D285" s="2"/>
      <c r="E285" s="2"/>
      <c r="F285" s="32"/>
      <c r="G285" s="2"/>
      <c r="H285" s="2"/>
      <c r="I285" s="2"/>
      <c r="J285" s="2"/>
      <c r="K285" s="2"/>
      <c r="L285" s="2"/>
      <c r="M285" s="2"/>
    </row>
    <row r="286" spans="1:13" s="4" customFormat="1">
      <c r="A286" s="56"/>
      <c r="B286" s="2"/>
      <c r="C286" s="2"/>
      <c r="D286" s="2"/>
      <c r="E286" s="2"/>
      <c r="F286" s="32"/>
      <c r="G286" s="2"/>
      <c r="H286" s="2"/>
      <c r="I286" s="2"/>
      <c r="J286" s="2"/>
      <c r="K286" s="2"/>
      <c r="L286" s="2"/>
      <c r="M286" s="2"/>
    </row>
    <row r="287" spans="1:13" s="4" customFormat="1">
      <c r="A287" s="56"/>
      <c r="B287" s="2"/>
      <c r="C287" s="2"/>
      <c r="D287" s="2"/>
      <c r="E287" s="2"/>
      <c r="F287" s="32"/>
      <c r="G287" s="2"/>
      <c r="H287" s="2"/>
      <c r="I287" s="2"/>
      <c r="J287" s="2"/>
      <c r="K287" s="2"/>
      <c r="L287" s="2"/>
      <c r="M287" s="2"/>
    </row>
    <row r="288" spans="1:13" s="4" customFormat="1">
      <c r="A288" s="56"/>
      <c r="B288" s="2"/>
      <c r="C288" s="2"/>
      <c r="D288" s="2"/>
      <c r="E288" s="2"/>
      <c r="F288" s="32"/>
      <c r="G288" s="2"/>
      <c r="H288" s="2"/>
      <c r="I288" s="2"/>
      <c r="J288" s="2"/>
      <c r="K288" s="2"/>
      <c r="L288" s="2"/>
      <c r="M288" s="2"/>
    </row>
    <row r="289" spans="1:13" s="4" customFormat="1">
      <c r="A289" s="56"/>
      <c r="B289" s="2"/>
      <c r="C289" s="2"/>
      <c r="D289" s="2"/>
      <c r="E289" s="2"/>
      <c r="F289" s="32"/>
      <c r="G289" s="2"/>
      <c r="H289" s="2"/>
      <c r="I289" s="2"/>
      <c r="J289" s="2"/>
      <c r="K289" s="2"/>
      <c r="L289" s="2"/>
      <c r="M289" s="2"/>
    </row>
    <row r="290" spans="1:13" s="4" customFormat="1">
      <c r="A290" s="56"/>
      <c r="B290" s="2"/>
      <c r="C290" s="2"/>
      <c r="D290" s="2"/>
      <c r="E290" s="2"/>
      <c r="F290" s="32"/>
      <c r="G290" s="2"/>
      <c r="H290" s="2"/>
      <c r="I290" s="2"/>
      <c r="J290" s="2"/>
      <c r="K290" s="2"/>
      <c r="L290" s="2"/>
      <c r="M290" s="2"/>
    </row>
    <row r="291" spans="1:13" s="4" customFormat="1">
      <c r="A291" s="56"/>
      <c r="B291" s="2"/>
      <c r="C291" s="2"/>
      <c r="D291" s="2"/>
      <c r="E291" s="2"/>
      <c r="F291" s="32"/>
      <c r="G291" s="2"/>
      <c r="H291" s="2"/>
      <c r="I291" s="2"/>
      <c r="J291" s="2"/>
      <c r="K291" s="2"/>
      <c r="L291" s="2"/>
      <c r="M291" s="2"/>
    </row>
    <row r="292" spans="1:13" s="4" customFormat="1">
      <c r="A292" s="2"/>
      <c r="B292" s="2"/>
      <c r="C292" s="2"/>
      <c r="D292" s="2"/>
      <c r="E292" s="2"/>
      <c r="F292" s="32"/>
      <c r="G292" s="2"/>
      <c r="H292" s="2"/>
      <c r="I292" s="2"/>
      <c r="J292" s="2"/>
      <c r="K292" s="2"/>
      <c r="L292" s="2"/>
      <c r="M292" s="2"/>
    </row>
    <row r="293" spans="1:13" s="4" customFormat="1">
      <c r="A293" s="2"/>
      <c r="B293" s="2"/>
      <c r="C293" s="2"/>
      <c r="D293" s="2"/>
      <c r="E293" s="2"/>
      <c r="F293" s="32"/>
      <c r="G293" s="2"/>
      <c r="H293" s="2"/>
      <c r="I293" s="2"/>
      <c r="J293" s="2"/>
      <c r="K293" s="2"/>
      <c r="L293" s="2"/>
      <c r="M293" s="2"/>
    </row>
    <row r="294" spans="1:13" s="4" customFormat="1">
      <c r="A294" s="2"/>
      <c r="B294" s="2"/>
      <c r="C294" s="2"/>
      <c r="D294" s="2"/>
      <c r="E294" s="2"/>
      <c r="F294" s="32"/>
      <c r="G294" s="2"/>
      <c r="H294" s="2"/>
      <c r="I294" s="2"/>
      <c r="J294" s="2"/>
      <c r="K294" s="2"/>
      <c r="L294" s="2"/>
      <c r="M294" s="2"/>
    </row>
    <row r="295" spans="1:13" s="4" customFormat="1">
      <c r="A295" s="2"/>
      <c r="B295" s="2"/>
      <c r="C295" s="2"/>
      <c r="D295" s="2"/>
      <c r="E295" s="2"/>
      <c r="F295" s="32"/>
      <c r="G295" s="2"/>
      <c r="H295" s="2"/>
      <c r="I295" s="2"/>
      <c r="J295" s="2"/>
      <c r="K295" s="2"/>
      <c r="L295" s="2"/>
      <c r="M295" s="2"/>
    </row>
    <row r="296" spans="1:13" s="4" customFormat="1">
      <c r="A296" s="2"/>
      <c r="B296" s="2"/>
      <c r="C296" s="2"/>
      <c r="D296" s="2"/>
      <c r="E296" s="2"/>
      <c r="F296" s="32"/>
      <c r="G296" s="2"/>
      <c r="H296" s="2"/>
      <c r="I296" s="2"/>
      <c r="J296" s="2"/>
      <c r="K296" s="2"/>
      <c r="L296" s="2"/>
      <c r="M296" s="2"/>
    </row>
    <row r="297" spans="1:13" s="4" customFormat="1">
      <c r="A297" s="2"/>
      <c r="B297" s="2"/>
      <c r="C297" s="2"/>
      <c r="D297" s="2"/>
      <c r="E297" s="2"/>
      <c r="F297" s="32"/>
      <c r="G297" s="2"/>
      <c r="H297" s="2"/>
      <c r="I297" s="2"/>
      <c r="J297" s="2"/>
      <c r="K297" s="2"/>
      <c r="L297" s="2"/>
      <c r="M297" s="2"/>
    </row>
    <row r="298" spans="1:13" s="4" customFormat="1">
      <c r="A298" s="2"/>
      <c r="B298" s="2"/>
      <c r="C298" s="2"/>
      <c r="D298" s="2"/>
      <c r="E298" s="2"/>
      <c r="F298" s="32"/>
      <c r="G298" s="2"/>
      <c r="H298" s="2"/>
      <c r="I298" s="2"/>
      <c r="J298" s="2"/>
      <c r="K298" s="2"/>
      <c r="L298" s="2"/>
      <c r="M298" s="2"/>
    </row>
    <row r="299" spans="1:13" s="4" customFormat="1">
      <c r="A299" s="2"/>
      <c r="B299" s="2"/>
      <c r="C299" s="2"/>
      <c r="D299" s="2"/>
      <c r="E299" s="2"/>
      <c r="F299" s="32"/>
      <c r="G299" s="2"/>
      <c r="H299" s="2"/>
      <c r="I299" s="2"/>
      <c r="J299" s="2"/>
      <c r="K299" s="2"/>
      <c r="L299" s="2"/>
      <c r="M299" s="2"/>
    </row>
    <row r="300" spans="1:13" s="4" customFormat="1">
      <c r="A300" s="2"/>
      <c r="B300" s="2"/>
      <c r="C300" s="2"/>
      <c r="D300" s="2"/>
      <c r="E300" s="2"/>
      <c r="F300" s="32"/>
      <c r="G300" s="2"/>
      <c r="H300" s="2"/>
      <c r="I300" s="2"/>
      <c r="J300" s="2"/>
      <c r="K300" s="2"/>
      <c r="L300" s="2"/>
      <c r="M300" s="2"/>
    </row>
    <row r="301" spans="1:13" s="4" customFormat="1">
      <c r="A301" s="2"/>
      <c r="B301" s="2"/>
      <c r="C301" s="2"/>
      <c r="D301" s="2"/>
      <c r="E301" s="2"/>
      <c r="F301" s="32"/>
      <c r="G301" s="2"/>
      <c r="H301" s="2"/>
      <c r="I301" s="2"/>
      <c r="J301" s="2"/>
      <c r="K301" s="2"/>
      <c r="L301" s="2"/>
      <c r="M301" s="2"/>
    </row>
    <row r="302" spans="1:13" s="4" customFormat="1">
      <c r="A302" s="2"/>
      <c r="B302" s="2"/>
      <c r="C302" s="2"/>
      <c r="D302" s="2"/>
      <c r="E302" s="2"/>
      <c r="F302" s="32"/>
      <c r="G302" s="2"/>
      <c r="H302" s="2"/>
      <c r="I302" s="2"/>
      <c r="J302" s="2"/>
      <c r="K302" s="2"/>
      <c r="L302" s="2"/>
      <c r="M302" s="2"/>
    </row>
    <row r="303" spans="1:13" s="4" customFormat="1">
      <c r="A303" s="2"/>
      <c r="B303" s="2"/>
      <c r="C303" s="2"/>
      <c r="D303" s="2"/>
      <c r="E303" s="2"/>
      <c r="F303" s="32"/>
      <c r="G303" s="2"/>
      <c r="H303" s="2"/>
      <c r="I303" s="2"/>
      <c r="J303" s="2"/>
      <c r="K303" s="2"/>
      <c r="L303" s="2"/>
      <c r="M303" s="2"/>
    </row>
    <row r="304" spans="1:13" s="4" customFormat="1">
      <c r="A304" s="2"/>
      <c r="B304" s="2"/>
      <c r="C304" s="2"/>
      <c r="D304" s="2"/>
      <c r="E304" s="2"/>
      <c r="F304" s="32"/>
      <c r="G304" s="2"/>
      <c r="H304" s="2"/>
      <c r="I304" s="2"/>
      <c r="J304" s="2"/>
      <c r="K304" s="2"/>
      <c r="L304" s="2"/>
      <c r="M304" s="2"/>
    </row>
    <row r="305" spans="1:13" s="4" customFormat="1">
      <c r="A305" s="2"/>
      <c r="B305" s="2"/>
      <c r="C305" s="2"/>
      <c r="D305" s="2"/>
      <c r="E305" s="2"/>
      <c r="F305" s="32"/>
      <c r="G305" s="2"/>
      <c r="H305" s="2"/>
      <c r="I305" s="2"/>
      <c r="J305" s="2"/>
      <c r="K305" s="2"/>
      <c r="L305" s="2"/>
      <c r="M305" s="2"/>
    </row>
    <row r="306" spans="1:13" s="4" customFormat="1">
      <c r="A306" s="2"/>
      <c r="B306" s="2"/>
      <c r="C306" s="2"/>
      <c r="D306" s="2"/>
      <c r="E306" s="2"/>
      <c r="F306" s="32"/>
      <c r="G306" s="2"/>
      <c r="H306" s="2"/>
      <c r="I306" s="2"/>
      <c r="J306" s="2"/>
      <c r="K306" s="2"/>
      <c r="L306" s="2"/>
      <c r="M306" s="2"/>
    </row>
    <row r="307" spans="1:13" s="4" customFormat="1">
      <c r="A307" s="2"/>
      <c r="B307" s="2"/>
      <c r="C307" s="2"/>
      <c r="D307" s="2"/>
      <c r="E307" s="2"/>
      <c r="F307" s="32"/>
      <c r="G307" s="2"/>
      <c r="H307" s="2"/>
      <c r="I307" s="2"/>
      <c r="J307" s="2"/>
      <c r="K307" s="2"/>
      <c r="L307" s="2"/>
      <c r="M307" s="2"/>
    </row>
    <row r="308" spans="1:13" s="4" customFormat="1">
      <c r="A308" s="2"/>
      <c r="B308" s="2"/>
      <c r="C308" s="2"/>
      <c r="D308" s="2"/>
      <c r="E308" s="2"/>
      <c r="F308" s="32"/>
      <c r="G308" s="2"/>
      <c r="H308" s="2"/>
      <c r="I308" s="2"/>
      <c r="J308" s="2"/>
      <c r="K308" s="2"/>
      <c r="L308" s="2"/>
      <c r="M308" s="2"/>
    </row>
    <row r="309" spans="1:13" s="4" customFormat="1">
      <c r="A309" s="2"/>
      <c r="B309" s="2"/>
      <c r="C309" s="2"/>
      <c r="D309" s="2"/>
      <c r="E309" s="2"/>
      <c r="F309" s="32"/>
      <c r="G309" s="2"/>
      <c r="H309" s="2"/>
      <c r="I309" s="2"/>
      <c r="J309" s="2"/>
      <c r="K309" s="2"/>
      <c r="L309" s="2"/>
      <c r="M309" s="2"/>
    </row>
    <row r="310" spans="1:13" s="4" customFormat="1">
      <c r="A310" s="2"/>
      <c r="B310" s="2"/>
      <c r="C310" s="2"/>
      <c r="D310" s="2"/>
      <c r="E310" s="2"/>
      <c r="F310" s="32"/>
      <c r="G310" s="2"/>
      <c r="H310" s="2"/>
      <c r="I310" s="2"/>
      <c r="J310" s="2"/>
      <c r="K310" s="2"/>
      <c r="L310" s="2"/>
      <c r="M310" s="2"/>
    </row>
    <row r="311" spans="1:13" s="4" customFormat="1">
      <c r="A311" s="2"/>
      <c r="B311" s="2"/>
      <c r="C311" s="2"/>
      <c r="D311" s="2"/>
      <c r="E311" s="2"/>
      <c r="F311" s="32"/>
      <c r="G311" s="2"/>
      <c r="H311" s="2"/>
      <c r="I311" s="2"/>
      <c r="J311" s="2"/>
      <c r="K311" s="2"/>
      <c r="L311" s="2"/>
      <c r="M311" s="2"/>
    </row>
    <row r="312" spans="1:13" s="4" customFormat="1">
      <c r="A312" s="2"/>
      <c r="B312" s="2"/>
      <c r="C312" s="2"/>
      <c r="D312" s="2"/>
      <c r="E312" s="2"/>
      <c r="F312" s="32"/>
      <c r="G312" s="2"/>
      <c r="H312" s="2"/>
      <c r="I312" s="2"/>
      <c r="J312" s="2"/>
      <c r="K312" s="2"/>
      <c r="L312" s="2"/>
      <c r="M312" s="2"/>
    </row>
    <row r="313" spans="1:13" s="4" customFormat="1">
      <c r="A313" s="2"/>
      <c r="B313" s="2"/>
      <c r="C313" s="2"/>
      <c r="D313" s="2"/>
      <c r="E313" s="2"/>
      <c r="F313" s="32"/>
      <c r="G313" s="2"/>
      <c r="H313" s="2"/>
      <c r="I313" s="2"/>
      <c r="J313" s="2"/>
      <c r="K313" s="2"/>
      <c r="L313" s="2"/>
      <c r="M313" s="2"/>
    </row>
    <row r="314" spans="1:13" s="4" customFormat="1">
      <c r="A314" s="2"/>
      <c r="B314" s="2"/>
      <c r="C314" s="2"/>
      <c r="D314" s="2"/>
      <c r="E314" s="2"/>
      <c r="F314" s="32"/>
      <c r="G314" s="2"/>
      <c r="H314" s="2"/>
      <c r="I314" s="2"/>
      <c r="J314" s="2"/>
      <c r="K314" s="2"/>
      <c r="L314" s="2"/>
      <c r="M314" s="2"/>
    </row>
    <row r="315" spans="1:13" s="4" customFormat="1">
      <c r="A315" s="2"/>
      <c r="B315" s="2"/>
      <c r="C315" s="2"/>
      <c r="D315" s="2"/>
      <c r="E315" s="2"/>
      <c r="F315" s="32"/>
      <c r="G315" s="2"/>
      <c r="H315" s="2"/>
      <c r="I315" s="2"/>
      <c r="J315" s="2"/>
      <c r="K315" s="2"/>
      <c r="L315" s="2"/>
      <c r="M315" s="2"/>
    </row>
    <row r="316" spans="1:13" s="4" customFormat="1">
      <c r="A316" s="2"/>
      <c r="B316" s="2"/>
      <c r="C316" s="2"/>
      <c r="D316" s="2"/>
      <c r="E316" s="2"/>
      <c r="F316" s="32"/>
      <c r="G316" s="2"/>
      <c r="H316" s="2"/>
      <c r="I316" s="2"/>
      <c r="J316" s="2"/>
      <c r="K316" s="2"/>
      <c r="L316" s="2"/>
      <c r="M316" s="2"/>
    </row>
    <row r="317" spans="1:13" s="4" customFormat="1">
      <c r="A317" s="2"/>
      <c r="B317" s="2"/>
      <c r="C317" s="2"/>
      <c r="D317" s="2"/>
      <c r="E317" s="2"/>
      <c r="F317" s="32"/>
      <c r="G317" s="2"/>
      <c r="H317" s="2"/>
      <c r="I317" s="2"/>
      <c r="J317" s="2"/>
      <c r="K317" s="2"/>
      <c r="L317" s="2"/>
      <c r="M317" s="2"/>
    </row>
    <row r="318" spans="1:13" s="4" customFormat="1">
      <c r="A318" s="2"/>
      <c r="B318" s="2"/>
      <c r="C318" s="2"/>
      <c r="D318" s="2"/>
      <c r="E318" s="2"/>
      <c r="F318" s="32"/>
      <c r="G318" s="2"/>
      <c r="H318" s="2"/>
      <c r="I318" s="2"/>
      <c r="J318" s="2"/>
      <c r="K318" s="2"/>
      <c r="L318" s="2"/>
      <c r="M318" s="2"/>
    </row>
    <row r="319" spans="1:13" s="4" customFormat="1">
      <c r="A319" s="2"/>
      <c r="B319" s="2"/>
      <c r="C319" s="2"/>
      <c r="D319" s="2"/>
      <c r="E319" s="2"/>
      <c r="F319" s="32"/>
      <c r="G319" s="2"/>
      <c r="H319" s="2"/>
      <c r="I319" s="2"/>
      <c r="J319" s="2"/>
      <c r="K319" s="2"/>
      <c r="L319" s="2"/>
      <c r="M319" s="2"/>
    </row>
    <row r="320" spans="1:13" s="4" customFormat="1">
      <c r="A320" s="2"/>
      <c r="B320" s="2"/>
      <c r="C320" s="2"/>
      <c r="D320" s="2"/>
      <c r="E320" s="2"/>
      <c r="F320" s="32"/>
      <c r="G320" s="2"/>
      <c r="H320" s="2"/>
      <c r="I320" s="2"/>
      <c r="J320" s="2"/>
      <c r="K320" s="2"/>
      <c r="L320" s="2"/>
      <c r="M320" s="2"/>
    </row>
    <row r="321" spans="1:13" s="4" customFormat="1">
      <c r="A321" s="2"/>
      <c r="B321" s="2"/>
      <c r="C321" s="2"/>
      <c r="D321" s="2"/>
      <c r="E321" s="2"/>
      <c r="F321" s="32"/>
      <c r="G321" s="2"/>
      <c r="H321" s="2"/>
      <c r="I321" s="2"/>
      <c r="J321" s="2"/>
      <c r="K321" s="2"/>
      <c r="L321" s="2"/>
      <c r="M321" s="2"/>
    </row>
    <row r="322" spans="1:13" s="4" customFormat="1">
      <c r="A322" s="2"/>
      <c r="B322" s="2"/>
      <c r="C322" s="2"/>
      <c r="D322" s="2"/>
      <c r="E322" s="2"/>
      <c r="F322" s="32"/>
      <c r="G322" s="2"/>
      <c r="H322" s="2"/>
      <c r="I322" s="2"/>
      <c r="J322" s="2"/>
      <c r="K322" s="2"/>
      <c r="L322" s="2"/>
      <c r="M322" s="2"/>
    </row>
    <row r="323" spans="1:13" s="4" customFormat="1">
      <c r="A323" s="2"/>
      <c r="B323" s="2"/>
      <c r="C323" s="2"/>
      <c r="D323" s="2"/>
      <c r="E323" s="2"/>
      <c r="F323" s="32"/>
      <c r="G323" s="2"/>
      <c r="H323" s="2"/>
      <c r="I323" s="2"/>
      <c r="J323" s="2"/>
      <c r="K323" s="2"/>
      <c r="L323" s="2"/>
      <c r="M323" s="2"/>
    </row>
    <row r="324" spans="1:13" s="4" customFormat="1">
      <c r="A324" s="2"/>
      <c r="B324" s="2"/>
      <c r="C324" s="2"/>
      <c r="D324" s="2"/>
      <c r="E324" s="2"/>
      <c r="F324" s="32"/>
      <c r="G324" s="2"/>
      <c r="H324" s="2"/>
      <c r="I324" s="2"/>
      <c r="J324" s="2"/>
      <c r="K324" s="2"/>
      <c r="L324" s="2"/>
      <c r="M324" s="2"/>
    </row>
    <row r="325" spans="1:13" s="4" customFormat="1">
      <c r="A325" s="2"/>
      <c r="B325" s="2"/>
      <c r="C325" s="2"/>
      <c r="D325" s="2"/>
      <c r="E325" s="2"/>
      <c r="F325" s="32"/>
      <c r="G325" s="2"/>
      <c r="H325" s="2"/>
      <c r="I325" s="2"/>
      <c r="J325" s="2"/>
      <c r="K325" s="2"/>
      <c r="L325" s="2"/>
      <c r="M325" s="2"/>
    </row>
    <row r="326" spans="1:13" s="4" customFormat="1">
      <c r="A326" s="2"/>
      <c r="B326" s="2"/>
      <c r="C326" s="2"/>
      <c r="D326" s="2"/>
      <c r="E326" s="2"/>
      <c r="F326" s="32"/>
      <c r="G326" s="2"/>
      <c r="H326" s="2"/>
      <c r="I326" s="2"/>
      <c r="J326" s="2"/>
      <c r="K326" s="2"/>
      <c r="L326" s="2"/>
      <c r="M326" s="2"/>
    </row>
    <row r="327" spans="1:13" s="4" customFormat="1">
      <c r="A327" s="2"/>
      <c r="B327" s="2"/>
      <c r="C327" s="2"/>
      <c r="D327" s="2"/>
      <c r="E327" s="2"/>
      <c r="F327" s="32"/>
      <c r="G327" s="2"/>
      <c r="H327" s="2"/>
      <c r="I327" s="2"/>
      <c r="J327" s="2"/>
      <c r="K327" s="2"/>
      <c r="L327" s="2"/>
      <c r="M327" s="2"/>
    </row>
    <row r="328" spans="1:13" s="4" customFormat="1">
      <c r="A328" s="2"/>
      <c r="B328" s="2"/>
      <c r="C328" s="2"/>
      <c r="D328" s="2"/>
      <c r="E328" s="2"/>
      <c r="F328" s="32"/>
      <c r="G328" s="2"/>
      <c r="H328" s="2"/>
      <c r="I328" s="2"/>
      <c r="J328" s="2"/>
      <c r="K328" s="2"/>
      <c r="L328" s="2"/>
      <c r="M328" s="2"/>
    </row>
    <row r="329" spans="1:13" s="4" customFormat="1">
      <c r="A329" s="2"/>
      <c r="B329" s="2"/>
      <c r="C329" s="2"/>
      <c r="D329" s="2"/>
      <c r="E329" s="2"/>
      <c r="F329" s="32"/>
      <c r="G329" s="2"/>
      <c r="H329" s="2"/>
      <c r="I329" s="2"/>
      <c r="J329" s="2"/>
      <c r="K329" s="2"/>
      <c r="L329" s="2"/>
      <c r="M329" s="2"/>
    </row>
    <row r="330" spans="1:13" s="4" customFormat="1">
      <c r="A330" s="2"/>
      <c r="B330" s="2"/>
      <c r="C330" s="2"/>
      <c r="D330" s="2"/>
      <c r="E330" s="2"/>
      <c r="F330" s="32"/>
      <c r="G330" s="2"/>
      <c r="H330" s="2"/>
      <c r="I330" s="2"/>
      <c r="J330" s="2"/>
      <c r="K330" s="2"/>
      <c r="L330" s="2"/>
      <c r="M330" s="2"/>
    </row>
    <row r="331" spans="1:13" s="4" customFormat="1">
      <c r="A331" s="2"/>
      <c r="B331" s="2"/>
      <c r="C331" s="2"/>
      <c r="D331" s="2"/>
      <c r="E331" s="2"/>
      <c r="F331" s="32"/>
      <c r="G331" s="2"/>
      <c r="H331" s="2"/>
      <c r="I331" s="2"/>
      <c r="J331" s="2"/>
      <c r="K331" s="2"/>
      <c r="L331" s="2"/>
      <c r="M331" s="2"/>
    </row>
    <row r="332" spans="1:13" s="4" customFormat="1">
      <c r="A332" s="2"/>
      <c r="B332" s="2"/>
      <c r="C332" s="2"/>
      <c r="D332" s="2"/>
      <c r="E332" s="2"/>
      <c r="F332" s="32"/>
      <c r="G332" s="2"/>
      <c r="H332" s="2"/>
      <c r="I332" s="2"/>
      <c r="J332" s="2"/>
      <c r="K332" s="2"/>
      <c r="L332" s="2"/>
      <c r="M332" s="2"/>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BFB5A8-172E-48EB-870E-0BFBAF49E28A}">
  <sheetPr>
    <tabColor theme="9" tint="-0.249977111117893"/>
  </sheetPr>
  <dimension ref="A1:L264"/>
  <sheetViews>
    <sheetView topLeftCell="A8" workbookViewId="0">
      <selection activeCell="E13" sqref="E13"/>
    </sheetView>
  </sheetViews>
  <sheetFormatPr defaultColWidth="10.85546875" defaultRowHeight="12"/>
  <cols>
    <col min="1" max="1" width="5" style="2" customWidth="1"/>
    <col min="2" max="2" width="28.85546875" style="2" customWidth="1"/>
    <col min="3" max="5" width="11.7109375" style="2" customWidth="1"/>
    <col min="6" max="6" width="10.42578125" style="2" customWidth="1"/>
    <col min="7" max="7" width="13" style="2" customWidth="1"/>
    <col min="8" max="8" width="10.85546875" style="57"/>
    <col min="9" max="9" width="10.85546875" style="2"/>
    <col min="10" max="16384" width="10.85546875" style="57"/>
  </cols>
  <sheetData>
    <row r="1" spans="1:11">
      <c r="A1" s="1" t="s">
        <v>89</v>
      </c>
      <c r="B1" s="1"/>
      <c r="D1" s="3"/>
      <c r="G1" s="718" t="s">
        <v>1</v>
      </c>
    </row>
    <row r="2" spans="1:11">
      <c r="A2" s="1" t="s">
        <v>118</v>
      </c>
      <c r="B2" s="1"/>
      <c r="C2" s="3"/>
      <c r="D2" s="3"/>
      <c r="G2" s="714" t="s">
        <v>90</v>
      </c>
    </row>
    <row r="3" spans="1:11" ht="12" customHeight="1">
      <c r="A3" s="1" t="s">
        <v>115</v>
      </c>
      <c r="B3" s="11"/>
      <c r="C3" s="980"/>
      <c r="D3" s="980"/>
      <c r="G3" s="718" t="s">
        <v>4</v>
      </c>
    </row>
    <row r="4" spans="1:11" ht="12" customHeight="1">
      <c r="A4" s="454" t="s">
        <v>695</v>
      </c>
      <c r="B4" s="11"/>
      <c r="C4" s="980"/>
      <c r="D4" s="980"/>
      <c r="G4" s="718" t="s">
        <v>116</v>
      </c>
    </row>
    <row r="5" spans="1:11" ht="12" customHeight="1">
      <c r="A5" s="1" t="s">
        <v>117</v>
      </c>
      <c r="B5" s="1"/>
      <c r="C5" s="94"/>
      <c r="D5" s="94"/>
      <c r="G5" s="718"/>
    </row>
    <row r="6" spans="1:11" ht="12" customHeight="1" thickBot="1">
      <c r="A6" s="10" t="s">
        <v>5</v>
      </c>
      <c r="B6" s="11"/>
      <c r="C6" s="103"/>
      <c r="D6" s="103"/>
      <c r="G6" s="718" t="s">
        <v>91</v>
      </c>
      <c r="I6" s="12"/>
    </row>
    <row r="7" spans="1:11" s="63" customFormat="1">
      <c r="A7" s="59"/>
      <c r="B7" s="60" t="s">
        <v>7</v>
      </c>
      <c r="C7" s="61">
        <f>+B7-1</f>
        <v>-2</v>
      </c>
      <c r="D7" s="61">
        <f t="shared" ref="D7:G7" si="0">C7-1</f>
        <v>-3</v>
      </c>
      <c r="E7" s="61">
        <f t="shared" si="0"/>
        <v>-4</v>
      </c>
      <c r="F7" s="61">
        <f t="shared" si="0"/>
        <v>-5</v>
      </c>
      <c r="G7" s="61">
        <f t="shared" si="0"/>
        <v>-6</v>
      </c>
      <c r="I7" s="18"/>
    </row>
    <row r="8" spans="1:11">
      <c r="A8" s="21" t="s">
        <v>92</v>
      </c>
      <c r="B8" s="64" t="s">
        <v>93</v>
      </c>
      <c r="C8" s="22" t="s">
        <v>94</v>
      </c>
      <c r="D8" s="715" t="s">
        <v>106</v>
      </c>
      <c r="E8" s="23" t="s">
        <v>10</v>
      </c>
      <c r="F8" s="21" t="s">
        <v>11</v>
      </c>
      <c r="G8" s="23" t="s">
        <v>11</v>
      </c>
      <c r="I8" s="23" t="s">
        <v>120</v>
      </c>
    </row>
    <row r="9" spans="1:11">
      <c r="A9" s="26" t="s">
        <v>95</v>
      </c>
      <c r="B9" s="26" t="s">
        <v>13</v>
      </c>
      <c r="C9" s="27" t="s">
        <v>96</v>
      </c>
      <c r="D9" s="27" t="s">
        <v>8</v>
      </c>
      <c r="E9" s="28" t="s">
        <v>15</v>
      </c>
      <c r="F9" s="26" t="s">
        <v>16</v>
      </c>
      <c r="G9" s="27" t="s">
        <v>17</v>
      </c>
      <c r="I9" s="27" t="s">
        <v>121</v>
      </c>
    </row>
    <row r="10" spans="1:11">
      <c r="A10" s="30">
        <v>1</v>
      </c>
      <c r="B10" s="1" t="s">
        <v>18</v>
      </c>
      <c r="C10" s="65"/>
      <c r="D10" s="31"/>
      <c r="E10" s="31"/>
      <c r="F10" s="66"/>
      <c r="G10" s="31"/>
    </row>
    <row r="11" spans="1:11">
      <c r="A11" s="30">
        <f>A10+1</f>
        <v>2</v>
      </c>
      <c r="B11" s="2" t="s">
        <v>19</v>
      </c>
      <c r="C11" s="67"/>
      <c r="D11" s="67"/>
      <c r="E11" s="67"/>
      <c r="F11" s="78" t="str">
        <f>IF('SAND A 6'!F13=0,"",'SAND A 6'!F13)</f>
        <v/>
      </c>
      <c r="G11" s="31">
        <f>IF(F11="",0,ROUND(E11*F11,0))</f>
        <v>0</v>
      </c>
    </row>
    <row r="12" spans="1:11">
      <c r="A12" s="30">
        <f t="shared" ref="A12:A60" si="1">A11+1</f>
        <v>3</v>
      </c>
      <c r="B12" s="2" t="s">
        <v>20</v>
      </c>
      <c r="C12" s="69"/>
      <c r="D12" s="31"/>
      <c r="E12" s="31"/>
      <c r="F12" s="78" t="str">
        <f>IF('SAND A 6'!F14=0,"",'SAND A 6'!F14)</f>
        <v/>
      </c>
      <c r="G12" s="31">
        <f>IF(F12="",0,ROUND(E12*F12,0))</f>
        <v>0</v>
      </c>
    </row>
    <row r="13" spans="1:11">
      <c r="A13" s="30">
        <f t="shared" si="1"/>
        <v>4</v>
      </c>
      <c r="B13" s="2" t="s">
        <v>21</v>
      </c>
      <c r="C13" s="69">
        <f>-'SAND TB'!P63</f>
        <v>1435336.2500000002</v>
      </c>
      <c r="D13" s="969">
        <v>-709847</v>
      </c>
      <c r="E13" s="41">
        <f>C13+D13</f>
        <v>725489.25000000023</v>
      </c>
      <c r="F13" s="32">
        <f>1-51.62%</f>
        <v>0.48380000000000001</v>
      </c>
      <c r="G13" s="41">
        <f>IF(F13="",0,ROUND(E13*F13,0))</f>
        <v>350992</v>
      </c>
      <c r="I13" s="890" t="s">
        <v>679</v>
      </c>
      <c r="J13" s="906"/>
      <c r="K13" s="906"/>
    </row>
    <row r="14" spans="1:11">
      <c r="A14" s="30">
        <f t="shared" si="1"/>
        <v>5</v>
      </c>
      <c r="B14" s="1" t="s">
        <v>22</v>
      </c>
      <c r="C14" s="69"/>
      <c r="D14" s="31"/>
      <c r="E14" s="31"/>
      <c r="F14" s="78"/>
      <c r="G14" s="31"/>
    </row>
    <row r="15" spans="1:11">
      <c r="A15" s="30">
        <f t="shared" si="1"/>
        <v>6</v>
      </c>
      <c r="B15" s="2" t="s">
        <v>23</v>
      </c>
      <c r="C15" s="69"/>
      <c r="D15" s="31"/>
      <c r="E15" s="31"/>
      <c r="F15" s="78"/>
      <c r="G15" s="31"/>
    </row>
    <row r="16" spans="1:11">
      <c r="A16" s="30">
        <f t="shared" si="1"/>
        <v>7</v>
      </c>
      <c r="B16" s="2" t="s">
        <v>24</v>
      </c>
      <c r="C16" s="69"/>
      <c r="D16" s="31"/>
      <c r="E16" s="31"/>
      <c r="F16" s="78"/>
      <c r="G16" s="31"/>
    </row>
    <row r="17" spans="1:12">
      <c r="A17" s="30">
        <f t="shared" si="1"/>
        <v>8</v>
      </c>
      <c r="B17" s="38" t="s">
        <v>25</v>
      </c>
      <c r="C17" s="69"/>
      <c r="D17" s="31"/>
      <c r="E17" s="31"/>
      <c r="F17" s="78"/>
      <c r="G17" s="31"/>
    </row>
    <row r="18" spans="1:12">
      <c r="A18" s="30">
        <f t="shared" si="1"/>
        <v>9</v>
      </c>
      <c r="B18" s="2" t="s">
        <v>26</v>
      </c>
      <c r="C18" s="69"/>
      <c r="D18" s="31"/>
      <c r="E18" s="31"/>
      <c r="F18" s="78"/>
      <c r="G18" s="31"/>
    </row>
    <row r="19" spans="1:12">
      <c r="A19" s="30">
        <f t="shared" si="1"/>
        <v>10</v>
      </c>
      <c r="B19" s="2" t="s">
        <v>27</v>
      </c>
      <c r="C19" s="69"/>
      <c r="D19" s="31"/>
      <c r="E19" s="31"/>
      <c r="F19" s="78"/>
      <c r="G19" s="31"/>
    </row>
    <row r="20" spans="1:12">
      <c r="A20" s="30">
        <f t="shared" si="1"/>
        <v>11</v>
      </c>
      <c r="B20" s="2" t="s">
        <v>28</v>
      </c>
      <c r="C20" s="69"/>
      <c r="D20" s="31"/>
      <c r="E20" s="31"/>
      <c r="F20" s="78"/>
      <c r="G20" s="31"/>
    </row>
    <row r="21" spans="1:12">
      <c r="A21" s="30">
        <f t="shared" si="1"/>
        <v>12</v>
      </c>
      <c r="B21" s="2" t="s">
        <v>29</v>
      </c>
      <c r="C21" s="69"/>
      <c r="D21" s="31"/>
      <c r="E21" s="31"/>
      <c r="F21" s="78"/>
      <c r="G21" s="31"/>
    </row>
    <row r="22" spans="1:12">
      <c r="A22" s="30">
        <f t="shared" si="1"/>
        <v>13</v>
      </c>
      <c r="B22" s="2" t="s">
        <v>30</v>
      </c>
      <c r="C22" s="69"/>
      <c r="D22" s="31"/>
      <c r="E22" s="31"/>
      <c r="F22" s="78"/>
      <c r="G22" s="31"/>
    </row>
    <row r="23" spans="1:12">
      <c r="A23" s="30">
        <f t="shared" si="1"/>
        <v>14</v>
      </c>
      <c r="B23" s="2" t="s">
        <v>31</v>
      </c>
      <c r="C23" s="69"/>
      <c r="D23" s="31"/>
      <c r="E23" s="31"/>
      <c r="F23" s="78"/>
      <c r="G23" s="31"/>
    </row>
    <row r="24" spans="1:12">
      <c r="A24" s="30">
        <f t="shared" si="1"/>
        <v>15</v>
      </c>
      <c r="B24" s="2" t="s">
        <v>32</v>
      </c>
      <c r="C24" s="69"/>
      <c r="D24" s="31"/>
      <c r="E24" s="31"/>
      <c r="F24" s="78"/>
      <c r="G24" s="31"/>
    </row>
    <row r="25" spans="1:12">
      <c r="A25" s="30">
        <f t="shared" si="1"/>
        <v>16</v>
      </c>
      <c r="B25" s="1" t="s">
        <v>33</v>
      </c>
      <c r="C25" s="69"/>
      <c r="D25" s="31"/>
      <c r="E25" s="31"/>
      <c r="F25" s="78"/>
      <c r="G25" s="31"/>
    </row>
    <row r="26" spans="1:12">
      <c r="A26" s="30">
        <f t="shared" si="1"/>
        <v>17</v>
      </c>
      <c r="B26" s="2" t="s">
        <v>34</v>
      </c>
      <c r="C26" s="69"/>
      <c r="D26" s="31"/>
      <c r="E26" s="31"/>
      <c r="F26" s="78"/>
      <c r="G26" s="31"/>
    </row>
    <row r="27" spans="1:12">
      <c r="A27" s="30">
        <f t="shared" si="1"/>
        <v>18</v>
      </c>
      <c r="B27" s="2" t="s">
        <v>35</v>
      </c>
      <c r="C27" s="69"/>
      <c r="D27" s="31"/>
      <c r="E27" s="31"/>
      <c r="F27" s="78"/>
      <c r="G27" s="31"/>
    </row>
    <row r="28" spans="1:12">
      <c r="A28" s="30">
        <f t="shared" si="1"/>
        <v>19</v>
      </c>
      <c r="B28" s="2" t="s">
        <v>36</v>
      </c>
      <c r="C28" s="69"/>
      <c r="D28" s="31"/>
      <c r="E28" s="31"/>
      <c r="F28" s="78"/>
      <c r="G28" s="31"/>
    </row>
    <row r="29" spans="1:12">
      <c r="A29" s="30">
        <f t="shared" si="1"/>
        <v>20</v>
      </c>
      <c r="B29" s="2" t="s">
        <v>37</v>
      </c>
      <c r="C29" s="69"/>
      <c r="D29" s="31"/>
      <c r="E29" s="31"/>
      <c r="F29" s="78"/>
      <c r="G29" s="31"/>
      <c r="J29" s="70" t="e">
        <f>C29-#REF!</f>
        <v>#REF!</v>
      </c>
      <c r="K29" s="57">
        <f>726*12/2</f>
        <v>4356</v>
      </c>
      <c r="L29" s="70" t="e">
        <f>J29-K29</f>
        <v>#REF!</v>
      </c>
    </row>
    <row r="30" spans="1:12">
      <c r="A30" s="30">
        <f t="shared" si="1"/>
        <v>21</v>
      </c>
      <c r="B30" s="2" t="s">
        <v>38</v>
      </c>
      <c r="C30" s="69"/>
      <c r="D30" s="31"/>
      <c r="E30" s="31"/>
      <c r="F30" s="78"/>
      <c r="G30" s="31"/>
    </row>
    <row r="31" spans="1:12">
      <c r="A31" s="30">
        <f t="shared" si="1"/>
        <v>22</v>
      </c>
      <c r="B31" s="1" t="s">
        <v>39</v>
      </c>
      <c r="C31" s="69"/>
      <c r="D31" s="31"/>
      <c r="E31" s="31"/>
      <c r="F31" s="78"/>
      <c r="G31" s="31"/>
    </row>
    <row r="32" spans="1:12">
      <c r="A32" s="30">
        <f t="shared" si="1"/>
        <v>23</v>
      </c>
      <c r="B32" s="2" t="s">
        <v>40</v>
      </c>
      <c r="C32" s="69"/>
      <c r="D32" s="31"/>
      <c r="E32" s="31"/>
      <c r="F32" s="78"/>
      <c r="G32" s="31"/>
    </row>
    <row r="33" spans="1:9">
      <c r="A33" s="30">
        <f t="shared" si="1"/>
        <v>24</v>
      </c>
      <c r="B33" s="2" t="s">
        <v>41</v>
      </c>
      <c r="C33" s="69"/>
      <c r="D33" s="31"/>
      <c r="E33" s="31"/>
      <c r="F33" s="78"/>
      <c r="G33" s="31"/>
      <c r="I33" s="104"/>
    </row>
    <row r="34" spans="1:9">
      <c r="A34" s="30">
        <f t="shared" si="1"/>
        <v>25</v>
      </c>
      <c r="B34" s="38" t="s">
        <v>122</v>
      </c>
      <c r="C34" s="69"/>
      <c r="D34" s="31"/>
      <c r="E34" s="31"/>
      <c r="F34" s="78"/>
      <c r="G34" s="31"/>
      <c r="I34" s="104"/>
    </row>
    <row r="35" spans="1:9">
      <c r="A35" s="30">
        <f t="shared" si="1"/>
        <v>26</v>
      </c>
      <c r="B35" s="2" t="s">
        <v>43</v>
      </c>
      <c r="C35" s="69"/>
      <c r="D35" s="31"/>
      <c r="E35" s="31"/>
      <c r="F35" s="78"/>
      <c r="G35" s="31"/>
      <c r="I35" s="104"/>
    </row>
    <row r="36" spans="1:9">
      <c r="A36" s="30">
        <f t="shared" si="1"/>
        <v>27</v>
      </c>
      <c r="B36" s="2" t="s">
        <v>44</v>
      </c>
      <c r="C36" s="69"/>
      <c r="D36" s="31"/>
      <c r="E36" s="31"/>
      <c r="F36" s="78"/>
      <c r="G36" s="31"/>
      <c r="I36" s="104"/>
    </row>
    <row r="37" spans="1:9">
      <c r="A37" s="30">
        <f t="shared" si="1"/>
        <v>28</v>
      </c>
      <c r="B37" s="2" t="s">
        <v>45</v>
      </c>
      <c r="C37" s="69"/>
      <c r="D37" s="31"/>
      <c r="E37" s="31"/>
      <c r="F37" s="78"/>
      <c r="G37" s="31"/>
      <c r="I37" s="104"/>
    </row>
    <row r="38" spans="1:9">
      <c r="A38" s="30">
        <f t="shared" si="1"/>
        <v>29</v>
      </c>
      <c r="B38" s="2" t="s">
        <v>46</v>
      </c>
      <c r="C38" s="69"/>
      <c r="D38" s="31"/>
      <c r="E38" s="31"/>
      <c r="F38" s="78"/>
      <c r="G38" s="31"/>
      <c r="I38" s="104"/>
    </row>
    <row r="39" spans="1:9">
      <c r="A39" s="30">
        <f t="shared" si="1"/>
        <v>30</v>
      </c>
      <c r="B39" s="1" t="s">
        <v>47</v>
      </c>
      <c r="C39" s="69"/>
      <c r="D39" s="31"/>
      <c r="E39" s="31"/>
      <c r="F39" s="78"/>
      <c r="G39" s="31"/>
    </row>
    <row r="40" spans="1:9">
      <c r="A40" s="30">
        <f t="shared" si="1"/>
        <v>31</v>
      </c>
      <c r="B40" s="39" t="s">
        <v>123</v>
      </c>
      <c r="C40" s="69"/>
      <c r="D40" s="31"/>
      <c r="E40" s="31"/>
      <c r="F40" s="78"/>
      <c r="G40" s="31"/>
      <c r="I40" s="104"/>
    </row>
    <row r="41" spans="1:9">
      <c r="A41" s="30">
        <f t="shared" si="1"/>
        <v>32</v>
      </c>
      <c r="B41" s="38" t="s">
        <v>50</v>
      </c>
      <c r="C41" s="69"/>
      <c r="D41" s="31"/>
      <c r="E41" s="31"/>
      <c r="F41" s="78"/>
      <c r="G41" s="31"/>
    </row>
    <row r="42" spans="1:9">
      <c r="A42" s="30">
        <f t="shared" si="1"/>
        <v>33</v>
      </c>
      <c r="B42" s="38" t="s">
        <v>51</v>
      </c>
      <c r="C42" s="69"/>
      <c r="D42" s="31"/>
      <c r="E42" s="31"/>
      <c r="F42" s="78"/>
      <c r="G42" s="31"/>
    </row>
    <row r="43" spans="1:9">
      <c r="A43" s="30">
        <f t="shared" si="1"/>
        <v>34</v>
      </c>
      <c r="B43" s="39" t="s">
        <v>52</v>
      </c>
      <c r="C43" s="69"/>
      <c r="D43" s="31"/>
      <c r="E43" s="31"/>
      <c r="F43" s="78"/>
      <c r="G43" s="31"/>
      <c r="I43" s="104"/>
    </row>
    <row r="44" spans="1:9">
      <c r="A44" s="30">
        <f t="shared" si="1"/>
        <v>35</v>
      </c>
      <c r="B44" s="39" t="s">
        <v>99</v>
      </c>
      <c r="C44" s="69"/>
      <c r="D44" s="31"/>
      <c r="E44" s="31"/>
      <c r="F44" s="78"/>
      <c r="G44" s="31"/>
      <c r="I44" s="104"/>
    </row>
    <row r="45" spans="1:9">
      <c r="A45" s="30">
        <f t="shared" si="1"/>
        <v>36</v>
      </c>
      <c r="B45" s="101" t="s">
        <v>114</v>
      </c>
      <c r="C45" s="69"/>
      <c r="D45" s="31"/>
      <c r="E45" s="31"/>
      <c r="F45" s="78"/>
      <c r="G45" s="31"/>
      <c r="I45" s="104"/>
    </row>
    <row r="46" spans="1:9">
      <c r="A46" s="30">
        <f t="shared" si="1"/>
        <v>37</v>
      </c>
      <c r="B46" s="39" t="s">
        <v>56</v>
      </c>
      <c r="C46" s="69"/>
      <c r="D46" s="31"/>
      <c r="E46" s="31"/>
      <c r="F46" s="78"/>
      <c r="G46" s="31"/>
    </row>
    <row r="47" spans="1:9">
      <c r="A47" s="30">
        <f t="shared" si="1"/>
        <v>38</v>
      </c>
      <c r="B47" s="39" t="s">
        <v>57</v>
      </c>
      <c r="C47" s="69"/>
      <c r="D47" s="31"/>
      <c r="E47" s="31"/>
      <c r="F47" s="78"/>
      <c r="G47" s="31"/>
    </row>
    <row r="48" spans="1:9">
      <c r="A48" s="30">
        <f t="shared" si="1"/>
        <v>39</v>
      </c>
      <c r="B48" s="39" t="s">
        <v>58</v>
      </c>
      <c r="C48" s="69"/>
      <c r="D48" s="31"/>
      <c r="E48" s="31"/>
      <c r="F48" s="78"/>
      <c r="G48" s="31"/>
    </row>
    <row r="49" spans="1:9">
      <c r="A49" s="30">
        <f t="shared" si="1"/>
        <v>40</v>
      </c>
      <c r="B49" s="1" t="s">
        <v>59</v>
      </c>
      <c r="C49" s="69"/>
      <c r="D49" s="31"/>
      <c r="E49" s="31"/>
      <c r="F49" s="78"/>
      <c r="G49" s="31"/>
    </row>
    <row r="50" spans="1:9">
      <c r="A50" s="30">
        <f t="shared" si="1"/>
        <v>41</v>
      </c>
      <c r="B50" s="39" t="s">
        <v>60</v>
      </c>
      <c r="C50" s="69"/>
      <c r="D50" s="31"/>
      <c r="E50" s="31"/>
      <c r="F50" s="78"/>
      <c r="G50" s="31"/>
    </row>
    <row r="51" spans="1:9">
      <c r="A51" s="30">
        <f t="shared" si="1"/>
        <v>42</v>
      </c>
      <c r="B51" s="39" t="s">
        <v>61</v>
      </c>
      <c r="C51" s="69"/>
      <c r="D51" s="36"/>
      <c r="E51" s="31"/>
      <c r="F51" s="78"/>
      <c r="G51" s="31"/>
    </row>
    <row r="52" spans="1:9">
      <c r="A52" s="30">
        <f t="shared" si="1"/>
        <v>43</v>
      </c>
      <c r="B52" s="39" t="s">
        <v>63</v>
      </c>
      <c r="C52" s="69"/>
      <c r="D52" s="36"/>
      <c r="E52" s="31"/>
      <c r="F52" s="78"/>
      <c r="G52" s="31"/>
    </row>
    <row r="53" spans="1:9">
      <c r="A53" s="30">
        <f t="shared" si="1"/>
        <v>44</v>
      </c>
      <c r="B53" s="39" t="s">
        <v>64</v>
      </c>
      <c r="C53" s="69"/>
      <c r="D53" s="36"/>
      <c r="E53" s="31"/>
      <c r="F53" s="78"/>
      <c r="G53" s="31"/>
    </row>
    <row r="54" spans="1:9">
      <c r="A54" s="30">
        <f t="shared" si="1"/>
        <v>45</v>
      </c>
      <c r="B54" s="39" t="s">
        <v>66</v>
      </c>
      <c r="C54" s="69"/>
      <c r="D54" s="31"/>
      <c r="E54" s="31"/>
      <c r="F54" s="78"/>
      <c r="G54" s="31"/>
    </row>
    <row r="55" spans="1:9">
      <c r="A55" s="30">
        <f t="shared" si="1"/>
        <v>46</v>
      </c>
      <c r="B55" s="71" t="s">
        <v>67</v>
      </c>
      <c r="C55" s="69"/>
      <c r="D55" s="31"/>
      <c r="E55" s="31"/>
      <c r="F55" s="78"/>
      <c r="G55" s="31"/>
    </row>
    <row r="56" spans="1:9">
      <c r="A56" s="30">
        <f t="shared" si="1"/>
        <v>47</v>
      </c>
      <c r="B56" s="39" t="s">
        <v>101</v>
      </c>
      <c r="C56" s="69"/>
      <c r="D56" s="31"/>
      <c r="E56" s="31"/>
      <c r="F56" s="78"/>
      <c r="G56" s="31"/>
      <c r="I56" s="10"/>
    </row>
    <row r="57" spans="1:9">
      <c r="A57" s="30">
        <f t="shared" si="1"/>
        <v>48</v>
      </c>
      <c r="B57" s="39" t="s">
        <v>69</v>
      </c>
      <c r="C57" s="69"/>
      <c r="D57" s="31"/>
      <c r="E57" s="31"/>
      <c r="F57" s="78"/>
      <c r="G57" s="31"/>
      <c r="I57" s="10"/>
    </row>
    <row r="58" spans="1:9">
      <c r="A58" s="30">
        <f t="shared" si="1"/>
        <v>49</v>
      </c>
      <c r="B58" s="39" t="s">
        <v>70</v>
      </c>
      <c r="C58" s="69"/>
      <c r="D58" s="31"/>
      <c r="E58" s="31"/>
      <c r="F58" s="78"/>
      <c r="G58" s="31"/>
      <c r="I58" s="10"/>
    </row>
    <row r="59" spans="1:9">
      <c r="A59" s="30">
        <f t="shared" si="1"/>
        <v>50</v>
      </c>
      <c r="B59" s="38" t="s">
        <v>108</v>
      </c>
      <c r="C59" s="69"/>
      <c r="D59" s="31"/>
      <c r="E59" s="31"/>
      <c r="F59" s="78"/>
      <c r="G59" s="31"/>
      <c r="I59" s="10"/>
    </row>
    <row r="60" spans="1:9">
      <c r="A60" s="30">
        <f t="shared" si="1"/>
        <v>51</v>
      </c>
      <c r="B60" s="37" t="s">
        <v>72</v>
      </c>
      <c r="C60" s="110">
        <f>SUM(C11:C59)</f>
        <v>1435336.2500000002</v>
      </c>
      <c r="D60" s="110">
        <f>SUM(D11:D59)</f>
        <v>-709847</v>
      </c>
      <c r="E60" s="110">
        <f>SUM(E11:E59)</f>
        <v>725489.25000000023</v>
      </c>
      <c r="F60" s="901"/>
      <c r="G60" s="110">
        <f>SUM(G11:G59)</f>
        <v>350992</v>
      </c>
      <c r="I60" s="102"/>
    </row>
    <row r="63" spans="1:9">
      <c r="B63" s="1" t="s">
        <v>124</v>
      </c>
    </row>
    <row r="65" spans="2:2">
      <c r="B65" s="249" t="s">
        <v>209</v>
      </c>
    </row>
    <row r="90" spans="1:2">
      <c r="A90" s="56"/>
      <c r="B90" s="56"/>
    </row>
    <row r="91" spans="1:2">
      <c r="A91" s="56"/>
      <c r="B91" s="56"/>
    </row>
    <row r="92" spans="1:2">
      <c r="A92" s="56"/>
      <c r="B92" s="56"/>
    </row>
    <row r="93" spans="1:2">
      <c r="A93" s="56"/>
      <c r="B93" s="56"/>
    </row>
    <row r="94" spans="1:2">
      <c r="A94" s="56"/>
      <c r="B94" s="56"/>
    </row>
    <row r="124" spans="1:2">
      <c r="A124" s="56"/>
      <c r="B124" s="56"/>
    </row>
    <row r="193" spans="1:1">
      <c r="A193" s="1"/>
    </row>
    <row r="210" spans="1:1">
      <c r="A210" s="56"/>
    </row>
    <row r="211" spans="1:1">
      <c r="A211" s="56"/>
    </row>
    <row r="212" spans="1:1">
      <c r="A212" s="56"/>
    </row>
    <row r="213" spans="1:1">
      <c r="A213" s="56"/>
    </row>
    <row r="214" spans="1:1">
      <c r="A214" s="56"/>
    </row>
    <row r="215" spans="1:1">
      <c r="A215" s="56"/>
    </row>
    <row r="216" spans="1:1">
      <c r="A216" s="56"/>
    </row>
    <row r="217" spans="1:1">
      <c r="A217" s="56"/>
    </row>
    <row r="218" spans="1:1">
      <c r="A218" s="56"/>
    </row>
    <row r="219" spans="1:1">
      <c r="A219" s="56"/>
    </row>
    <row r="220" spans="1:1">
      <c r="A220" s="56"/>
    </row>
    <row r="221" spans="1:1">
      <c r="A221" s="56"/>
    </row>
    <row r="222" spans="1:1">
      <c r="A222" s="56"/>
    </row>
    <row r="223" spans="1:1">
      <c r="A223" s="56"/>
    </row>
    <row r="224" spans="1:1">
      <c r="A224" s="56"/>
    </row>
    <row r="225" spans="1:1">
      <c r="A225" s="56"/>
    </row>
    <row r="226" spans="1:1">
      <c r="A226" s="56"/>
    </row>
    <row r="227" spans="1:1">
      <c r="A227" s="56"/>
    </row>
    <row r="228" spans="1:1">
      <c r="A228" s="56"/>
    </row>
    <row r="229" spans="1:1">
      <c r="A229" s="56"/>
    </row>
    <row r="230" spans="1:1">
      <c r="A230" s="56"/>
    </row>
    <row r="231" spans="1:1">
      <c r="A231" s="56"/>
    </row>
    <row r="232" spans="1:1">
      <c r="A232" s="56"/>
    </row>
    <row r="233" spans="1:1">
      <c r="A233" s="56"/>
    </row>
    <row r="234" spans="1:1">
      <c r="A234" s="56"/>
    </row>
    <row r="235" spans="1:1">
      <c r="A235" s="56"/>
    </row>
    <row r="236" spans="1:1">
      <c r="A236" s="56"/>
    </row>
    <row r="237" spans="1:1">
      <c r="A237" s="56"/>
    </row>
    <row r="238" spans="1:1">
      <c r="A238" s="56"/>
    </row>
    <row r="239" spans="1:1">
      <c r="A239" s="56"/>
    </row>
    <row r="240" spans="1:1">
      <c r="A240" s="56"/>
    </row>
    <row r="241" spans="1:1">
      <c r="A241" s="56"/>
    </row>
    <row r="242" spans="1:1">
      <c r="A242" s="56"/>
    </row>
    <row r="243" spans="1:1">
      <c r="A243" s="56"/>
    </row>
    <row r="244" spans="1:1">
      <c r="A244" s="56"/>
    </row>
    <row r="245" spans="1:1">
      <c r="A245" s="56"/>
    </row>
    <row r="246" spans="1:1">
      <c r="A246" s="56"/>
    </row>
    <row r="247" spans="1:1">
      <c r="A247" s="56"/>
    </row>
    <row r="248" spans="1:1">
      <c r="A248" s="56"/>
    </row>
    <row r="249" spans="1:1">
      <c r="A249" s="56"/>
    </row>
    <row r="250" spans="1:1">
      <c r="A250" s="56"/>
    </row>
    <row r="251" spans="1:1">
      <c r="A251" s="56"/>
    </row>
    <row r="252" spans="1:1">
      <c r="A252" s="56"/>
    </row>
    <row r="253" spans="1:1">
      <c r="A253" s="56"/>
    </row>
    <row r="254" spans="1:1">
      <c r="A254" s="56"/>
    </row>
    <row r="255" spans="1:1">
      <c r="A255" s="56"/>
    </row>
    <row r="256" spans="1:1">
      <c r="A256" s="56"/>
    </row>
    <row r="257" spans="1:1">
      <c r="A257" s="56"/>
    </row>
    <row r="258" spans="1:1">
      <c r="A258" s="56"/>
    </row>
    <row r="259" spans="1:1">
      <c r="A259" s="56"/>
    </row>
    <row r="260" spans="1:1">
      <c r="A260" s="56"/>
    </row>
    <row r="261" spans="1:1">
      <c r="A261" s="56"/>
    </row>
    <row r="262" spans="1:1">
      <c r="A262" s="56"/>
    </row>
    <row r="263" spans="1:1">
      <c r="A263" s="56"/>
    </row>
    <row r="264" spans="1:1">
      <c r="A264" s="56"/>
    </row>
  </sheetData>
  <mergeCells count="1">
    <mergeCell ref="C3:D4"/>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470B8-8FCB-4F0F-A291-663AC085472D}">
  <sheetPr>
    <tabColor theme="9" tint="-0.249977111117893"/>
  </sheetPr>
  <dimension ref="A1:J96"/>
  <sheetViews>
    <sheetView topLeftCell="A66" workbookViewId="0">
      <selection activeCell="C31" sqref="C31"/>
    </sheetView>
  </sheetViews>
  <sheetFormatPr defaultColWidth="10.85546875" defaultRowHeight="12"/>
  <cols>
    <col min="1" max="1" width="6.85546875" style="2" customWidth="1"/>
    <col min="2" max="2" width="33" style="2" customWidth="1"/>
    <col min="3" max="3" width="12.42578125" style="2" customWidth="1"/>
    <col min="4" max="4" width="11" style="2" customWidth="1"/>
    <col min="5" max="5" width="13" style="2" customWidth="1"/>
    <col min="6" max="7" width="11" style="2" customWidth="1"/>
    <col min="8" max="8" width="10.85546875" style="2"/>
    <col min="9" max="9" width="11.28515625" style="2" bestFit="1" customWidth="1"/>
    <col min="10" max="16384" width="10.85546875" style="2"/>
  </cols>
  <sheetData>
    <row r="1" spans="1:7">
      <c r="A1" s="1" t="s">
        <v>310</v>
      </c>
      <c r="B1" s="1"/>
      <c r="C1" s="1"/>
      <c r="G1" s="905" t="s">
        <v>1</v>
      </c>
    </row>
    <row r="2" spans="1:7">
      <c r="A2" s="1" t="s">
        <v>2</v>
      </c>
      <c r="B2" s="1"/>
      <c r="C2" s="1"/>
      <c r="G2" s="905"/>
    </row>
    <row r="3" spans="1:7">
      <c r="A3" s="1"/>
      <c r="B3" s="1"/>
      <c r="C3" s="1"/>
      <c r="G3" s="902" t="s">
        <v>311</v>
      </c>
    </row>
    <row r="4" spans="1:7">
      <c r="A4" s="1" t="s">
        <v>115</v>
      </c>
      <c r="B4" s="1"/>
      <c r="C4" s="1"/>
      <c r="G4" s="714" t="s">
        <v>4</v>
      </c>
    </row>
    <row r="5" spans="1:7">
      <c r="A5" s="454" t="s">
        <v>695</v>
      </c>
      <c r="B5" s="1"/>
      <c r="C5" s="1"/>
      <c r="G5" s="718" t="s">
        <v>116</v>
      </c>
    </row>
    <row r="6" spans="1:7">
      <c r="A6" s="1" t="s">
        <v>117</v>
      </c>
      <c r="B6" s="1"/>
      <c r="C6" s="1"/>
      <c r="D6" s="1"/>
      <c r="E6" s="1"/>
      <c r="G6" s="1"/>
    </row>
    <row r="7" spans="1:7">
      <c r="A7" s="10" t="s">
        <v>5</v>
      </c>
      <c r="B7" s="1"/>
      <c r="C7" s="1"/>
      <c r="D7" s="1"/>
      <c r="E7" s="1"/>
      <c r="F7" s="1"/>
      <c r="G7" s="1"/>
    </row>
    <row r="8" spans="1:7">
      <c r="A8" s="1"/>
      <c r="B8" s="1"/>
      <c r="C8" s="1"/>
      <c r="D8" s="1"/>
      <c r="E8" s="1"/>
      <c r="F8" s="1"/>
      <c r="G8" s="1"/>
    </row>
    <row r="9" spans="1:7">
      <c r="A9" s="1"/>
      <c r="B9" s="1"/>
      <c r="C9" s="1"/>
      <c r="D9" s="1"/>
      <c r="E9" s="1"/>
      <c r="F9" s="1"/>
      <c r="G9" s="1"/>
    </row>
    <row r="10" spans="1:7">
      <c r="A10" s="973" t="s">
        <v>314</v>
      </c>
      <c r="B10" s="974"/>
      <c r="C10" s="974"/>
      <c r="D10" s="974"/>
      <c r="E10" s="974"/>
      <c r="F10" s="974"/>
      <c r="G10" s="974"/>
    </row>
    <row r="11" spans="1:7">
      <c r="A11" s="974"/>
      <c r="B11" s="974"/>
      <c r="C11" s="974"/>
      <c r="D11" s="974"/>
      <c r="E11" s="974"/>
      <c r="F11" s="974"/>
      <c r="G11" s="974"/>
    </row>
    <row r="12" spans="1:7" ht="12.75" thickBot="1">
      <c r="A12" s="12"/>
      <c r="B12" s="12"/>
      <c r="C12" s="488"/>
      <c r="D12" s="488"/>
      <c r="E12" s="488"/>
      <c r="F12" s="488"/>
      <c r="G12" s="488"/>
    </row>
    <row r="13" spans="1:7" s="19" customFormat="1">
      <c r="A13" s="15"/>
      <c r="B13" s="61">
        <v>-1</v>
      </c>
      <c r="C13" s="61">
        <f>+B13-1</f>
        <v>-2</v>
      </c>
      <c r="D13" s="61">
        <f t="shared" ref="D13:G13" si="0">C13-1</f>
        <v>-3</v>
      </c>
      <c r="E13" s="61">
        <f t="shared" si="0"/>
        <v>-4</v>
      </c>
      <c r="F13" s="61">
        <f t="shared" si="0"/>
        <v>-5</v>
      </c>
      <c r="G13" s="61">
        <f t="shared" si="0"/>
        <v>-6</v>
      </c>
    </row>
    <row r="14" spans="1:7">
      <c r="A14" s="21" t="s">
        <v>92</v>
      </c>
      <c r="B14" s="1"/>
      <c r="C14" s="487" t="s">
        <v>9</v>
      </c>
      <c r="D14" s="490" t="s">
        <v>106</v>
      </c>
      <c r="E14" s="490" t="s">
        <v>10</v>
      </c>
      <c r="F14" s="490" t="s">
        <v>530</v>
      </c>
      <c r="G14" s="767" t="s">
        <v>530</v>
      </c>
    </row>
    <row r="15" spans="1:7">
      <c r="A15" s="26" t="s">
        <v>95</v>
      </c>
      <c r="B15" s="26" t="s">
        <v>241</v>
      </c>
      <c r="C15" s="497" t="s">
        <v>14</v>
      </c>
      <c r="D15" s="497" t="s">
        <v>577</v>
      </c>
      <c r="E15" s="497" t="s">
        <v>8</v>
      </c>
      <c r="F15" s="497" t="s">
        <v>16</v>
      </c>
      <c r="G15" s="27" t="s">
        <v>17</v>
      </c>
    </row>
    <row r="16" spans="1:7">
      <c r="A16" s="30"/>
      <c r="C16" s="37"/>
      <c r="D16" s="37"/>
      <c r="E16" s="37"/>
      <c r="F16" s="37"/>
      <c r="G16" s="37"/>
    </row>
    <row r="17" spans="1:10">
      <c r="A17" s="30">
        <v>1</v>
      </c>
      <c r="B17" s="1" t="s">
        <v>318</v>
      </c>
      <c r="C17" s="30"/>
      <c r="D17" s="30"/>
      <c r="E17" s="30"/>
      <c r="F17" s="30"/>
      <c r="G17" s="30"/>
    </row>
    <row r="18" spans="1:10">
      <c r="A18" s="30">
        <f t="shared" ref="A18:A46" si="1">A17+1</f>
        <v>2</v>
      </c>
    </row>
    <row r="19" spans="1:10">
      <c r="A19" s="30">
        <f t="shared" si="1"/>
        <v>3</v>
      </c>
      <c r="B19" s="2" t="s">
        <v>204</v>
      </c>
      <c r="C19" s="36"/>
      <c r="D19" s="36"/>
      <c r="E19" s="36"/>
      <c r="F19" s="36"/>
      <c r="G19" s="36"/>
    </row>
    <row r="20" spans="1:10">
      <c r="A20" s="30">
        <f t="shared" si="1"/>
        <v>4</v>
      </c>
      <c r="B20" s="2" t="s">
        <v>319</v>
      </c>
      <c r="C20" s="36"/>
      <c r="D20" s="36"/>
      <c r="E20" s="36"/>
      <c r="F20" s="36"/>
      <c r="G20" s="36"/>
    </row>
    <row r="21" spans="1:10">
      <c r="A21" s="30">
        <f t="shared" si="1"/>
        <v>5</v>
      </c>
      <c r="B21" s="2" t="s">
        <v>531</v>
      </c>
      <c r="C21" s="36"/>
      <c r="D21" s="36"/>
      <c r="E21" s="36"/>
      <c r="F21" s="36"/>
      <c r="G21" s="36"/>
    </row>
    <row r="22" spans="1:10">
      <c r="A22" s="30">
        <f t="shared" si="1"/>
        <v>6</v>
      </c>
      <c r="B22" s="2" t="s">
        <v>228</v>
      </c>
      <c r="C22" s="36"/>
      <c r="D22" s="36"/>
      <c r="E22" s="36"/>
      <c r="F22" s="36"/>
      <c r="G22" s="36"/>
    </row>
    <row r="23" spans="1:10">
      <c r="A23" s="30">
        <f t="shared" si="1"/>
        <v>7</v>
      </c>
      <c r="B23" s="2" t="s">
        <v>207</v>
      </c>
      <c r="C23" s="36"/>
      <c r="D23" s="36"/>
      <c r="E23" s="36"/>
      <c r="F23" s="36"/>
      <c r="G23" s="36"/>
    </row>
    <row r="24" spans="1:10">
      <c r="A24" s="30">
        <f t="shared" si="1"/>
        <v>8</v>
      </c>
      <c r="C24" s="496"/>
      <c r="D24" s="496"/>
      <c r="E24" s="496"/>
      <c r="F24" s="496"/>
      <c r="G24" s="496"/>
    </row>
    <row r="25" spans="1:10" ht="12.75" thickBot="1">
      <c r="A25" s="30">
        <f t="shared" si="1"/>
        <v>9</v>
      </c>
      <c r="B25" s="2" t="s">
        <v>322</v>
      </c>
      <c r="C25" s="897"/>
      <c r="D25" s="897"/>
      <c r="E25" s="897"/>
      <c r="F25" s="897"/>
      <c r="G25" s="897"/>
    </row>
    <row r="26" spans="1:10" ht="12.75" thickTop="1">
      <c r="A26" s="30">
        <f t="shared" si="1"/>
        <v>10</v>
      </c>
      <c r="C26" s="1"/>
      <c r="D26" s="1"/>
      <c r="E26" s="1"/>
      <c r="F26" s="1"/>
      <c r="G26" s="1"/>
    </row>
    <row r="27" spans="1:10">
      <c r="A27" s="30">
        <f t="shared" si="1"/>
        <v>11</v>
      </c>
      <c r="C27" s="1"/>
      <c r="D27" s="1"/>
      <c r="E27" s="1"/>
      <c r="F27" s="1"/>
      <c r="G27" s="1"/>
    </row>
    <row r="28" spans="1:10">
      <c r="A28" s="30">
        <f t="shared" si="1"/>
        <v>12</v>
      </c>
      <c r="B28" s="1" t="s">
        <v>184</v>
      </c>
      <c r="C28" s="1"/>
      <c r="D28" s="1"/>
      <c r="E28" s="1"/>
      <c r="F28" s="1"/>
      <c r="G28" s="1"/>
    </row>
    <row r="29" spans="1:10">
      <c r="A29" s="30">
        <f t="shared" si="1"/>
        <v>13</v>
      </c>
      <c r="B29" s="898"/>
      <c r="C29" s="36"/>
      <c r="D29" s="36"/>
      <c r="E29" s="36"/>
      <c r="F29" s="36"/>
      <c r="G29" s="36"/>
      <c r="I29" s="36"/>
      <c r="J29" s="899"/>
    </row>
    <row r="30" spans="1:10">
      <c r="A30" s="30">
        <f t="shared" si="1"/>
        <v>14</v>
      </c>
      <c r="B30" s="142" t="s">
        <v>321</v>
      </c>
      <c r="C30" s="36"/>
      <c r="D30" s="36"/>
      <c r="E30" s="36"/>
      <c r="F30" s="36"/>
      <c r="G30" s="36"/>
    </row>
    <row r="31" spans="1:10">
      <c r="A31" s="30">
        <f t="shared" si="1"/>
        <v>15</v>
      </c>
      <c r="B31" s="898" t="s">
        <v>628</v>
      </c>
      <c r="C31" s="36">
        <f>-'SAND TB'!P39</f>
        <v>76269.75</v>
      </c>
      <c r="D31" s="36"/>
      <c r="E31" s="36">
        <f>C31+D31</f>
        <v>76269.75</v>
      </c>
      <c r="F31" s="36"/>
      <c r="G31" s="36">
        <f>ROUND(+C31*F31,0)</f>
        <v>0</v>
      </c>
      <c r="I31" s="36">
        <v>76270</v>
      </c>
    </row>
    <row r="32" spans="1:10">
      <c r="A32" s="30">
        <f t="shared" si="1"/>
        <v>16</v>
      </c>
      <c r="B32" s="898" t="s">
        <v>629</v>
      </c>
      <c r="C32" s="36">
        <f>-'SAND TB'!P40</f>
        <v>336393.54</v>
      </c>
      <c r="D32" s="36"/>
      <c r="E32" s="36">
        <f>C32+D32</f>
        <v>336393.54</v>
      </c>
      <c r="F32" s="36"/>
      <c r="G32" s="36">
        <f>ROUND(+C32*F32,0)</f>
        <v>0</v>
      </c>
      <c r="I32" s="36">
        <v>336394</v>
      </c>
    </row>
    <row r="33" spans="1:9">
      <c r="A33" s="30">
        <f t="shared" si="1"/>
        <v>17</v>
      </c>
      <c r="B33" s="898" t="s">
        <v>630</v>
      </c>
      <c r="C33" s="36">
        <f>-'SAND TB'!P42</f>
        <v>62033.44999999999</v>
      </c>
      <c r="D33" s="36"/>
      <c r="E33" s="36">
        <f>C33+D33</f>
        <v>62033.44999999999</v>
      </c>
      <c r="F33" s="36"/>
      <c r="G33" s="36">
        <f>ROUND(+C33*F33,0)</f>
        <v>0</v>
      </c>
      <c r="I33" s="36">
        <v>62033</v>
      </c>
    </row>
    <row r="34" spans="1:9">
      <c r="A34" s="30">
        <f t="shared" si="1"/>
        <v>18</v>
      </c>
      <c r="B34" s="898"/>
      <c r="C34" s="36"/>
      <c r="D34" s="36"/>
      <c r="E34" s="36"/>
      <c r="F34" s="36"/>
      <c r="G34" s="36"/>
      <c r="I34" s="36"/>
    </row>
    <row r="35" spans="1:9">
      <c r="A35" s="30">
        <f t="shared" si="1"/>
        <v>19</v>
      </c>
      <c r="B35" s="142" t="s">
        <v>631</v>
      </c>
      <c r="C35" s="36"/>
      <c r="D35" s="36"/>
      <c r="E35" s="36"/>
      <c r="F35" s="36"/>
      <c r="G35" s="36"/>
      <c r="I35" s="36"/>
    </row>
    <row r="36" spans="1:9">
      <c r="A36" s="30">
        <f t="shared" si="1"/>
        <v>20</v>
      </c>
      <c r="B36" s="898" t="s">
        <v>632</v>
      </c>
      <c r="C36" s="36">
        <f>-'SAND TB'!P38</f>
        <v>340845.71</v>
      </c>
      <c r="D36" s="36"/>
      <c r="E36" s="36">
        <f t="shared" ref="E36:E40" si="2">C36+D36</f>
        <v>340845.71</v>
      </c>
      <c r="F36" s="36"/>
      <c r="G36" s="36">
        <f t="shared" ref="G36:G40" si="3">ROUND(+C36*F36,0)</f>
        <v>0</v>
      </c>
      <c r="I36" s="36">
        <v>340846</v>
      </c>
    </row>
    <row r="37" spans="1:9">
      <c r="A37" s="30">
        <f t="shared" si="1"/>
        <v>21</v>
      </c>
      <c r="B37" s="898" t="s">
        <v>633</v>
      </c>
      <c r="C37" s="36"/>
      <c r="D37" s="36"/>
      <c r="E37" s="36">
        <f t="shared" si="2"/>
        <v>0</v>
      </c>
      <c r="F37" s="36"/>
      <c r="G37" s="36">
        <f t="shared" si="3"/>
        <v>0</v>
      </c>
      <c r="I37" s="36">
        <v>0</v>
      </c>
    </row>
    <row r="38" spans="1:9">
      <c r="A38" s="30">
        <f t="shared" si="1"/>
        <v>22</v>
      </c>
      <c r="B38" s="898" t="s">
        <v>774</v>
      </c>
      <c r="C38" s="36">
        <f>-'SAND TB'!P41</f>
        <v>97788.24</v>
      </c>
      <c r="D38" s="36"/>
      <c r="E38" s="36">
        <f t="shared" si="2"/>
        <v>97788.24</v>
      </c>
      <c r="F38" s="36"/>
      <c r="G38" s="36">
        <f t="shared" si="3"/>
        <v>0</v>
      </c>
      <c r="I38" s="36">
        <v>97788</v>
      </c>
    </row>
    <row r="39" spans="1:9">
      <c r="A39" s="30">
        <f t="shared" si="1"/>
        <v>23</v>
      </c>
      <c r="B39" s="898" t="s">
        <v>634</v>
      </c>
      <c r="C39" s="36"/>
      <c r="D39" s="36"/>
      <c r="E39" s="36">
        <f t="shared" si="2"/>
        <v>0</v>
      </c>
      <c r="F39" s="36"/>
      <c r="G39" s="36">
        <f t="shared" si="3"/>
        <v>0</v>
      </c>
      <c r="I39" s="36">
        <v>0</v>
      </c>
    </row>
    <row r="40" spans="1:9">
      <c r="A40" s="30">
        <f t="shared" si="1"/>
        <v>24</v>
      </c>
      <c r="B40" s="898" t="s">
        <v>635</v>
      </c>
      <c r="C40" s="36"/>
      <c r="D40" s="36"/>
      <c r="E40" s="36">
        <f t="shared" si="2"/>
        <v>0</v>
      </c>
      <c r="F40" s="36"/>
      <c r="G40" s="36">
        <f t="shared" si="3"/>
        <v>0</v>
      </c>
      <c r="I40" s="36">
        <v>0</v>
      </c>
    </row>
    <row r="41" spans="1:9">
      <c r="A41" s="30">
        <f t="shared" si="1"/>
        <v>25</v>
      </c>
      <c r="B41" s="898"/>
      <c r="C41" s="1"/>
      <c r="D41" s="1"/>
      <c r="E41" s="1"/>
      <c r="F41" s="1"/>
      <c r="G41" s="1"/>
      <c r="I41" s="1"/>
    </row>
    <row r="42" spans="1:9">
      <c r="A42" s="30">
        <f t="shared" si="1"/>
        <v>26</v>
      </c>
      <c r="B42" s="142" t="s">
        <v>220</v>
      </c>
      <c r="C42" s="1"/>
      <c r="D42" s="1"/>
      <c r="E42" s="1"/>
      <c r="F42" s="1"/>
      <c r="G42" s="1"/>
      <c r="I42" s="1"/>
    </row>
    <row r="43" spans="1:9">
      <c r="A43" s="30">
        <f t="shared" si="1"/>
        <v>27</v>
      </c>
      <c r="B43" s="898" t="s">
        <v>636</v>
      </c>
      <c r="C43" s="36">
        <f>-'SAND TB'!P43</f>
        <v>10750.800000000001</v>
      </c>
      <c r="D43" s="36"/>
      <c r="E43" s="36">
        <f>C43+D43</f>
        <v>10750.800000000001</v>
      </c>
      <c r="F43" s="827">
        <f t="shared" ref="F43:F44" si="4">1-51.62%</f>
        <v>0.48380000000000001</v>
      </c>
      <c r="G43" s="36">
        <f>ROUND(+C43*F43,0)</f>
        <v>5201</v>
      </c>
      <c r="I43" s="36">
        <v>0</v>
      </c>
    </row>
    <row r="44" spans="1:9">
      <c r="A44" s="30">
        <f t="shared" si="1"/>
        <v>28</v>
      </c>
      <c r="B44" s="898" t="s">
        <v>637</v>
      </c>
      <c r="C44" s="36">
        <f>-'SAND TB'!P44</f>
        <v>1334614.1184615383</v>
      </c>
      <c r="D44" s="36"/>
      <c r="E44" s="36">
        <f>C44+D44</f>
        <v>1334614.1184615383</v>
      </c>
      <c r="F44" s="827">
        <f t="shared" si="4"/>
        <v>0.48380000000000001</v>
      </c>
      <c r="G44" s="36">
        <f>ROUND(+C44*F44,0)</f>
        <v>645686</v>
      </c>
      <c r="I44" s="36">
        <v>1317293</v>
      </c>
    </row>
    <row r="45" spans="1:9">
      <c r="A45" s="30">
        <f t="shared" si="1"/>
        <v>29</v>
      </c>
      <c r="B45" s="900"/>
      <c r="C45" s="36"/>
      <c r="D45" s="36"/>
      <c r="E45" s="36"/>
      <c r="F45" s="36"/>
      <c r="G45" s="36"/>
    </row>
    <row r="46" spans="1:9" ht="12.75" thickBot="1">
      <c r="A46" s="30">
        <f t="shared" si="1"/>
        <v>30</v>
      </c>
      <c r="B46" s="164" t="s">
        <v>322</v>
      </c>
      <c r="C46" s="907">
        <f t="shared" ref="C46:G46" si="5">SUM(C26:C45)</f>
        <v>2258695.6084615383</v>
      </c>
      <c r="D46" s="907">
        <f t="shared" si="5"/>
        <v>0</v>
      </c>
      <c r="E46" s="907">
        <f t="shared" si="5"/>
        <v>2258695.6084615383</v>
      </c>
      <c r="F46" s="907"/>
      <c r="G46" s="907">
        <f t="shared" si="5"/>
        <v>650887</v>
      </c>
    </row>
    <row r="47" spans="1:9" ht="12.75" thickTop="1">
      <c r="A47" s="30"/>
    </row>
    <row r="48" spans="1:9">
      <c r="A48" s="30"/>
    </row>
    <row r="49" spans="1:7">
      <c r="A49" s="1" t="s">
        <v>323</v>
      </c>
      <c r="B49" s="1"/>
      <c r="C49" s="1"/>
      <c r="G49" s="905" t="s">
        <v>1</v>
      </c>
    </row>
    <row r="50" spans="1:7">
      <c r="A50" s="1" t="s">
        <v>324</v>
      </c>
      <c r="B50" s="1"/>
      <c r="C50" s="1"/>
      <c r="G50" s="905"/>
    </row>
    <row r="51" spans="1:7">
      <c r="A51" s="1"/>
      <c r="B51" s="1"/>
      <c r="C51" s="1"/>
      <c r="G51" s="902" t="s">
        <v>325</v>
      </c>
    </row>
    <row r="52" spans="1:7">
      <c r="A52" s="1" t="s">
        <v>115</v>
      </c>
      <c r="B52" s="1"/>
      <c r="C52" s="1"/>
      <c r="G52" s="714" t="s">
        <v>4</v>
      </c>
    </row>
    <row r="53" spans="1:7">
      <c r="A53" s="1" t="s">
        <v>86</v>
      </c>
      <c r="B53" s="1"/>
      <c r="C53" s="1"/>
      <c r="G53" s="718" t="s">
        <v>116</v>
      </c>
    </row>
    <row r="54" spans="1:7">
      <c r="A54" s="1" t="s">
        <v>117</v>
      </c>
      <c r="B54" s="1"/>
      <c r="C54" s="1"/>
      <c r="D54" s="1"/>
      <c r="E54" s="1"/>
      <c r="F54" s="1"/>
      <c r="G54" s="1"/>
    </row>
    <row r="55" spans="1:7">
      <c r="A55" s="10" t="s">
        <v>5</v>
      </c>
      <c r="B55" s="1"/>
      <c r="C55" s="1"/>
      <c r="D55" s="1"/>
      <c r="E55" s="1"/>
      <c r="F55" s="1"/>
      <c r="G55" s="1"/>
    </row>
    <row r="56" spans="1:7">
      <c r="A56" s="1"/>
      <c r="B56" s="1"/>
      <c r="C56" s="1"/>
      <c r="D56" s="1"/>
      <c r="E56" s="1"/>
      <c r="F56" s="1"/>
      <c r="G56" s="1"/>
    </row>
    <row r="57" spans="1:7">
      <c r="A57" s="982" t="s">
        <v>532</v>
      </c>
      <c r="B57" s="983"/>
      <c r="C57" s="983"/>
      <c r="D57" s="983"/>
      <c r="E57" s="983"/>
      <c r="F57" s="983"/>
      <c r="G57" s="983"/>
    </row>
    <row r="58" spans="1:7">
      <c r="A58" s="983"/>
      <c r="B58" s="983"/>
      <c r="C58" s="983"/>
      <c r="D58" s="983"/>
      <c r="E58" s="983"/>
      <c r="F58" s="983"/>
      <c r="G58" s="983"/>
    </row>
    <row r="59" spans="1:7" ht="12.75" thickBot="1">
      <c r="A59" s="12"/>
      <c r="B59" s="12"/>
      <c r="C59" s="12"/>
      <c r="D59" s="12"/>
      <c r="E59" s="12"/>
      <c r="F59" s="488"/>
      <c r="G59" s="488"/>
    </row>
    <row r="60" spans="1:7">
      <c r="A60" s="15"/>
      <c r="B60" s="16">
        <v>-1</v>
      </c>
      <c r="C60" s="17">
        <f>+B60-1</f>
        <v>-2</v>
      </c>
      <c r="D60" s="17">
        <f>C60-1</f>
        <v>-3</v>
      </c>
      <c r="E60" s="17">
        <f>D60-1</f>
        <v>-4</v>
      </c>
      <c r="F60" s="17">
        <f>E60-1</f>
        <v>-5</v>
      </c>
      <c r="G60" s="17">
        <f>F60-1</f>
        <v>-6</v>
      </c>
    </row>
    <row r="61" spans="1:7">
      <c r="A61" s="21" t="s">
        <v>92</v>
      </c>
      <c r="B61" s="1"/>
      <c r="C61" s="487" t="s">
        <v>94</v>
      </c>
      <c r="D61" s="490" t="s">
        <v>106</v>
      </c>
      <c r="E61" s="490" t="s">
        <v>533</v>
      </c>
      <c r="F61" s="32">
        <f>+F13</f>
        <v>-5</v>
      </c>
      <c r="G61" s="767" t="s">
        <v>530</v>
      </c>
    </row>
    <row r="62" spans="1:7">
      <c r="A62" s="26" t="s">
        <v>95</v>
      </c>
      <c r="B62" s="26" t="s">
        <v>241</v>
      </c>
      <c r="C62" s="497" t="s">
        <v>14</v>
      </c>
      <c r="D62" s="497" t="s">
        <v>577</v>
      </c>
      <c r="E62" s="497" t="s">
        <v>8</v>
      </c>
      <c r="F62" s="497" t="s">
        <v>16</v>
      </c>
      <c r="G62" s="27" t="s">
        <v>17</v>
      </c>
    </row>
    <row r="63" spans="1:7">
      <c r="A63" s="30"/>
      <c r="F63" s="37"/>
      <c r="G63" s="37"/>
    </row>
    <row r="64" spans="1:7">
      <c r="A64" s="30">
        <v>1</v>
      </c>
      <c r="B64" s="1" t="s">
        <v>318</v>
      </c>
      <c r="C64" s="30"/>
      <c r="D64" s="30"/>
      <c r="E64" s="30"/>
      <c r="F64" s="30"/>
      <c r="G64" s="30"/>
    </row>
    <row r="65" spans="1:9">
      <c r="A65" s="30">
        <f t="shared" ref="A65:A94" si="6">A64+1</f>
        <v>2</v>
      </c>
    </row>
    <row r="66" spans="1:9">
      <c r="A66" s="30">
        <f t="shared" si="6"/>
        <v>3</v>
      </c>
      <c r="B66" s="2" t="s">
        <v>204</v>
      </c>
      <c r="C66" s="36"/>
      <c r="D66" s="36"/>
      <c r="E66" s="36"/>
      <c r="F66" s="36"/>
      <c r="G66" s="36"/>
    </row>
    <row r="67" spans="1:9">
      <c r="A67" s="30">
        <f t="shared" si="6"/>
        <v>4</v>
      </c>
      <c r="B67" s="2" t="s">
        <v>319</v>
      </c>
      <c r="C67" s="36"/>
      <c r="D67" s="36"/>
      <c r="E67" s="36"/>
      <c r="F67" s="36"/>
      <c r="G67" s="36"/>
    </row>
    <row r="68" spans="1:9">
      <c r="A68" s="30">
        <f t="shared" si="6"/>
        <v>5</v>
      </c>
      <c r="B68" s="2" t="s">
        <v>531</v>
      </c>
      <c r="C68" s="36"/>
      <c r="D68" s="36"/>
      <c r="E68" s="36"/>
      <c r="F68" s="36"/>
      <c r="G68" s="36"/>
    </row>
    <row r="69" spans="1:9">
      <c r="A69" s="30">
        <f t="shared" si="6"/>
        <v>6</v>
      </c>
      <c r="B69" s="2" t="s">
        <v>228</v>
      </c>
      <c r="C69" s="36"/>
      <c r="D69" s="36"/>
      <c r="E69" s="36"/>
      <c r="F69" s="36"/>
      <c r="G69" s="36"/>
    </row>
    <row r="70" spans="1:9">
      <c r="A70" s="30">
        <f t="shared" si="6"/>
        <v>7</v>
      </c>
      <c r="B70" s="2" t="s">
        <v>207</v>
      </c>
      <c r="C70" s="36"/>
      <c r="D70" s="36"/>
      <c r="E70" s="36"/>
      <c r="F70" s="36"/>
      <c r="G70" s="36"/>
    </row>
    <row r="71" spans="1:9">
      <c r="A71" s="30">
        <f t="shared" si="6"/>
        <v>8</v>
      </c>
      <c r="C71" s="496"/>
      <c r="D71" s="496"/>
      <c r="E71" s="496"/>
      <c r="F71" s="496"/>
      <c r="G71" s="496"/>
    </row>
    <row r="72" spans="1:9" ht="12.75" thickBot="1">
      <c r="A72" s="30">
        <f t="shared" si="6"/>
        <v>9</v>
      </c>
      <c r="B72" s="2" t="s">
        <v>322</v>
      </c>
      <c r="C72" s="897"/>
      <c r="D72" s="897"/>
      <c r="E72" s="897"/>
      <c r="F72" s="897"/>
      <c r="G72" s="897"/>
    </row>
    <row r="73" spans="1:9" ht="12.75" thickTop="1">
      <c r="A73" s="30">
        <f t="shared" si="6"/>
        <v>10</v>
      </c>
      <c r="C73" s="1"/>
      <c r="D73" s="1"/>
      <c r="E73" s="1"/>
      <c r="F73" s="1"/>
      <c r="G73" s="1"/>
    </row>
    <row r="74" spans="1:9">
      <c r="A74" s="30">
        <f t="shared" si="6"/>
        <v>11</v>
      </c>
      <c r="C74" s="1"/>
      <c r="D74" s="1"/>
      <c r="E74" s="1"/>
      <c r="F74" s="1"/>
      <c r="G74" s="1"/>
    </row>
    <row r="75" spans="1:9">
      <c r="A75" s="30">
        <f t="shared" si="6"/>
        <v>12</v>
      </c>
      <c r="B75" s="1" t="s">
        <v>184</v>
      </c>
      <c r="C75" s="1"/>
      <c r="D75" s="1"/>
      <c r="E75" s="1"/>
      <c r="F75" s="1"/>
      <c r="G75" s="1"/>
    </row>
    <row r="76" spans="1:9">
      <c r="A76" s="30">
        <f t="shared" si="6"/>
        <v>13</v>
      </c>
      <c r="C76" s="36"/>
      <c r="D76" s="36"/>
      <c r="E76" s="36"/>
      <c r="F76" s="36"/>
      <c r="G76" s="36"/>
    </row>
    <row r="77" spans="1:9">
      <c r="A77" s="30">
        <f t="shared" si="6"/>
        <v>14</v>
      </c>
      <c r="B77" s="142" t="s">
        <v>321</v>
      </c>
      <c r="C77" s="36"/>
      <c r="D77" s="36"/>
      <c r="E77" s="36"/>
      <c r="F77" s="36"/>
      <c r="G77" s="36"/>
    </row>
    <row r="78" spans="1:9">
      <c r="A78" s="30">
        <f t="shared" si="6"/>
        <v>15</v>
      </c>
      <c r="B78" s="898" t="s">
        <v>638</v>
      </c>
      <c r="C78" s="36">
        <f>+'SAND TB'!P85</f>
        <v>41943</v>
      </c>
      <c r="D78" s="36"/>
      <c r="E78" s="36">
        <f>C78+D78</f>
        <v>41943</v>
      </c>
      <c r="F78" s="36"/>
      <c r="G78" s="36">
        <f>ROUND(+C78*F78,0)</f>
        <v>0</v>
      </c>
      <c r="I78" s="288">
        <v>31774</v>
      </c>
    </row>
    <row r="79" spans="1:9">
      <c r="A79" s="30">
        <f t="shared" si="6"/>
        <v>16</v>
      </c>
      <c r="B79" s="898" t="s">
        <v>639</v>
      </c>
      <c r="C79" s="36">
        <f>+'SAND TB'!P86</f>
        <v>123149.29000000001</v>
      </c>
      <c r="D79" s="36"/>
      <c r="E79" s="36">
        <f>C79+D79</f>
        <v>123149.29000000001</v>
      </c>
      <c r="F79" s="36"/>
      <c r="G79" s="36">
        <f>ROUND(+C79*F79,0)</f>
        <v>0</v>
      </c>
      <c r="I79" s="288">
        <v>93303</v>
      </c>
    </row>
    <row r="80" spans="1:9">
      <c r="A80" s="30">
        <f t="shared" si="6"/>
        <v>17</v>
      </c>
      <c r="B80" s="898" t="s">
        <v>640</v>
      </c>
      <c r="C80" s="36">
        <f>+'SAND TB'!P88</f>
        <v>30849.579999999998</v>
      </c>
      <c r="D80" s="36"/>
      <c r="E80" s="36">
        <f>C80+D80</f>
        <v>30849.579999999998</v>
      </c>
      <c r="F80" s="36"/>
      <c r="G80" s="36">
        <f>ROUND(+C80*F80,0)</f>
        <v>0</v>
      </c>
      <c r="I80" s="288">
        <v>22578</v>
      </c>
    </row>
    <row r="81" spans="1:9">
      <c r="A81" s="30">
        <f t="shared" si="6"/>
        <v>18</v>
      </c>
      <c r="B81" s="898"/>
      <c r="C81" s="36"/>
      <c r="D81" s="36"/>
      <c r="E81" s="36"/>
      <c r="F81" s="36"/>
      <c r="G81" s="36"/>
      <c r="I81" s="288"/>
    </row>
    <row r="82" spans="1:9">
      <c r="A82" s="30">
        <f t="shared" si="6"/>
        <v>19</v>
      </c>
      <c r="B82" s="142" t="s">
        <v>631</v>
      </c>
      <c r="C82" s="36"/>
      <c r="D82" s="36"/>
      <c r="E82" s="36"/>
      <c r="F82" s="36"/>
      <c r="G82" s="36"/>
      <c r="I82" s="288"/>
    </row>
    <row r="83" spans="1:9">
      <c r="A83" s="30">
        <f t="shared" si="6"/>
        <v>20</v>
      </c>
      <c r="B83" s="898" t="s">
        <v>641</v>
      </c>
      <c r="C83" s="36">
        <f>+'SAND TB'!P82</f>
        <v>-5996.300000000002</v>
      </c>
      <c r="D83" s="36"/>
      <c r="E83" s="36">
        <f t="shared" ref="E83:E88" si="7">C83+D83</f>
        <v>-5996.300000000002</v>
      </c>
      <c r="F83" s="36"/>
      <c r="G83" s="36">
        <f t="shared" ref="G83:G88" si="8">ROUND(+C83*F83,0)</f>
        <v>0</v>
      </c>
      <c r="I83" s="288">
        <v>-5996</v>
      </c>
    </row>
    <row r="84" spans="1:9">
      <c r="A84" s="30">
        <f t="shared" si="6"/>
        <v>21</v>
      </c>
      <c r="B84" s="898" t="s">
        <v>642</v>
      </c>
      <c r="C84" s="36">
        <f>+'SAND TB'!P83</f>
        <v>219678.3</v>
      </c>
      <c r="D84" s="36"/>
      <c r="E84" s="36">
        <f t="shared" si="7"/>
        <v>219678.3</v>
      </c>
      <c r="F84" s="36"/>
      <c r="G84" s="36">
        <f t="shared" si="8"/>
        <v>0</v>
      </c>
      <c r="I84" s="288">
        <v>165143</v>
      </c>
    </row>
    <row r="85" spans="1:9">
      <c r="A85" s="30">
        <f t="shared" si="6"/>
        <v>22</v>
      </c>
      <c r="B85" s="898" t="s">
        <v>643</v>
      </c>
      <c r="C85" s="36">
        <f>+'SAND TB'!P84</f>
        <v>281650.81999999995</v>
      </c>
      <c r="D85" s="36"/>
      <c r="E85" s="36">
        <f t="shared" si="7"/>
        <v>281650.81999999995</v>
      </c>
      <c r="F85" s="36"/>
      <c r="G85" s="36">
        <f t="shared" si="8"/>
        <v>0</v>
      </c>
      <c r="I85" s="288">
        <v>260310</v>
      </c>
    </row>
    <row r="86" spans="1:9">
      <c r="A86" s="30">
        <f t="shared" si="6"/>
        <v>23</v>
      </c>
      <c r="B86" s="898" t="s">
        <v>644</v>
      </c>
      <c r="C86" s="36">
        <f>+'SAND TB'!P87</f>
        <v>45601.479999999989</v>
      </c>
      <c r="D86" s="36"/>
      <c r="E86" s="36">
        <f t="shared" si="7"/>
        <v>45601.479999999989</v>
      </c>
      <c r="F86" s="36"/>
      <c r="G86" s="36">
        <f t="shared" si="8"/>
        <v>0</v>
      </c>
      <c r="I86" s="288">
        <v>36925</v>
      </c>
    </row>
    <row r="87" spans="1:9">
      <c r="A87" s="30">
        <f t="shared" si="6"/>
        <v>24</v>
      </c>
      <c r="B87" s="898" t="s">
        <v>645</v>
      </c>
      <c r="C87" s="36">
        <f>+'SAND TB'!P89</f>
        <v>-60.480000000000011</v>
      </c>
      <c r="D87" s="36"/>
      <c r="E87" s="36">
        <f t="shared" si="7"/>
        <v>-60.480000000000011</v>
      </c>
      <c r="F87" s="36"/>
      <c r="G87" s="36">
        <f t="shared" si="8"/>
        <v>0</v>
      </c>
      <c r="I87" s="288">
        <v>-72</v>
      </c>
    </row>
    <row r="88" spans="1:9">
      <c r="A88" s="30">
        <f t="shared" si="6"/>
        <v>25</v>
      </c>
      <c r="B88" s="898" t="s">
        <v>680</v>
      </c>
      <c r="C88" s="36">
        <f>+'SAND TB'!P90</f>
        <v>-15413.320000000005</v>
      </c>
      <c r="D88" s="36"/>
      <c r="E88" s="36">
        <f t="shared" si="7"/>
        <v>-15413.320000000005</v>
      </c>
      <c r="F88" s="36"/>
      <c r="G88" s="36">
        <f t="shared" si="8"/>
        <v>0</v>
      </c>
      <c r="I88" s="288">
        <v>-19201</v>
      </c>
    </row>
    <row r="89" spans="1:9">
      <c r="A89" s="30">
        <f t="shared" si="6"/>
        <v>26</v>
      </c>
      <c r="B89" s="898"/>
      <c r="C89" s="1"/>
      <c r="D89" s="1"/>
      <c r="E89" s="1"/>
      <c r="F89" s="1"/>
      <c r="G89" s="1"/>
      <c r="I89" s="288"/>
    </row>
    <row r="90" spans="1:9">
      <c r="A90" s="30">
        <f t="shared" si="6"/>
        <v>27</v>
      </c>
      <c r="B90" s="142" t="s">
        <v>220</v>
      </c>
      <c r="C90" s="1"/>
      <c r="D90" s="1"/>
      <c r="E90" s="1"/>
      <c r="F90" s="1"/>
      <c r="G90" s="1"/>
      <c r="I90" s="288"/>
    </row>
    <row r="91" spans="1:9">
      <c r="A91" s="30">
        <f t="shared" si="6"/>
        <v>28</v>
      </c>
      <c r="B91" s="898" t="s">
        <v>646</v>
      </c>
      <c r="C91" s="36">
        <f>+'SAND TB'!P91</f>
        <v>379.28</v>
      </c>
      <c r="D91" s="36"/>
      <c r="E91" s="36">
        <f>C91+D91</f>
        <v>379.28</v>
      </c>
      <c r="F91" s="32">
        <f>1-51.62%</f>
        <v>0.48380000000000001</v>
      </c>
      <c r="G91" s="36">
        <f>ROUND(+C91*F91,0)</f>
        <v>183</v>
      </c>
      <c r="I91" s="288">
        <v>0</v>
      </c>
    </row>
    <row r="92" spans="1:9">
      <c r="A92" s="30">
        <f t="shared" si="6"/>
        <v>29</v>
      </c>
      <c r="B92" s="898" t="s">
        <v>647</v>
      </c>
      <c r="C92" s="36">
        <f>+'SAND TB'!P92</f>
        <v>193953.80846153849</v>
      </c>
      <c r="D92" s="36"/>
      <c r="E92" s="36">
        <f>C92+D92</f>
        <v>193953.80846153849</v>
      </c>
      <c r="F92" s="32">
        <f>1-51.62%</f>
        <v>0.48380000000000001</v>
      </c>
      <c r="G92" s="36">
        <f>ROUND(+C92*F92,0)</f>
        <v>93835</v>
      </c>
      <c r="I92" s="288">
        <v>51338</v>
      </c>
    </row>
    <row r="93" spans="1:9">
      <c r="A93" s="30">
        <f t="shared" si="6"/>
        <v>30</v>
      </c>
      <c r="B93" s="900"/>
      <c r="C93" s="36"/>
      <c r="D93" s="36"/>
      <c r="E93" s="36"/>
      <c r="F93" s="36"/>
      <c r="G93" s="36"/>
    </row>
    <row r="94" spans="1:9" ht="12.75" thickBot="1">
      <c r="A94" s="30">
        <f t="shared" si="6"/>
        <v>31</v>
      </c>
      <c r="B94" s="164" t="s">
        <v>322</v>
      </c>
      <c r="C94" s="907">
        <f t="shared" ref="C94:G94" si="9">SUM(C73:C93)</f>
        <v>915735.45846153854</v>
      </c>
      <c r="D94" s="907">
        <f t="shared" si="9"/>
        <v>0</v>
      </c>
      <c r="E94" s="907">
        <f t="shared" si="9"/>
        <v>915735.45846153854</v>
      </c>
      <c r="F94" s="907"/>
      <c r="G94" s="907">
        <f t="shared" si="9"/>
        <v>94018</v>
      </c>
    </row>
    <row r="95" spans="1:9" ht="12.75" thickTop="1">
      <c r="A95" s="56"/>
    </row>
    <row r="96" spans="1:9">
      <c r="A96" s="56"/>
    </row>
  </sheetData>
  <mergeCells count="2">
    <mergeCell ref="A10:G11"/>
    <mergeCell ref="A57:G58"/>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FF2BD4-3A90-4ECF-8391-2C3BB3636771}">
  <sheetPr>
    <tabColor theme="9" tint="-0.249977111117893"/>
  </sheetPr>
  <dimension ref="A1:K317"/>
  <sheetViews>
    <sheetView topLeftCell="A53" workbookViewId="0">
      <selection activeCell="C69" sqref="C69"/>
    </sheetView>
  </sheetViews>
  <sheetFormatPr defaultColWidth="10.85546875" defaultRowHeight="12"/>
  <cols>
    <col min="1" max="1" width="6.28515625" style="2" customWidth="1"/>
    <col min="2" max="2" width="35" style="881" customWidth="1"/>
    <col min="3" max="7" width="10.7109375" style="2" customWidth="1"/>
    <col min="8" max="16384" width="10.85546875" style="2"/>
  </cols>
  <sheetData>
    <row r="1" spans="1:11">
      <c r="A1" s="1" t="s">
        <v>379</v>
      </c>
      <c r="B1" s="873"/>
      <c r="C1" s="1"/>
      <c r="G1" s="718" t="s">
        <v>1</v>
      </c>
    </row>
    <row r="2" spans="1:11">
      <c r="A2" s="1" t="s">
        <v>115</v>
      </c>
      <c r="B2" s="873"/>
      <c r="C2" s="1"/>
      <c r="G2" s="718" t="s">
        <v>382</v>
      </c>
    </row>
    <row r="3" spans="1:11">
      <c r="A3" s="454" t="s">
        <v>695</v>
      </c>
      <c r="B3" s="874"/>
      <c r="C3" s="1"/>
      <c r="G3" s="718" t="s">
        <v>363</v>
      </c>
    </row>
    <row r="4" spans="1:11">
      <c r="A4" s="1" t="s">
        <v>117</v>
      </c>
      <c r="B4" s="874"/>
      <c r="C4" s="1"/>
      <c r="G4" s="718" t="s">
        <v>116</v>
      </c>
    </row>
    <row r="5" spans="1:11">
      <c r="A5" s="10" t="s">
        <v>5</v>
      </c>
      <c r="B5" s="873"/>
      <c r="C5" s="1"/>
      <c r="G5" s="718" t="s">
        <v>383</v>
      </c>
    </row>
    <row r="6" spans="1:11">
      <c r="A6" s="1" t="s">
        <v>384</v>
      </c>
      <c r="B6" s="874"/>
      <c r="C6" s="1"/>
      <c r="D6" s="1"/>
      <c r="E6" s="1"/>
      <c r="F6" s="1"/>
      <c r="G6" s="1"/>
    </row>
    <row r="7" spans="1:11" ht="12.75" customHeight="1" thickBot="1">
      <c r="A7" s="12"/>
      <c r="B7" s="875"/>
      <c r="C7" s="12"/>
      <c r="D7" s="12"/>
      <c r="E7" s="12"/>
      <c r="F7" s="12"/>
      <c r="G7" s="12"/>
    </row>
    <row r="8" spans="1:11">
      <c r="A8" s="1"/>
      <c r="B8" s="877">
        <v>-1</v>
      </c>
      <c r="C8" s="877">
        <f>B8-1</f>
        <v>-2</v>
      </c>
      <c r="D8" s="877">
        <f>C8-1</f>
        <v>-3</v>
      </c>
      <c r="E8" s="877">
        <f>D8-1</f>
        <v>-4</v>
      </c>
      <c r="F8" s="877">
        <f t="shared" ref="F8:G8" si="0">E8-1</f>
        <v>-5</v>
      </c>
      <c r="G8" s="877">
        <f t="shared" si="0"/>
        <v>-6</v>
      </c>
    </row>
    <row r="9" spans="1:11">
      <c r="A9" s="767" t="s">
        <v>92</v>
      </c>
      <c r="B9" s="876"/>
      <c r="C9" s="767" t="s">
        <v>8</v>
      </c>
      <c r="D9" s="767" t="s">
        <v>681</v>
      </c>
      <c r="E9" s="767" t="s">
        <v>10</v>
      </c>
      <c r="F9" s="21" t="s">
        <v>11</v>
      </c>
      <c r="G9" s="767" t="s">
        <v>11</v>
      </c>
    </row>
    <row r="10" spans="1:11">
      <c r="A10" s="878" t="s">
        <v>95</v>
      </c>
      <c r="B10" s="879" t="s">
        <v>13</v>
      </c>
      <c r="C10" s="880" t="s">
        <v>388</v>
      </c>
      <c r="D10" s="880" t="s">
        <v>8</v>
      </c>
      <c r="E10" s="880" t="s">
        <v>197</v>
      </c>
      <c r="F10" s="878" t="s">
        <v>16</v>
      </c>
      <c r="G10" s="880" t="s">
        <v>17</v>
      </c>
    </row>
    <row r="11" spans="1:11">
      <c r="A11" s="30">
        <v>1</v>
      </c>
      <c r="B11" s="873" t="s">
        <v>18</v>
      </c>
    </row>
    <row r="12" spans="1:11">
      <c r="A12" s="30">
        <f t="shared" ref="A12:A65" si="1">A11+1</f>
        <v>2</v>
      </c>
      <c r="B12" s="881" t="s">
        <v>19</v>
      </c>
      <c r="C12" s="36"/>
      <c r="D12" s="36"/>
      <c r="E12" s="69"/>
      <c r="F12" s="32"/>
      <c r="G12" s="49" t="str">
        <f t="shared" ref="G12:G60" si="2">IF(OR(E12=0,F12=0),"",ROUND(E12*F12,0))</f>
        <v/>
      </c>
    </row>
    <row r="13" spans="1:11">
      <c r="A13" s="30">
        <f t="shared" si="1"/>
        <v>3</v>
      </c>
      <c r="B13" s="881" t="s">
        <v>20</v>
      </c>
      <c r="C13" s="36"/>
      <c r="D13" s="36"/>
      <c r="E13" s="69"/>
      <c r="F13" s="32"/>
      <c r="G13" s="49" t="str">
        <f t="shared" si="2"/>
        <v/>
      </c>
    </row>
    <row r="14" spans="1:11">
      <c r="A14" s="30">
        <f t="shared" si="1"/>
        <v>4</v>
      </c>
      <c r="B14" s="881" t="s">
        <v>21</v>
      </c>
      <c r="C14" s="36">
        <f>+'SAND TB'!P111</f>
        <v>222979.92</v>
      </c>
      <c r="D14" s="896">
        <v>-167085.92000000001</v>
      </c>
      <c r="E14" s="69">
        <f>SUM(C14:D14)</f>
        <v>55894</v>
      </c>
      <c r="F14" s="32">
        <f>1-51.62%</f>
        <v>0.48380000000000001</v>
      </c>
      <c r="G14" s="49">
        <f t="shared" si="2"/>
        <v>27042</v>
      </c>
      <c r="I14" s="2">
        <v>56453</v>
      </c>
      <c r="J14" s="890" t="s">
        <v>683</v>
      </c>
      <c r="K14" s="890"/>
    </row>
    <row r="15" spans="1:11">
      <c r="A15" s="30">
        <f t="shared" si="1"/>
        <v>5</v>
      </c>
      <c r="B15" s="873" t="s">
        <v>22</v>
      </c>
      <c r="C15" s="36"/>
      <c r="D15" s="36"/>
      <c r="E15" s="69"/>
      <c r="F15" s="32"/>
      <c r="G15" s="49" t="str">
        <f t="shared" si="2"/>
        <v/>
      </c>
    </row>
    <row r="16" spans="1:11">
      <c r="A16" s="30">
        <f t="shared" si="1"/>
        <v>6</v>
      </c>
      <c r="B16" s="881" t="s">
        <v>23</v>
      </c>
      <c r="C16" s="36"/>
      <c r="D16" s="36"/>
      <c r="E16" s="69"/>
      <c r="F16" s="32"/>
      <c r="G16" s="49" t="str">
        <f t="shared" si="2"/>
        <v/>
      </c>
    </row>
    <row r="17" spans="1:7">
      <c r="A17" s="30">
        <f t="shared" si="1"/>
        <v>7</v>
      </c>
      <c r="B17" s="881" t="s">
        <v>24</v>
      </c>
      <c r="C17" s="36"/>
      <c r="D17" s="36"/>
      <c r="E17" s="69"/>
      <c r="F17" s="32"/>
      <c r="G17" s="49" t="str">
        <f t="shared" si="2"/>
        <v/>
      </c>
    </row>
    <row r="18" spans="1:7">
      <c r="A18" s="30">
        <f t="shared" si="1"/>
        <v>8</v>
      </c>
      <c r="B18" s="882" t="s">
        <v>535</v>
      </c>
      <c r="C18" s="36"/>
      <c r="D18" s="36"/>
      <c r="E18" s="69"/>
      <c r="F18" s="32"/>
      <c r="G18" s="49"/>
    </row>
    <row r="19" spans="1:7">
      <c r="A19" s="30">
        <f t="shared" si="1"/>
        <v>9</v>
      </c>
      <c r="B19" s="881" t="s">
        <v>26</v>
      </c>
      <c r="C19" s="36"/>
      <c r="D19" s="36"/>
      <c r="E19" s="69"/>
      <c r="F19" s="32"/>
      <c r="G19" s="49" t="str">
        <f t="shared" si="2"/>
        <v/>
      </c>
    </row>
    <row r="20" spans="1:7">
      <c r="A20" s="30">
        <f t="shared" si="1"/>
        <v>10</v>
      </c>
      <c r="B20" s="881" t="s">
        <v>27</v>
      </c>
      <c r="C20" s="36"/>
      <c r="D20" s="36"/>
      <c r="E20" s="69"/>
      <c r="F20" s="32"/>
      <c r="G20" s="49" t="str">
        <f t="shared" si="2"/>
        <v/>
      </c>
    </row>
    <row r="21" spans="1:7">
      <c r="A21" s="30">
        <f t="shared" si="1"/>
        <v>11</v>
      </c>
      <c r="B21" s="881" t="s">
        <v>28</v>
      </c>
      <c r="C21" s="36"/>
      <c r="D21" s="36"/>
      <c r="E21" s="69"/>
      <c r="F21" s="32"/>
      <c r="G21" s="49" t="str">
        <f t="shared" si="2"/>
        <v/>
      </c>
    </row>
    <row r="22" spans="1:7">
      <c r="A22" s="30">
        <f t="shared" si="1"/>
        <v>12</v>
      </c>
      <c r="B22" s="881" t="s">
        <v>29</v>
      </c>
      <c r="C22" s="36"/>
      <c r="D22" s="36"/>
      <c r="E22" s="69"/>
      <c r="F22" s="32"/>
      <c r="G22" s="49" t="str">
        <f t="shared" si="2"/>
        <v/>
      </c>
    </row>
    <row r="23" spans="1:7">
      <c r="A23" s="30">
        <f t="shared" si="1"/>
        <v>13</v>
      </c>
      <c r="B23" s="881" t="s">
        <v>30</v>
      </c>
      <c r="C23" s="36"/>
      <c r="D23" s="36"/>
      <c r="E23" s="69"/>
      <c r="F23" s="32"/>
      <c r="G23" s="49" t="str">
        <f t="shared" si="2"/>
        <v/>
      </c>
    </row>
    <row r="24" spans="1:7">
      <c r="A24" s="30">
        <f t="shared" si="1"/>
        <v>14</v>
      </c>
      <c r="B24" s="881" t="s">
        <v>31</v>
      </c>
      <c r="C24" s="36"/>
      <c r="D24" s="36"/>
      <c r="E24" s="69"/>
      <c r="F24" s="32"/>
      <c r="G24" s="49" t="str">
        <f t="shared" si="2"/>
        <v/>
      </c>
    </row>
    <row r="25" spans="1:7">
      <c r="A25" s="30">
        <f t="shared" si="1"/>
        <v>15</v>
      </c>
      <c r="B25" s="881" t="s">
        <v>32</v>
      </c>
      <c r="C25" s="36"/>
      <c r="D25" s="36"/>
      <c r="E25" s="69"/>
      <c r="F25" s="32"/>
      <c r="G25" s="49" t="str">
        <f t="shared" si="2"/>
        <v/>
      </c>
    </row>
    <row r="26" spans="1:7">
      <c r="A26" s="30">
        <f t="shared" si="1"/>
        <v>16</v>
      </c>
      <c r="B26" s="873" t="s">
        <v>33</v>
      </c>
      <c r="C26" s="36"/>
      <c r="D26" s="36"/>
      <c r="E26" s="69"/>
      <c r="F26" s="32"/>
      <c r="G26" s="49" t="str">
        <f t="shared" si="2"/>
        <v/>
      </c>
    </row>
    <row r="27" spans="1:7">
      <c r="A27" s="30">
        <f t="shared" si="1"/>
        <v>17</v>
      </c>
      <c r="B27" s="881" t="s">
        <v>34</v>
      </c>
      <c r="C27" s="36"/>
      <c r="D27" s="36"/>
      <c r="E27" s="69"/>
      <c r="F27" s="32"/>
      <c r="G27" s="49" t="str">
        <f t="shared" si="2"/>
        <v/>
      </c>
    </row>
    <row r="28" spans="1:7">
      <c r="A28" s="30">
        <f t="shared" si="1"/>
        <v>18</v>
      </c>
      <c r="B28" s="881" t="s">
        <v>35</v>
      </c>
      <c r="C28" s="36"/>
      <c r="D28" s="36"/>
      <c r="E28" s="69"/>
      <c r="F28" s="32"/>
      <c r="G28" s="49" t="str">
        <f t="shared" si="2"/>
        <v/>
      </c>
    </row>
    <row r="29" spans="1:7">
      <c r="A29" s="30">
        <f t="shared" si="1"/>
        <v>19</v>
      </c>
      <c r="B29" s="881" t="s">
        <v>36</v>
      </c>
      <c r="C29" s="36"/>
      <c r="D29" s="36"/>
      <c r="E29" s="69"/>
      <c r="F29" s="32"/>
      <c r="G29" s="49" t="str">
        <f t="shared" si="2"/>
        <v/>
      </c>
    </row>
    <row r="30" spans="1:7">
      <c r="A30" s="30">
        <f t="shared" si="1"/>
        <v>20</v>
      </c>
      <c r="B30" s="881" t="s">
        <v>37</v>
      </c>
      <c r="C30" s="36"/>
      <c r="D30" s="36"/>
      <c r="E30" s="69"/>
      <c r="F30" s="32"/>
      <c r="G30" s="49" t="str">
        <f t="shared" si="2"/>
        <v/>
      </c>
    </row>
    <row r="31" spans="1:7">
      <c r="A31" s="30">
        <f t="shared" si="1"/>
        <v>21</v>
      </c>
      <c r="B31" s="881" t="s">
        <v>38</v>
      </c>
      <c r="C31" s="36"/>
      <c r="D31" s="36"/>
      <c r="E31" s="69"/>
      <c r="F31" s="32"/>
      <c r="G31" s="49" t="str">
        <f t="shared" si="2"/>
        <v/>
      </c>
    </row>
    <row r="32" spans="1:7">
      <c r="A32" s="30">
        <f t="shared" si="1"/>
        <v>22</v>
      </c>
      <c r="B32" s="873" t="s">
        <v>39</v>
      </c>
      <c r="C32" s="36"/>
      <c r="D32" s="36"/>
      <c r="E32" s="69"/>
      <c r="F32" s="32"/>
      <c r="G32" s="49" t="str">
        <f t="shared" si="2"/>
        <v/>
      </c>
    </row>
    <row r="33" spans="1:7">
      <c r="A33" s="30">
        <f t="shared" si="1"/>
        <v>23</v>
      </c>
      <c r="B33" s="881" t="s">
        <v>40</v>
      </c>
      <c r="C33" s="36"/>
      <c r="D33" s="36"/>
      <c r="E33" s="69"/>
      <c r="F33" s="32"/>
      <c r="G33" s="49" t="str">
        <f t="shared" si="2"/>
        <v/>
      </c>
    </row>
    <row r="34" spans="1:7">
      <c r="A34" s="30">
        <f t="shared" si="1"/>
        <v>24</v>
      </c>
      <c r="B34" s="882" t="s">
        <v>536</v>
      </c>
      <c r="C34" s="36"/>
      <c r="D34" s="36"/>
      <c r="E34" s="69"/>
      <c r="F34" s="32"/>
      <c r="G34" s="49" t="str">
        <f t="shared" si="2"/>
        <v/>
      </c>
    </row>
    <row r="35" spans="1:7">
      <c r="A35" s="30">
        <f t="shared" si="1"/>
        <v>25</v>
      </c>
      <c r="B35" s="882" t="s">
        <v>537</v>
      </c>
      <c r="C35" s="36"/>
      <c r="D35" s="36"/>
      <c r="E35" s="69"/>
      <c r="F35" s="32"/>
      <c r="G35" s="49"/>
    </row>
    <row r="36" spans="1:7">
      <c r="A36" s="30">
        <f t="shared" si="1"/>
        <v>26</v>
      </c>
      <c r="B36" s="881" t="s">
        <v>43</v>
      </c>
      <c r="C36" s="36"/>
      <c r="D36" s="36"/>
      <c r="E36" s="69"/>
      <c r="F36" s="32"/>
      <c r="G36" s="49" t="str">
        <f t="shared" si="2"/>
        <v/>
      </c>
    </row>
    <row r="37" spans="1:7">
      <c r="A37" s="30">
        <f t="shared" si="1"/>
        <v>27</v>
      </c>
      <c r="B37" s="881" t="s">
        <v>44</v>
      </c>
      <c r="C37" s="36"/>
      <c r="D37" s="36"/>
      <c r="E37" s="69"/>
      <c r="F37" s="32"/>
      <c r="G37" s="49" t="str">
        <f t="shared" si="2"/>
        <v/>
      </c>
    </row>
    <row r="38" spans="1:7">
      <c r="A38" s="30">
        <f t="shared" si="1"/>
        <v>28</v>
      </c>
      <c r="B38" s="881" t="s">
        <v>45</v>
      </c>
      <c r="C38" s="36"/>
      <c r="D38" s="36"/>
      <c r="E38" s="69"/>
      <c r="F38" s="32"/>
      <c r="G38" s="49" t="str">
        <f t="shared" si="2"/>
        <v/>
      </c>
    </row>
    <row r="39" spans="1:7">
      <c r="A39" s="30">
        <f t="shared" si="1"/>
        <v>29</v>
      </c>
      <c r="B39" s="881" t="s">
        <v>46</v>
      </c>
      <c r="C39" s="36"/>
      <c r="D39" s="36"/>
      <c r="E39" s="69"/>
      <c r="F39" s="32"/>
      <c r="G39" s="49" t="str">
        <f t="shared" si="2"/>
        <v/>
      </c>
    </row>
    <row r="40" spans="1:7">
      <c r="A40" s="30">
        <f t="shared" si="1"/>
        <v>30</v>
      </c>
      <c r="B40" s="873" t="s">
        <v>47</v>
      </c>
      <c r="C40" s="36"/>
      <c r="D40" s="36"/>
      <c r="E40" s="69"/>
      <c r="F40" s="32"/>
      <c r="G40" s="49"/>
    </row>
    <row r="41" spans="1:7">
      <c r="A41" s="30">
        <f t="shared" si="1"/>
        <v>31</v>
      </c>
      <c r="B41" s="881" t="s">
        <v>153</v>
      </c>
      <c r="C41" s="36"/>
      <c r="D41" s="36"/>
      <c r="E41" s="69"/>
      <c r="F41" s="32"/>
      <c r="G41" s="49"/>
    </row>
    <row r="42" spans="1:7">
      <c r="A42" s="30">
        <f t="shared" si="1"/>
        <v>32</v>
      </c>
      <c r="B42" s="38" t="s">
        <v>57</v>
      </c>
      <c r="C42" s="36"/>
      <c r="D42" s="36"/>
      <c r="E42" s="69"/>
      <c r="F42" s="32"/>
      <c r="G42" s="49"/>
    </row>
    <row r="43" spans="1:7">
      <c r="A43" s="30">
        <f t="shared" si="1"/>
        <v>33</v>
      </c>
      <c r="B43" s="882" t="s">
        <v>539</v>
      </c>
      <c r="C43" s="36"/>
      <c r="D43" s="36"/>
      <c r="E43" s="69"/>
      <c r="F43" s="32"/>
      <c r="G43" s="49"/>
    </row>
    <row r="44" spans="1:7">
      <c r="A44" s="30">
        <f t="shared" si="1"/>
        <v>34</v>
      </c>
      <c r="B44" s="38" t="s">
        <v>540</v>
      </c>
      <c r="C44" s="36"/>
      <c r="D44" s="36"/>
      <c r="E44" s="69"/>
      <c r="F44" s="32"/>
      <c r="G44" s="49"/>
    </row>
    <row r="45" spans="1:7">
      <c r="A45" s="30">
        <f t="shared" si="1"/>
        <v>35</v>
      </c>
      <c r="B45" s="882" t="s">
        <v>541</v>
      </c>
      <c r="C45" s="36"/>
      <c r="D45" s="36"/>
      <c r="E45" s="69"/>
      <c r="F45" s="32"/>
      <c r="G45" s="49"/>
    </row>
    <row r="46" spans="1:7">
      <c r="A46" s="30">
        <f t="shared" si="1"/>
        <v>36</v>
      </c>
      <c r="B46" s="882" t="s">
        <v>542</v>
      </c>
      <c r="C46" s="36"/>
      <c r="D46" s="36"/>
      <c r="E46" s="69"/>
      <c r="F46" s="32"/>
      <c r="G46" s="49"/>
    </row>
    <row r="47" spans="1:7">
      <c r="A47" s="30">
        <f t="shared" si="1"/>
        <v>37</v>
      </c>
      <c r="B47" s="882" t="s">
        <v>155</v>
      </c>
      <c r="C47" s="36"/>
      <c r="D47" s="36"/>
      <c r="E47" s="69"/>
      <c r="F47" s="32"/>
      <c r="G47" s="49"/>
    </row>
    <row r="48" spans="1:7">
      <c r="A48" s="30">
        <f t="shared" si="1"/>
        <v>38</v>
      </c>
      <c r="B48" s="881" t="s">
        <v>682</v>
      </c>
      <c r="C48" s="36"/>
      <c r="D48" s="36"/>
      <c r="E48" s="69"/>
      <c r="F48" s="32"/>
      <c r="G48" s="49" t="str">
        <f>IF(OR(E48=0,F48=0),"",ROUND(E48*F48,0))</f>
        <v/>
      </c>
    </row>
    <row r="49" spans="1:9">
      <c r="A49" s="30">
        <f t="shared" si="1"/>
        <v>39</v>
      </c>
      <c r="B49" s="882" t="s">
        <v>56</v>
      </c>
      <c r="C49" s="36"/>
      <c r="D49" s="36"/>
      <c r="E49" s="69"/>
      <c r="F49" s="32"/>
      <c r="G49" s="49"/>
    </row>
    <row r="50" spans="1:9">
      <c r="A50" s="30">
        <f t="shared" si="1"/>
        <v>40</v>
      </c>
      <c r="B50" s="873" t="s">
        <v>59</v>
      </c>
      <c r="C50" s="36"/>
      <c r="D50" s="36"/>
      <c r="E50" s="69"/>
      <c r="F50" s="32"/>
      <c r="G50" s="49" t="str">
        <f t="shared" si="2"/>
        <v/>
      </c>
    </row>
    <row r="51" spans="1:9">
      <c r="A51" s="30">
        <f t="shared" si="1"/>
        <v>41</v>
      </c>
      <c r="B51" s="39" t="s">
        <v>60</v>
      </c>
      <c r="C51" s="36"/>
      <c r="D51" s="36"/>
      <c r="E51" s="69"/>
      <c r="F51" s="32"/>
      <c r="G51" s="49" t="str">
        <f t="shared" si="2"/>
        <v/>
      </c>
    </row>
    <row r="52" spans="1:9">
      <c r="A52" s="30">
        <f t="shared" si="1"/>
        <v>42</v>
      </c>
      <c r="B52" s="39" t="s">
        <v>61</v>
      </c>
      <c r="C52" s="36"/>
      <c r="D52" s="36"/>
      <c r="E52" s="69"/>
      <c r="F52" s="32"/>
      <c r="G52" s="49"/>
    </row>
    <row r="53" spans="1:9">
      <c r="A53" s="30">
        <f t="shared" si="1"/>
        <v>43</v>
      </c>
      <c r="B53" s="39" t="s">
        <v>63</v>
      </c>
      <c r="C53" s="36"/>
      <c r="D53" s="36"/>
      <c r="E53" s="69"/>
      <c r="F53" s="32"/>
      <c r="G53" s="49" t="str">
        <f t="shared" si="2"/>
        <v/>
      </c>
    </row>
    <row r="54" spans="1:9">
      <c r="A54" s="30">
        <f t="shared" si="1"/>
        <v>44</v>
      </c>
      <c r="B54" s="39" t="s">
        <v>64</v>
      </c>
      <c r="C54" s="36"/>
      <c r="D54" s="36"/>
      <c r="E54" s="69"/>
      <c r="F54" s="32"/>
      <c r="G54" s="49"/>
    </row>
    <row r="55" spans="1:9">
      <c r="A55" s="30">
        <f t="shared" si="1"/>
        <v>45</v>
      </c>
      <c r="B55" s="39" t="s">
        <v>100</v>
      </c>
      <c r="C55" s="36"/>
      <c r="D55" s="36"/>
      <c r="E55" s="69"/>
      <c r="F55" s="32"/>
      <c r="G55" s="49"/>
    </row>
    <row r="56" spans="1:9">
      <c r="A56" s="30">
        <f t="shared" si="1"/>
        <v>46</v>
      </c>
      <c r="B56" s="39" t="s">
        <v>66</v>
      </c>
      <c r="C56" s="36"/>
      <c r="D56" s="36"/>
      <c r="E56" s="69"/>
      <c r="F56" s="32"/>
      <c r="G56" s="49"/>
    </row>
    <row r="57" spans="1:9">
      <c r="A57" s="30">
        <f t="shared" si="1"/>
        <v>47</v>
      </c>
      <c r="B57" s="71" t="s">
        <v>67</v>
      </c>
      <c r="C57" s="36"/>
      <c r="D57" s="36"/>
      <c r="E57" s="69"/>
      <c r="F57" s="32"/>
      <c r="G57" s="49"/>
    </row>
    <row r="58" spans="1:9">
      <c r="A58" s="30">
        <f t="shared" si="1"/>
        <v>48</v>
      </c>
      <c r="B58" s="39" t="s">
        <v>101</v>
      </c>
      <c r="C58" s="36"/>
      <c r="D58" s="36"/>
      <c r="E58" s="69"/>
      <c r="F58" s="32"/>
      <c r="G58" s="49" t="str">
        <f t="shared" si="2"/>
        <v/>
      </c>
    </row>
    <row r="59" spans="1:9">
      <c r="A59" s="30">
        <f t="shared" si="1"/>
        <v>49</v>
      </c>
      <c r="B59" s="39" t="s">
        <v>69</v>
      </c>
      <c r="C59" s="36"/>
      <c r="D59" s="36"/>
      <c r="E59" s="69"/>
      <c r="F59" s="32"/>
      <c r="G59" s="49" t="str">
        <f t="shared" si="2"/>
        <v/>
      </c>
    </row>
    <row r="60" spans="1:9">
      <c r="A60" s="30">
        <f t="shared" si="1"/>
        <v>50</v>
      </c>
      <c r="B60" s="39" t="s">
        <v>70</v>
      </c>
      <c r="C60" s="36"/>
      <c r="D60" s="36"/>
      <c r="E60" s="69"/>
      <c r="F60" s="32"/>
      <c r="G60" s="49" t="str">
        <f t="shared" si="2"/>
        <v/>
      </c>
    </row>
    <row r="61" spans="1:9" ht="14.25">
      <c r="A61" s="30">
        <f t="shared" si="1"/>
        <v>51</v>
      </c>
      <c r="B61" s="38" t="s">
        <v>169</v>
      </c>
      <c r="C61" s="884"/>
      <c r="D61" s="884"/>
      <c r="E61" s="884"/>
      <c r="F61" s="885"/>
      <c r="G61" s="886"/>
      <c r="H61" s="887"/>
      <c r="I61" s="887"/>
    </row>
    <row r="62" spans="1:9">
      <c r="A62" s="30">
        <f t="shared" si="1"/>
        <v>52</v>
      </c>
      <c r="B62" s="881" t="s">
        <v>176</v>
      </c>
      <c r="C62" s="41">
        <f>SUM(C11:C61)</f>
        <v>222979.92</v>
      </c>
      <c r="D62" s="280">
        <f>SUM(D11:D61)</f>
        <v>-167085.92000000001</v>
      </c>
      <c r="E62" s="41">
        <f>SUM(E11:E61)</f>
        <v>55894</v>
      </c>
      <c r="F62" s="31"/>
      <c r="G62" s="41">
        <f>SUM(G11:G61)</f>
        <v>27042</v>
      </c>
    </row>
    <row r="63" spans="1:9" ht="14.25">
      <c r="A63" s="30">
        <f t="shared" si="1"/>
        <v>53</v>
      </c>
      <c r="B63" s="881" t="s">
        <v>400</v>
      </c>
      <c r="C63" s="924">
        <f>+C69+C70</f>
        <v>-33635.44000000001</v>
      </c>
      <c r="D63" s="1013"/>
      <c r="E63" s="924">
        <f>C63+D63</f>
        <v>-33635.44000000001</v>
      </c>
      <c r="F63" s="32">
        <f>1-51.62%</f>
        <v>0.48380000000000001</v>
      </c>
      <c r="G63" s="49">
        <f t="shared" ref="G63" si="3">IF(OR(E63=0,F63=0),"",ROUND(E63*F63,0))</f>
        <v>-16273</v>
      </c>
      <c r="H63" s="887"/>
      <c r="I63" s="887"/>
    </row>
    <row r="64" spans="1:9">
      <c r="A64" s="30">
        <f t="shared" si="1"/>
        <v>54</v>
      </c>
      <c r="C64" s="815"/>
      <c r="D64" s="967"/>
      <c r="E64" s="815"/>
      <c r="F64" s="49"/>
      <c r="G64" s="49"/>
    </row>
    <row r="65" spans="1:7" ht="12.75" thickBot="1">
      <c r="A65" s="30">
        <f t="shared" si="1"/>
        <v>55</v>
      </c>
      <c r="B65" s="881" t="s">
        <v>401</v>
      </c>
      <c r="C65" s="908">
        <f>SUM(C62:C64)</f>
        <v>189344.48</v>
      </c>
      <c r="D65" s="777">
        <f>SUM(D62:D64)</f>
        <v>-167085.92000000001</v>
      </c>
      <c r="E65" s="908">
        <f>SUM(E62:E64)</f>
        <v>22258.55999999999</v>
      </c>
      <c r="F65" s="35"/>
      <c r="G65" s="908">
        <f>SUM(G62:G64)</f>
        <v>10769</v>
      </c>
    </row>
    <row r="66" spans="1:7" ht="12.75" thickTop="1">
      <c r="A66" s="30"/>
      <c r="C66" s="815"/>
      <c r="E66" s="815"/>
    </row>
    <row r="67" spans="1:7">
      <c r="A67" s="21"/>
      <c r="B67" s="873"/>
      <c r="C67" s="815"/>
      <c r="E67" s="815"/>
    </row>
    <row r="68" spans="1:7">
      <c r="C68" s="815"/>
      <c r="E68" s="815"/>
    </row>
    <row r="69" spans="1:7">
      <c r="B69" s="898" t="s">
        <v>684</v>
      </c>
      <c r="C69" s="815">
        <f>+'SAND TB'!P126</f>
        <v>-268.8</v>
      </c>
      <c r="D69" s="34"/>
      <c r="E69" s="815"/>
    </row>
    <row r="70" spans="1:7">
      <c r="B70" s="898" t="s">
        <v>685</v>
      </c>
      <c r="C70" s="36">
        <f>+'SAND TB'!P127</f>
        <v>-33366.640000000007</v>
      </c>
      <c r="E70" s="815"/>
    </row>
    <row r="143" spans="1:2">
      <c r="A143" s="56"/>
      <c r="B143" s="889"/>
    </row>
    <row r="144" spans="1:2">
      <c r="A144" s="56"/>
      <c r="B144" s="889"/>
    </row>
    <row r="145" spans="1:2">
      <c r="A145" s="56"/>
      <c r="B145" s="889"/>
    </row>
    <row r="146" spans="1:2">
      <c r="A146" s="56"/>
      <c r="B146" s="889"/>
    </row>
    <row r="147" spans="1:2">
      <c r="A147" s="56"/>
      <c r="B147" s="889"/>
    </row>
    <row r="177" spans="1:2">
      <c r="A177" s="56"/>
      <c r="B177" s="889"/>
    </row>
    <row r="246" spans="1:1">
      <c r="A246" s="1"/>
    </row>
    <row r="263" spans="1:1">
      <c r="A263" s="56"/>
    </row>
    <row r="264" spans="1:1">
      <c r="A264" s="56"/>
    </row>
    <row r="265" spans="1:1">
      <c r="A265" s="56"/>
    </row>
    <row r="266" spans="1:1">
      <c r="A266" s="56"/>
    </row>
    <row r="267" spans="1:1">
      <c r="A267" s="56"/>
    </row>
    <row r="268" spans="1:1">
      <c r="A268" s="56"/>
    </row>
    <row r="269" spans="1:1">
      <c r="A269" s="56"/>
    </row>
    <row r="270" spans="1:1">
      <c r="A270" s="56"/>
    </row>
    <row r="271" spans="1:1">
      <c r="A271" s="56"/>
    </row>
    <row r="272" spans="1:1">
      <c r="A272" s="56"/>
    </row>
    <row r="273" spans="1:1">
      <c r="A273" s="56"/>
    </row>
    <row r="274" spans="1:1">
      <c r="A274" s="56"/>
    </row>
    <row r="275" spans="1:1">
      <c r="A275" s="56"/>
    </row>
    <row r="276" spans="1:1">
      <c r="A276" s="56"/>
    </row>
    <row r="277" spans="1:1">
      <c r="A277" s="56"/>
    </row>
    <row r="278" spans="1:1">
      <c r="A278" s="56"/>
    </row>
    <row r="279" spans="1:1">
      <c r="A279" s="56"/>
    </row>
    <row r="280" spans="1:1">
      <c r="A280" s="56"/>
    </row>
    <row r="281" spans="1:1">
      <c r="A281" s="56"/>
    </row>
    <row r="282" spans="1:1">
      <c r="A282" s="56"/>
    </row>
    <row r="283" spans="1:1">
      <c r="A283" s="56"/>
    </row>
    <row r="284" spans="1:1">
      <c r="A284" s="56"/>
    </row>
    <row r="285" spans="1:1">
      <c r="A285" s="56"/>
    </row>
    <row r="286" spans="1:1">
      <c r="A286" s="56"/>
    </row>
    <row r="287" spans="1:1">
      <c r="A287" s="56"/>
    </row>
    <row r="288" spans="1:1">
      <c r="A288" s="56"/>
    </row>
    <row r="289" spans="1:1">
      <c r="A289" s="56"/>
    </row>
    <row r="290" spans="1:1">
      <c r="A290" s="56"/>
    </row>
    <row r="291" spans="1:1">
      <c r="A291" s="56"/>
    </row>
    <row r="292" spans="1:1">
      <c r="A292" s="56"/>
    </row>
    <row r="293" spans="1:1">
      <c r="A293" s="56"/>
    </row>
    <row r="294" spans="1:1">
      <c r="A294" s="56"/>
    </row>
    <row r="295" spans="1:1">
      <c r="A295" s="56"/>
    </row>
    <row r="296" spans="1:1">
      <c r="A296" s="56"/>
    </row>
    <row r="297" spans="1:1">
      <c r="A297" s="56"/>
    </row>
    <row r="298" spans="1:1">
      <c r="A298" s="56"/>
    </row>
    <row r="299" spans="1:1">
      <c r="A299" s="56"/>
    </row>
    <row r="300" spans="1:1">
      <c r="A300" s="56"/>
    </row>
    <row r="301" spans="1:1">
      <c r="A301" s="56"/>
    </row>
    <row r="302" spans="1:1">
      <c r="A302" s="56"/>
    </row>
    <row r="303" spans="1:1">
      <c r="A303" s="56"/>
    </row>
    <row r="304" spans="1:1">
      <c r="A304" s="56"/>
    </row>
    <row r="305" spans="1:1">
      <c r="A305" s="56"/>
    </row>
    <row r="306" spans="1:1">
      <c r="A306" s="56"/>
    </row>
    <row r="307" spans="1:1">
      <c r="A307" s="56"/>
    </row>
    <row r="308" spans="1:1">
      <c r="A308" s="56"/>
    </row>
    <row r="309" spans="1:1">
      <c r="A309" s="56"/>
    </row>
    <row r="310" spans="1:1">
      <c r="A310" s="56"/>
    </row>
    <row r="311" spans="1:1">
      <c r="A311" s="56"/>
    </row>
    <row r="312" spans="1:1">
      <c r="A312" s="56"/>
    </row>
    <row r="313" spans="1:1">
      <c r="A313" s="56"/>
    </row>
    <row r="314" spans="1:1">
      <c r="A314" s="56"/>
    </row>
    <row r="315" spans="1:1">
      <c r="A315" s="56"/>
    </row>
    <row r="316" spans="1:1">
      <c r="A316" s="56"/>
    </row>
    <row r="317" spans="1:1">
      <c r="A317" s="56"/>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9AC0CA-80D8-4209-9426-88752F407150}">
  <sheetPr>
    <tabColor theme="9" tint="-0.249977111117893"/>
  </sheetPr>
  <dimension ref="A4:C6"/>
  <sheetViews>
    <sheetView workbookViewId="0">
      <selection activeCell="H20" sqref="H20"/>
    </sheetView>
  </sheetViews>
  <sheetFormatPr defaultRowHeight="15"/>
  <cols>
    <col min="2" max="2" width="29.140625" bestFit="1" customWidth="1"/>
    <col min="3" max="3" width="10.5703125" bestFit="1" customWidth="1"/>
  </cols>
  <sheetData>
    <row r="4" spans="1:3">
      <c r="A4" s="926">
        <v>7545</v>
      </c>
      <c r="B4" s="925" t="s">
        <v>524</v>
      </c>
      <c r="C4" s="347">
        <f>+'SAND TB'!P130</f>
        <v>79584.490000000005</v>
      </c>
    </row>
    <row r="5" spans="1:3">
      <c r="A5" s="926">
        <v>7550</v>
      </c>
      <c r="B5" s="925" t="s">
        <v>525</v>
      </c>
      <c r="C5" s="347">
        <f>+'SAND TB'!P131</f>
        <v>0</v>
      </c>
    </row>
    <row r="6" spans="1:3">
      <c r="A6" s="926">
        <v>7555</v>
      </c>
      <c r="B6" s="925" t="s">
        <v>526</v>
      </c>
      <c r="C6" s="347">
        <f>+'SAND TB'!P132</f>
        <v>1956.95</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8268FA-1CDD-4A32-994B-C24AE50E0219}">
  <sheetPr>
    <tabColor theme="9" tint="-0.249977111117893"/>
  </sheetPr>
  <dimension ref="A2:P132"/>
  <sheetViews>
    <sheetView zoomScale="90" zoomScaleNormal="90" workbookViewId="0">
      <selection activeCell="A16" sqref="A16"/>
    </sheetView>
  </sheetViews>
  <sheetFormatPr defaultRowHeight="12.75"/>
  <cols>
    <col min="1" max="1" width="9.140625" style="989"/>
    <col min="2" max="2" width="34.85546875" style="989" bestFit="1" customWidth="1"/>
    <col min="3" max="15" width="12.85546875" style="989" customWidth="1"/>
    <col min="16" max="16" width="14.5703125" style="989" bestFit="1" customWidth="1"/>
    <col min="17" max="16384" width="9.140625" style="989"/>
  </cols>
  <sheetData>
    <row r="2" spans="1:16">
      <c r="C2" s="1010">
        <v>43800</v>
      </c>
      <c r="D2" s="989" t="s">
        <v>668</v>
      </c>
      <c r="E2" s="989" t="s">
        <v>669</v>
      </c>
      <c r="F2" s="989" t="s">
        <v>670</v>
      </c>
      <c r="G2" s="989" t="s">
        <v>671</v>
      </c>
      <c r="H2" s="989" t="s">
        <v>247</v>
      </c>
      <c r="I2" s="989" t="s">
        <v>672</v>
      </c>
      <c r="J2" s="989" t="s">
        <v>673</v>
      </c>
      <c r="K2" s="989" t="s">
        <v>674</v>
      </c>
      <c r="L2" s="989" t="s">
        <v>675</v>
      </c>
      <c r="M2" s="989" t="s">
        <v>676</v>
      </c>
      <c r="N2" s="989" t="s">
        <v>677</v>
      </c>
      <c r="O2" s="1010" t="s">
        <v>678</v>
      </c>
    </row>
    <row r="3" spans="1:16">
      <c r="A3" s="1011">
        <v>1250</v>
      </c>
      <c r="B3" s="989" t="s">
        <v>648</v>
      </c>
      <c r="C3" s="1005">
        <v>3421.08</v>
      </c>
      <c r="D3" s="1005">
        <v>3421.08</v>
      </c>
      <c r="E3" s="1005">
        <v>3421.08</v>
      </c>
      <c r="F3" s="1005">
        <v>3421.08</v>
      </c>
      <c r="G3" s="1005">
        <v>3421.08</v>
      </c>
      <c r="H3" s="1005">
        <v>3421.08</v>
      </c>
      <c r="I3" s="1005">
        <v>3421.08</v>
      </c>
      <c r="J3" s="1005">
        <v>3421.08</v>
      </c>
      <c r="K3" s="1005">
        <v>3421.08</v>
      </c>
      <c r="L3" s="1005">
        <v>3421.08</v>
      </c>
      <c r="M3" s="1005">
        <v>3421.08</v>
      </c>
      <c r="N3" s="1005">
        <v>3421.08</v>
      </c>
      <c r="O3" s="1005">
        <v>3421.08</v>
      </c>
      <c r="P3" s="1006">
        <f>+AVERAGE(C3:O3)</f>
        <v>3421.0800000000013</v>
      </c>
    </row>
    <row r="4" spans="1:16">
      <c r="A4" s="1011">
        <v>1270</v>
      </c>
      <c r="B4" s="989" t="s">
        <v>255</v>
      </c>
      <c r="C4" s="1005">
        <v>167061.82</v>
      </c>
      <c r="D4" s="1005">
        <v>167061.82</v>
      </c>
      <c r="E4" s="1005">
        <v>167061.82</v>
      </c>
      <c r="F4" s="1005">
        <v>167061.82</v>
      </c>
      <c r="G4" s="1005">
        <v>167061.82</v>
      </c>
      <c r="H4" s="1005">
        <v>167061.82</v>
      </c>
      <c r="I4" s="1005">
        <v>167061.82</v>
      </c>
      <c r="J4" s="1005">
        <v>167061.82</v>
      </c>
      <c r="K4" s="1005">
        <v>167061.82</v>
      </c>
      <c r="L4" s="1005">
        <v>167061.82</v>
      </c>
      <c r="M4" s="1005">
        <v>167061.82</v>
      </c>
      <c r="N4" s="1005">
        <v>167061.82</v>
      </c>
      <c r="O4" s="1005">
        <v>167061.82</v>
      </c>
      <c r="P4" s="1006">
        <f t="shared" ref="P4:P67" si="0">+AVERAGE(C4:O4)</f>
        <v>167061.82000000004</v>
      </c>
    </row>
    <row r="5" spans="1:16">
      <c r="A5" s="1011">
        <v>1290</v>
      </c>
      <c r="B5" s="989" t="s">
        <v>649</v>
      </c>
      <c r="C5" s="1005">
        <v>2893.38</v>
      </c>
      <c r="D5" s="1005">
        <v>2893.38</v>
      </c>
      <c r="E5" s="1005">
        <v>2893.38</v>
      </c>
      <c r="F5" s="1005">
        <v>2893.38</v>
      </c>
      <c r="G5" s="1005">
        <v>2893.38</v>
      </c>
      <c r="H5" s="1005">
        <v>2893.38</v>
      </c>
      <c r="I5" s="1005">
        <v>2893.38</v>
      </c>
      <c r="J5" s="1005">
        <v>2893.38</v>
      </c>
      <c r="K5" s="1005">
        <v>2893.38</v>
      </c>
      <c r="L5" s="1005">
        <v>2893.38</v>
      </c>
      <c r="M5" s="1005">
        <v>2893.38</v>
      </c>
      <c r="N5" s="1005">
        <v>2893.38</v>
      </c>
      <c r="O5" s="1005">
        <v>2893.38</v>
      </c>
      <c r="P5" s="1006">
        <f t="shared" si="0"/>
        <v>2893.38</v>
      </c>
    </row>
    <row r="6" spans="1:16">
      <c r="A6" s="1011">
        <v>1295</v>
      </c>
      <c r="B6" s="989" t="s">
        <v>257</v>
      </c>
      <c r="C6" s="1005">
        <v>716379.99</v>
      </c>
      <c r="D6" s="1005">
        <v>716379.99</v>
      </c>
      <c r="E6" s="1005">
        <v>716955.09</v>
      </c>
      <c r="F6" s="1005">
        <v>722509.42</v>
      </c>
      <c r="G6" s="1005">
        <v>725106.85</v>
      </c>
      <c r="H6" s="1005">
        <v>732486.22</v>
      </c>
      <c r="I6" s="1005">
        <v>733228.27</v>
      </c>
      <c r="J6" s="1005">
        <v>733279.57</v>
      </c>
      <c r="K6" s="1005">
        <v>738537.9</v>
      </c>
      <c r="L6" s="1005">
        <v>832248.86</v>
      </c>
      <c r="M6" s="1005">
        <v>832356.86</v>
      </c>
      <c r="N6" s="1005">
        <v>833364.93</v>
      </c>
      <c r="O6" s="1005">
        <v>834236.28</v>
      </c>
      <c r="P6" s="1006">
        <f t="shared" si="0"/>
        <v>759005.40230769233</v>
      </c>
    </row>
    <row r="7" spans="1:16">
      <c r="A7" s="1011">
        <v>1310</v>
      </c>
      <c r="B7" s="989" t="s">
        <v>425</v>
      </c>
      <c r="C7" s="1005">
        <v>156.25</v>
      </c>
      <c r="D7" s="1005">
        <v>156.25</v>
      </c>
      <c r="E7" s="1005">
        <v>156.25</v>
      </c>
      <c r="F7" s="1005">
        <v>156.25</v>
      </c>
      <c r="G7" s="1005">
        <v>156.25</v>
      </c>
      <c r="H7" s="1005">
        <v>156.25</v>
      </c>
      <c r="I7" s="1005">
        <v>156.25</v>
      </c>
      <c r="J7" s="1005">
        <v>156.25</v>
      </c>
      <c r="K7" s="1005">
        <v>156.25</v>
      </c>
      <c r="L7" s="1005">
        <v>156.25</v>
      </c>
      <c r="M7" s="1005">
        <v>156.25</v>
      </c>
      <c r="N7" s="1005">
        <v>156.25</v>
      </c>
      <c r="O7" s="1005">
        <v>156.25</v>
      </c>
      <c r="P7" s="1006">
        <f t="shared" si="0"/>
        <v>156.25</v>
      </c>
    </row>
    <row r="8" spans="1:16">
      <c r="A8" s="1011">
        <v>1315</v>
      </c>
      <c r="B8" s="989" t="s">
        <v>259</v>
      </c>
      <c r="C8" s="1005">
        <v>8926.2199999999993</v>
      </c>
      <c r="D8" s="1005">
        <v>8926.2199999999993</v>
      </c>
      <c r="E8" s="1005">
        <v>8926.2199999999993</v>
      </c>
      <c r="F8" s="1005">
        <v>8926.2199999999993</v>
      </c>
      <c r="G8" s="1005">
        <v>9272.4599999999991</v>
      </c>
      <c r="H8" s="1005">
        <v>9272.4599999999991</v>
      </c>
      <c r="I8" s="1005">
        <v>9272.4599999999991</v>
      </c>
      <c r="J8" s="1005">
        <v>9272.4599999999991</v>
      </c>
      <c r="K8" s="1005">
        <v>9272.4599999999991</v>
      </c>
      <c r="L8" s="1005">
        <v>9272.4599999999991</v>
      </c>
      <c r="M8" s="1005">
        <v>9272.4599999999991</v>
      </c>
      <c r="N8" s="1005">
        <v>9272.4599999999991</v>
      </c>
      <c r="O8" s="1005">
        <v>9272.4599999999991</v>
      </c>
      <c r="P8" s="1006">
        <f t="shared" si="0"/>
        <v>9165.9246153846125</v>
      </c>
    </row>
    <row r="9" spans="1:16">
      <c r="A9" s="1011">
        <v>1320</v>
      </c>
      <c r="B9" s="989" t="s">
        <v>426</v>
      </c>
      <c r="C9" s="1005">
        <v>96319.46</v>
      </c>
      <c r="D9" s="1005">
        <v>96319.46</v>
      </c>
      <c r="E9" s="1005">
        <v>96319.46</v>
      </c>
      <c r="F9" s="1005">
        <v>96319.46</v>
      </c>
      <c r="G9" s="1005">
        <v>96319.46</v>
      </c>
      <c r="H9" s="1005">
        <v>96319.46</v>
      </c>
      <c r="I9" s="1005">
        <v>96319.46</v>
      </c>
      <c r="J9" s="1005">
        <v>96319.46</v>
      </c>
      <c r="K9" s="1005">
        <v>96319.46</v>
      </c>
      <c r="L9" s="1005">
        <v>96319.46</v>
      </c>
      <c r="M9" s="1005">
        <v>96319.46</v>
      </c>
      <c r="N9" s="1005">
        <v>96319.46</v>
      </c>
      <c r="O9" s="1005">
        <v>96319.46</v>
      </c>
      <c r="P9" s="1006">
        <f t="shared" si="0"/>
        <v>96319.459999999977</v>
      </c>
    </row>
    <row r="10" spans="1:16">
      <c r="A10" s="1011">
        <v>1345</v>
      </c>
      <c r="B10" s="989" t="s">
        <v>260</v>
      </c>
      <c r="C10" s="1005">
        <v>3832317.64</v>
      </c>
      <c r="D10" s="1005">
        <v>3832317.64</v>
      </c>
      <c r="E10" s="1005">
        <v>3832317.64</v>
      </c>
      <c r="F10" s="1005">
        <v>3832317.64</v>
      </c>
      <c r="G10" s="1005">
        <v>3832317.64</v>
      </c>
      <c r="H10" s="1005">
        <v>3832317.64</v>
      </c>
      <c r="I10" s="1005">
        <v>3832317.64</v>
      </c>
      <c r="J10" s="1005">
        <v>3832317.64</v>
      </c>
      <c r="K10" s="1005">
        <v>3832317.64</v>
      </c>
      <c r="L10" s="1005">
        <v>3832317.64</v>
      </c>
      <c r="M10" s="1005">
        <v>3832317.64</v>
      </c>
      <c r="N10" s="1005">
        <v>3832317.64</v>
      </c>
      <c r="O10" s="1005">
        <v>3832769.44</v>
      </c>
      <c r="P10" s="1006">
        <f t="shared" si="0"/>
        <v>3832352.3938461537</v>
      </c>
    </row>
    <row r="11" spans="1:16">
      <c r="A11" s="1011">
        <v>1350</v>
      </c>
      <c r="B11" s="989" t="s">
        <v>261</v>
      </c>
      <c r="C11" s="1005">
        <v>619000.74</v>
      </c>
      <c r="D11" s="1005">
        <v>619000.74</v>
      </c>
      <c r="E11" s="1005">
        <v>619000.74</v>
      </c>
      <c r="F11" s="1005">
        <v>619000.74</v>
      </c>
      <c r="G11" s="1005">
        <v>619000.74</v>
      </c>
      <c r="H11" s="1005">
        <v>619000.74</v>
      </c>
      <c r="I11" s="1005">
        <v>619000.74</v>
      </c>
      <c r="J11" s="1005">
        <v>619000.74</v>
      </c>
      <c r="K11" s="1005">
        <v>619000.74</v>
      </c>
      <c r="L11" s="1005">
        <v>619638.36</v>
      </c>
      <c r="M11" s="1005">
        <v>619638.36</v>
      </c>
      <c r="N11" s="1005">
        <v>619638.36</v>
      </c>
      <c r="O11" s="1005">
        <v>619638.36</v>
      </c>
      <c r="P11" s="1006">
        <f t="shared" si="0"/>
        <v>619196.93076923094</v>
      </c>
    </row>
    <row r="12" spans="1:16">
      <c r="A12" s="1011">
        <v>1353</v>
      </c>
      <c r="B12" s="989" t="s">
        <v>262</v>
      </c>
      <c r="C12" s="1005">
        <v>205345.95</v>
      </c>
      <c r="D12" s="1005">
        <v>205345.95</v>
      </c>
      <c r="E12" s="1005">
        <v>205345.95</v>
      </c>
      <c r="F12" s="1005">
        <v>205345.95</v>
      </c>
      <c r="G12" s="1005">
        <v>205345.95</v>
      </c>
      <c r="H12" s="1005">
        <v>205345.95</v>
      </c>
      <c r="I12" s="1005">
        <v>205345.95</v>
      </c>
      <c r="J12" s="1005">
        <v>205345.95</v>
      </c>
      <c r="K12" s="1005">
        <v>205345.95</v>
      </c>
      <c r="L12" s="1005">
        <v>205345.95</v>
      </c>
      <c r="M12" s="1005">
        <v>205345.95</v>
      </c>
      <c r="N12" s="1005">
        <v>205345.95</v>
      </c>
      <c r="O12" s="1005">
        <v>205345.95</v>
      </c>
      <c r="P12" s="1006">
        <f t="shared" si="0"/>
        <v>205345.95</v>
      </c>
    </row>
    <row r="13" spans="1:16">
      <c r="A13" s="1011">
        <v>1360</v>
      </c>
      <c r="B13" s="989" t="s">
        <v>263</v>
      </c>
      <c r="C13" s="1005">
        <v>119831.41</v>
      </c>
      <c r="D13" s="1005">
        <v>119831.41</v>
      </c>
      <c r="E13" s="1005">
        <v>119831.41</v>
      </c>
      <c r="F13" s="1005">
        <v>119831.41</v>
      </c>
      <c r="G13" s="1005">
        <v>119831.41</v>
      </c>
      <c r="H13" s="1005">
        <v>119831.41</v>
      </c>
      <c r="I13" s="1005">
        <v>119831.41</v>
      </c>
      <c r="J13" s="1005">
        <v>119831.41</v>
      </c>
      <c r="K13" s="1005">
        <v>119831.41</v>
      </c>
      <c r="L13" s="1005">
        <v>119831.41</v>
      </c>
      <c r="M13" s="1005">
        <v>119831.41</v>
      </c>
      <c r="N13" s="1005">
        <v>119831.41</v>
      </c>
      <c r="O13" s="1005">
        <v>119831.41</v>
      </c>
      <c r="P13" s="1006">
        <f t="shared" si="0"/>
        <v>119831.40999999999</v>
      </c>
    </row>
    <row r="14" spans="1:16">
      <c r="A14" s="1011">
        <v>1375</v>
      </c>
      <c r="B14" s="989" t="s">
        <v>650</v>
      </c>
      <c r="C14" s="1005">
        <v>600398.15</v>
      </c>
      <c r="D14" s="1005">
        <v>600398.15</v>
      </c>
      <c r="E14" s="1005">
        <v>600398.15</v>
      </c>
      <c r="F14" s="1005">
        <v>600398.15</v>
      </c>
      <c r="G14" s="1005">
        <v>600398.15</v>
      </c>
      <c r="H14" s="1005">
        <v>600398.15</v>
      </c>
      <c r="I14" s="1005">
        <v>600398.15</v>
      </c>
      <c r="J14" s="1005">
        <v>600398.15</v>
      </c>
      <c r="K14" s="1005">
        <v>600398.15</v>
      </c>
      <c r="L14" s="1005">
        <v>600398.15</v>
      </c>
      <c r="M14" s="1005">
        <v>600398.15</v>
      </c>
      <c r="N14" s="1005">
        <v>600398.15</v>
      </c>
      <c r="O14" s="1005">
        <v>600398.15</v>
      </c>
      <c r="P14" s="1006">
        <f t="shared" si="0"/>
        <v>600398.15000000014</v>
      </c>
    </row>
    <row r="15" spans="1:16">
      <c r="A15" s="1011">
        <v>1380</v>
      </c>
      <c r="B15" s="989" t="s">
        <v>265</v>
      </c>
      <c r="C15" s="1005">
        <v>173631.54</v>
      </c>
      <c r="D15" s="1005">
        <v>173631.54</v>
      </c>
      <c r="E15" s="1005">
        <v>173631.54</v>
      </c>
      <c r="F15" s="1005">
        <v>173977.78</v>
      </c>
      <c r="G15" s="1005">
        <v>173977.78</v>
      </c>
      <c r="H15" s="1005">
        <v>173977.78</v>
      </c>
      <c r="I15" s="1005">
        <v>173977.78</v>
      </c>
      <c r="J15" s="1005">
        <v>173977.78</v>
      </c>
      <c r="K15" s="1005">
        <v>173977.78</v>
      </c>
      <c r="L15" s="1005">
        <v>173977.78</v>
      </c>
      <c r="M15" s="1005">
        <v>173977.78</v>
      </c>
      <c r="N15" s="1005">
        <v>173977.78</v>
      </c>
      <c r="O15" s="1005">
        <v>173977.78</v>
      </c>
      <c r="P15" s="1006">
        <f t="shared" si="0"/>
        <v>173897.87846153846</v>
      </c>
    </row>
    <row r="16" spans="1:16">
      <c r="A16" s="1011">
        <v>1400</v>
      </c>
      <c r="B16" s="989" t="s">
        <v>267</v>
      </c>
      <c r="C16" s="1005">
        <v>4477.29</v>
      </c>
      <c r="D16" s="1005">
        <v>4477.29</v>
      </c>
      <c r="E16" s="1005">
        <v>4477.29</v>
      </c>
      <c r="F16" s="1005">
        <v>4677.29</v>
      </c>
      <c r="G16" s="1005">
        <v>4677.29</v>
      </c>
      <c r="H16" s="1005">
        <v>4777.29</v>
      </c>
      <c r="I16" s="1005">
        <v>4777.29</v>
      </c>
      <c r="J16" s="1005">
        <v>4777.29</v>
      </c>
      <c r="K16" s="1005">
        <v>4777.29</v>
      </c>
      <c r="L16" s="1005">
        <v>4777.29</v>
      </c>
      <c r="M16" s="1005">
        <v>4777.29</v>
      </c>
      <c r="N16" s="1005">
        <v>4777.29</v>
      </c>
      <c r="O16" s="1005">
        <v>4777.29</v>
      </c>
      <c r="P16" s="1006">
        <f t="shared" si="0"/>
        <v>4692.6746153846161</v>
      </c>
    </row>
    <row r="17" spans="1:16">
      <c r="A17" s="1011">
        <v>1425</v>
      </c>
      <c r="B17" s="989" t="s">
        <v>651</v>
      </c>
      <c r="C17" s="1005">
        <v>2229799.3199999998</v>
      </c>
      <c r="D17" s="1005">
        <v>2229799.3199999998</v>
      </c>
      <c r="E17" s="1005">
        <v>2229799.3199999998</v>
      </c>
      <c r="F17" s="1005">
        <v>2229799.3199999998</v>
      </c>
      <c r="G17" s="1005">
        <v>2229799.3199999998</v>
      </c>
      <c r="H17" s="1005">
        <v>2229799.3199999998</v>
      </c>
      <c r="I17" s="1005">
        <v>2229799.3199999998</v>
      </c>
      <c r="J17" s="1005">
        <v>2229799.3199999998</v>
      </c>
      <c r="K17" s="1005">
        <v>2229799.3199999998</v>
      </c>
      <c r="L17" s="1005">
        <v>2229799.3199999998</v>
      </c>
      <c r="M17" s="1005">
        <v>2229799.3199999998</v>
      </c>
      <c r="N17" s="1005">
        <v>2229799.3199999998</v>
      </c>
      <c r="O17" s="1005">
        <v>2229799.3199999998</v>
      </c>
      <c r="P17" s="1006">
        <f t="shared" si="0"/>
        <v>2229799.3199999998</v>
      </c>
    </row>
    <row r="18" spans="1:16">
      <c r="A18" s="1011">
        <v>1435</v>
      </c>
      <c r="B18" s="989" t="s">
        <v>432</v>
      </c>
      <c r="C18" s="1005">
        <v>254.52</v>
      </c>
      <c r="D18" s="1005">
        <v>254.52</v>
      </c>
      <c r="E18" s="1005">
        <v>254.52</v>
      </c>
      <c r="F18" s="1005">
        <v>254.52</v>
      </c>
      <c r="G18" s="1005">
        <v>254.52</v>
      </c>
      <c r="H18" s="1005">
        <v>254.52</v>
      </c>
      <c r="I18" s="1005">
        <v>254.52</v>
      </c>
      <c r="J18" s="1005">
        <v>254.52</v>
      </c>
      <c r="K18" s="1005">
        <v>254.52</v>
      </c>
      <c r="L18" s="1005">
        <v>254.52</v>
      </c>
      <c r="M18" s="1005">
        <v>254.52</v>
      </c>
      <c r="N18" s="1005">
        <v>254.52</v>
      </c>
      <c r="O18" s="1005">
        <v>254.52</v>
      </c>
      <c r="P18" s="1006">
        <f t="shared" si="0"/>
        <v>254.52</v>
      </c>
    </row>
    <row r="19" spans="1:16">
      <c r="A19" s="1011">
        <v>1440</v>
      </c>
      <c r="B19" s="989" t="s">
        <v>433</v>
      </c>
      <c r="C19" s="1005">
        <v>42590.01</v>
      </c>
      <c r="D19" s="1005">
        <v>42590.01</v>
      </c>
      <c r="E19" s="1005">
        <v>42590.01</v>
      </c>
      <c r="F19" s="1005">
        <v>42590.01</v>
      </c>
      <c r="G19" s="1005">
        <v>42590.01</v>
      </c>
      <c r="H19" s="1005">
        <v>42590.01</v>
      </c>
      <c r="I19" s="1005">
        <v>42590.01</v>
      </c>
      <c r="J19" s="1005">
        <v>42590.01</v>
      </c>
      <c r="K19" s="1005">
        <v>42590.01</v>
      </c>
      <c r="L19" s="1005">
        <v>42590.01</v>
      </c>
      <c r="M19" s="1005">
        <v>42590.01</v>
      </c>
      <c r="N19" s="1005">
        <v>42590.01</v>
      </c>
      <c r="O19" s="1005">
        <v>42590.01</v>
      </c>
      <c r="P19" s="1006">
        <f t="shared" si="0"/>
        <v>42590.01</v>
      </c>
    </row>
    <row r="20" spans="1:16">
      <c r="A20" s="1011">
        <v>1455</v>
      </c>
      <c r="B20" s="989" t="s">
        <v>269</v>
      </c>
      <c r="C20" s="1005">
        <v>7033.84</v>
      </c>
      <c r="D20" s="1005">
        <v>7033.84</v>
      </c>
      <c r="E20" s="1005">
        <v>7033.84</v>
      </c>
      <c r="F20" s="1005">
        <v>7033.84</v>
      </c>
      <c r="G20" s="1005">
        <v>7033.84</v>
      </c>
      <c r="H20" s="1005">
        <v>7033.84</v>
      </c>
      <c r="I20" s="1005">
        <v>7033.84</v>
      </c>
      <c r="J20" s="1005">
        <v>7033.84</v>
      </c>
      <c r="K20" s="1005">
        <v>7033.84</v>
      </c>
      <c r="L20" s="1005">
        <v>7033.84</v>
      </c>
      <c r="M20" s="1005">
        <v>7033.84</v>
      </c>
      <c r="N20" s="1005">
        <v>7033.84</v>
      </c>
      <c r="O20" s="1005">
        <v>7033.84</v>
      </c>
      <c r="P20" s="1006">
        <f t="shared" si="0"/>
        <v>7033.8399999999974</v>
      </c>
    </row>
    <row r="21" spans="1:16">
      <c r="A21" s="1011">
        <v>1460</v>
      </c>
      <c r="B21" s="989" t="s">
        <v>270</v>
      </c>
      <c r="C21" s="1005">
        <v>388.39</v>
      </c>
      <c r="D21" s="1005">
        <v>388.39</v>
      </c>
      <c r="E21" s="1005">
        <v>388.39</v>
      </c>
      <c r="F21" s="1005">
        <v>388.39</v>
      </c>
      <c r="G21" s="1005">
        <v>388.39</v>
      </c>
      <c r="H21" s="1005">
        <v>388.39</v>
      </c>
      <c r="I21" s="1005">
        <v>388.39</v>
      </c>
      <c r="J21" s="1005">
        <v>388.39</v>
      </c>
      <c r="K21" s="1005">
        <v>388.39</v>
      </c>
      <c r="L21" s="1005">
        <v>388.39</v>
      </c>
      <c r="M21" s="1005">
        <v>388.39</v>
      </c>
      <c r="N21" s="1005">
        <v>388.39</v>
      </c>
      <c r="O21" s="1005">
        <v>388.39</v>
      </c>
      <c r="P21" s="1006">
        <f t="shared" si="0"/>
        <v>388.39</v>
      </c>
    </row>
    <row r="22" spans="1:16">
      <c r="A22" s="1011">
        <v>1470</v>
      </c>
      <c r="B22" s="989" t="s">
        <v>435</v>
      </c>
      <c r="C22" s="1005">
        <v>28877.88</v>
      </c>
      <c r="D22" s="1005">
        <v>28877.88</v>
      </c>
      <c r="E22" s="1005">
        <v>28877.88</v>
      </c>
      <c r="F22" s="1005">
        <v>28877.88</v>
      </c>
      <c r="G22" s="1005">
        <v>28877.88</v>
      </c>
      <c r="H22" s="1005">
        <v>28877.88</v>
      </c>
      <c r="I22" s="1005">
        <v>28877.88</v>
      </c>
      <c r="J22" s="1005">
        <v>28877.88</v>
      </c>
      <c r="K22" s="1005">
        <v>28877.88</v>
      </c>
      <c r="L22" s="1005">
        <v>28877.88</v>
      </c>
      <c r="M22" s="1005">
        <v>28877.88</v>
      </c>
      <c r="N22" s="1005">
        <v>28877.88</v>
      </c>
      <c r="O22" s="1005">
        <v>28877.88</v>
      </c>
      <c r="P22" s="1006">
        <f t="shared" si="0"/>
        <v>28877.88</v>
      </c>
    </row>
    <row r="23" spans="1:16">
      <c r="A23" s="1011">
        <v>1475</v>
      </c>
      <c r="B23" s="989" t="s">
        <v>436</v>
      </c>
      <c r="C23" s="1005">
        <v>8215.49</v>
      </c>
      <c r="D23" s="1005">
        <v>8215.49</v>
      </c>
      <c r="E23" s="1005">
        <v>8215.49</v>
      </c>
      <c r="F23" s="1005">
        <v>8215.49</v>
      </c>
      <c r="G23" s="1005">
        <v>8215.49</v>
      </c>
      <c r="H23" s="1005">
        <v>8215.49</v>
      </c>
      <c r="I23" s="1005">
        <v>8215.49</v>
      </c>
      <c r="J23" s="1005">
        <v>8215.49</v>
      </c>
      <c r="K23" s="1005">
        <v>8215.49</v>
      </c>
      <c r="L23" s="1005">
        <v>8215.49</v>
      </c>
      <c r="M23" s="1005">
        <v>8215.49</v>
      </c>
      <c r="N23" s="1005">
        <v>8215.49</v>
      </c>
      <c r="O23" s="1005">
        <v>8215.49</v>
      </c>
      <c r="P23" s="1006">
        <f t="shared" si="0"/>
        <v>8215.4900000000016</v>
      </c>
    </row>
    <row r="24" spans="1:16">
      <c r="A24" s="1011">
        <v>1485</v>
      </c>
      <c r="B24" s="989" t="s">
        <v>437</v>
      </c>
      <c r="C24" s="1005">
        <v>1500</v>
      </c>
      <c r="D24" s="1005">
        <v>1500</v>
      </c>
      <c r="E24" s="1005">
        <v>1500</v>
      </c>
      <c r="F24" s="1005">
        <v>1500</v>
      </c>
      <c r="G24" s="1005">
        <v>1500</v>
      </c>
      <c r="H24" s="1005">
        <v>1500</v>
      </c>
      <c r="I24" s="1005">
        <v>1500</v>
      </c>
      <c r="J24" s="1005">
        <v>1500</v>
      </c>
      <c r="K24" s="1005">
        <v>1500</v>
      </c>
      <c r="L24" s="1005">
        <v>1500</v>
      </c>
      <c r="M24" s="1005">
        <v>1500</v>
      </c>
      <c r="N24" s="1005">
        <v>1500</v>
      </c>
      <c r="O24" s="1005">
        <v>1500</v>
      </c>
      <c r="P24" s="1006">
        <f t="shared" si="0"/>
        <v>1500</v>
      </c>
    </row>
    <row r="25" spans="1:16">
      <c r="A25" s="1011" t="s">
        <v>274</v>
      </c>
      <c r="B25" s="989">
        <v>110</v>
      </c>
      <c r="C25" s="1005">
        <v>8868820.3699999992</v>
      </c>
      <c r="D25" s="1005">
        <v>8868820.3699999992</v>
      </c>
      <c r="E25" s="1005">
        <v>8869395.4700000007</v>
      </c>
      <c r="F25" s="1005">
        <v>8875496.0399999991</v>
      </c>
      <c r="G25" s="1005">
        <v>8878439.7100000009</v>
      </c>
      <c r="H25" s="1005">
        <v>8885919.0800000001</v>
      </c>
      <c r="I25" s="1005">
        <v>8886661.1300000008</v>
      </c>
      <c r="J25" s="1005">
        <v>8886712.4299999997</v>
      </c>
      <c r="K25" s="1005">
        <v>8891970.7599999998</v>
      </c>
      <c r="L25" s="1005">
        <v>8986319.3399999999</v>
      </c>
      <c r="M25" s="1005">
        <v>8986427.3399999999</v>
      </c>
      <c r="N25" s="1005">
        <v>8987435.4100000001</v>
      </c>
      <c r="O25" s="1005">
        <v>8988758.5600000005</v>
      </c>
      <c r="P25" s="1006">
        <f t="shared" si="0"/>
        <v>8912398.1546153855</v>
      </c>
    </row>
    <row r="26" spans="1:16">
      <c r="A26" s="1011">
        <v>1540</v>
      </c>
      <c r="B26" s="989" t="s">
        <v>276</v>
      </c>
      <c r="C26" s="1005">
        <v>346.24</v>
      </c>
      <c r="D26" s="1005">
        <v>346.24</v>
      </c>
      <c r="E26" s="1005">
        <v>692.48</v>
      </c>
      <c r="F26" s="1005">
        <v>1082</v>
      </c>
      <c r="G26" s="1005">
        <v>1384.96</v>
      </c>
      <c r="H26" s="1005">
        <v>1656.04</v>
      </c>
      <c r="I26" s="1005">
        <v>1656.04</v>
      </c>
      <c r="J26" s="1005">
        <v>1656.04</v>
      </c>
      <c r="K26" s="1005">
        <v>2198.1999999999998</v>
      </c>
      <c r="L26" s="1005">
        <v>2559.64</v>
      </c>
      <c r="M26" s="1005">
        <v>2559.64</v>
      </c>
      <c r="N26" s="1005">
        <v>2740.36</v>
      </c>
      <c r="O26" s="1005">
        <v>2740.36</v>
      </c>
      <c r="P26" s="1006">
        <f t="shared" si="0"/>
        <v>1662.9415384615386</v>
      </c>
    </row>
    <row r="27" spans="1:16">
      <c r="A27" s="1011" t="s">
        <v>274</v>
      </c>
      <c r="B27" s="989">
        <v>120</v>
      </c>
      <c r="C27" s="1005">
        <v>346.24</v>
      </c>
      <c r="D27" s="1005">
        <v>346.24</v>
      </c>
      <c r="E27" s="1005">
        <v>692.48</v>
      </c>
      <c r="F27" s="1005">
        <v>1082</v>
      </c>
      <c r="G27" s="1005">
        <v>1384.96</v>
      </c>
      <c r="H27" s="1005">
        <v>1656.04</v>
      </c>
      <c r="I27" s="1005">
        <v>1656.04</v>
      </c>
      <c r="J27" s="1005">
        <v>1656.04</v>
      </c>
      <c r="K27" s="1005">
        <v>2198.1999999999998</v>
      </c>
      <c r="L27" s="1005">
        <v>2559.64</v>
      </c>
      <c r="M27" s="1005">
        <v>2559.64</v>
      </c>
      <c r="N27" s="1005">
        <v>2740.36</v>
      </c>
      <c r="O27" s="1005">
        <v>2740.36</v>
      </c>
      <c r="P27" s="1006">
        <f t="shared" si="0"/>
        <v>1662.9415384615386</v>
      </c>
    </row>
    <row r="28" spans="1:16">
      <c r="A28" s="1011">
        <v>2410</v>
      </c>
      <c r="B28" s="989" t="s">
        <v>652</v>
      </c>
      <c r="C28" s="1005">
        <v>469618.86</v>
      </c>
      <c r="D28" s="1005">
        <v>469618.86</v>
      </c>
      <c r="E28" s="1005">
        <v>469618.86</v>
      </c>
      <c r="F28" s="1005">
        <v>469618.86</v>
      </c>
      <c r="G28" s="1005">
        <v>469618.86</v>
      </c>
      <c r="H28" s="1005">
        <v>469618.86</v>
      </c>
      <c r="I28" s="1005">
        <v>469618.86</v>
      </c>
      <c r="J28" s="1005">
        <v>469618.86</v>
      </c>
      <c r="K28" s="1005">
        <v>469618.86</v>
      </c>
      <c r="L28" s="1005">
        <v>469618.86</v>
      </c>
      <c r="M28" s="1005">
        <v>469618.86</v>
      </c>
      <c r="N28" s="1005">
        <v>469618.86</v>
      </c>
      <c r="O28" s="1005">
        <v>469618.86</v>
      </c>
      <c r="P28" s="1006">
        <f t="shared" si="0"/>
        <v>469618.86000000004</v>
      </c>
    </row>
    <row r="29" spans="1:16">
      <c r="A29" s="1011" t="s">
        <v>274</v>
      </c>
      <c r="B29" s="989">
        <v>150</v>
      </c>
      <c r="C29" s="1005">
        <v>469618.86</v>
      </c>
      <c r="D29" s="1005">
        <v>469618.86</v>
      </c>
      <c r="E29" s="1005">
        <v>469618.86</v>
      </c>
      <c r="F29" s="1005">
        <v>469618.86</v>
      </c>
      <c r="G29" s="1005">
        <v>469618.86</v>
      </c>
      <c r="H29" s="1005">
        <v>469618.86</v>
      </c>
      <c r="I29" s="1005">
        <v>469618.86</v>
      </c>
      <c r="J29" s="1005">
        <v>469618.86</v>
      </c>
      <c r="K29" s="1005">
        <v>469618.86</v>
      </c>
      <c r="L29" s="1005">
        <v>469618.86</v>
      </c>
      <c r="M29" s="1005">
        <v>469618.86</v>
      </c>
      <c r="N29" s="1005">
        <v>469618.86</v>
      </c>
      <c r="O29" s="1005">
        <v>469618.86</v>
      </c>
      <c r="P29" s="1006">
        <f t="shared" si="0"/>
        <v>469618.86000000004</v>
      </c>
    </row>
    <row r="30" spans="1:16">
      <c r="A30" s="1011">
        <v>2915</v>
      </c>
      <c r="B30" s="989" t="s">
        <v>439</v>
      </c>
      <c r="C30" s="1005">
        <v>84513.64</v>
      </c>
      <c r="D30" s="1005">
        <v>84513.64</v>
      </c>
      <c r="E30" s="1005">
        <v>84513.64</v>
      </c>
      <c r="F30" s="1005">
        <v>84513.64</v>
      </c>
      <c r="G30" s="1005">
        <v>84513.64</v>
      </c>
      <c r="H30" s="1005">
        <v>84513.64</v>
      </c>
      <c r="I30" s="1005">
        <v>84513.64</v>
      </c>
      <c r="J30" s="1005">
        <v>84513.64</v>
      </c>
      <c r="K30" s="1005">
        <v>84513.64</v>
      </c>
      <c r="L30" s="1005">
        <v>84513.64</v>
      </c>
      <c r="M30" s="1005">
        <v>84513.64</v>
      </c>
      <c r="N30" s="1005">
        <v>84513.64</v>
      </c>
      <c r="O30" s="1005">
        <v>84513.64</v>
      </c>
      <c r="P30" s="1006">
        <f t="shared" si="0"/>
        <v>84513.64</v>
      </c>
    </row>
    <row r="31" spans="1:16">
      <c r="A31" s="1011">
        <v>2920</v>
      </c>
      <c r="B31" s="989" t="s">
        <v>440</v>
      </c>
      <c r="C31" s="1005">
        <v>377574.02</v>
      </c>
      <c r="D31" s="1005">
        <v>377574.02</v>
      </c>
      <c r="E31" s="1005">
        <v>377574.02</v>
      </c>
      <c r="F31" s="1005">
        <v>377574.02</v>
      </c>
      <c r="G31" s="1005">
        <v>377574.02</v>
      </c>
      <c r="H31" s="1005">
        <v>377574.02</v>
      </c>
      <c r="I31" s="1005">
        <v>377574.02</v>
      </c>
      <c r="J31" s="1005">
        <v>377574.02</v>
      </c>
      <c r="K31" s="1005">
        <v>377574.02</v>
      </c>
      <c r="L31" s="1005">
        <v>377574.02</v>
      </c>
      <c r="M31" s="1005">
        <v>377574.02</v>
      </c>
      <c r="N31" s="1005">
        <v>377574.02</v>
      </c>
      <c r="O31" s="1005">
        <v>377574.02</v>
      </c>
      <c r="P31" s="1006">
        <f t="shared" si="0"/>
        <v>377574.01999999996</v>
      </c>
    </row>
    <row r="32" spans="1:16">
      <c r="A32" s="1011">
        <v>2925</v>
      </c>
      <c r="B32" s="989" t="s">
        <v>653</v>
      </c>
      <c r="C32" s="1005">
        <v>278770</v>
      </c>
      <c r="D32" s="1005">
        <v>278770</v>
      </c>
      <c r="E32" s="1005">
        <v>278770</v>
      </c>
      <c r="F32" s="1005">
        <v>278770</v>
      </c>
      <c r="G32" s="1005">
        <v>278770</v>
      </c>
      <c r="H32" s="1005">
        <v>278770</v>
      </c>
      <c r="I32" s="1005">
        <v>278770</v>
      </c>
      <c r="J32" s="1005">
        <v>278770</v>
      </c>
      <c r="K32" s="1005">
        <v>278770</v>
      </c>
      <c r="L32" s="1005">
        <v>278770</v>
      </c>
      <c r="M32" s="1005">
        <v>278770</v>
      </c>
      <c r="N32" s="1005">
        <v>278770</v>
      </c>
      <c r="O32" s="1005">
        <v>278770</v>
      </c>
      <c r="P32" s="1006">
        <f t="shared" si="0"/>
        <v>278770</v>
      </c>
    </row>
    <row r="33" spans="1:16">
      <c r="A33" s="1011" t="s">
        <v>274</v>
      </c>
      <c r="B33" s="989">
        <v>165</v>
      </c>
      <c r="C33" s="1005">
        <v>740857.66</v>
      </c>
      <c r="D33" s="1005">
        <v>740857.66</v>
      </c>
      <c r="E33" s="1005">
        <v>740857.66</v>
      </c>
      <c r="F33" s="1005">
        <v>740857.66</v>
      </c>
      <c r="G33" s="1005">
        <v>740857.66</v>
      </c>
      <c r="H33" s="1005">
        <v>740857.66</v>
      </c>
      <c r="I33" s="1005">
        <v>740857.66</v>
      </c>
      <c r="J33" s="1005">
        <v>740857.66</v>
      </c>
      <c r="K33" s="1005">
        <v>740857.66</v>
      </c>
      <c r="L33" s="1005">
        <v>740857.66</v>
      </c>
      <c r="M33" s="1005">
        <v>740857.66</v>
      </c>
      <c r="N33" s="1005">
        <v>740857.66</v>
      </c>
      <c r="O33" s="1005">
        <v>740857.66</v>
      </c>
      <c r="P33" s="1006">
        <f t="shared" si="0"/>
        <v>740857.66</v>
      </c>
    </row>
    <row r="34" spans="1:16">
      <c r="A34" s="1011">
        <v>2970</v>
      </c>
      <c r="B34" s="989" t="s">
        <v>654</v>
      </c>
      <c r="C34" s="1005">
        <v>9825.9</v>
      </c>
      <c r="D34" s="1005">
        <v>9825.9</v>
      </c>
      <c r="E34" s="1005">
        <v>9825.9</v>
      </c>
      <c r="F34" s="1005">
        <v>9825.9</v>
      </c>
      <c r="G34" s="1005">
        <v>9825.9</v>
      </c>
      <c r="H34" s="1005">
        <v>9825.9</v>
      </c>
      <c r="I34" s="1005">
        <v>9825.9</v>
      </c>
      <c r="J34" s="1005">
        <v>9825.9</v>
      </c>
      <c r="K34" s="1005">
        <v>9825.9</v>
      </c>
      <c r="L34" s="1005">
        <v>9825.9</v>
      </c>
      <c r="M34" s="1005">
        <v>9825.9</v>
      </c>
      <c r="N34" s="1005">
        <v>9825.9</v>
      </c>
      <c r="O34" s="1005">
        <v>9825.9</v>
      </c>
      <c r="P34" s="1006">
        <f t="shared" si="0"/>
        <v>9825.8999999999978</v>
      </c>
    </row>
    <row r="35" spans="1:16">
      <c r="A35" s="1011">
        <v>2985</v>
      </c>
      <c r="B35" s="989" t="s">
        <v>442</v>
      </c>
      <c r="C35" s="1005">
        <v>130784.77</v>
      </c>
      <c r="D35" s="1005">
        <v>130784.77</v>
      </c>
      <c r="E35" s="1005">
        <v>130784.77</v>
      </c>
      <c r="F35" s="1005">
        <v>130784.77</v>
      </c>
      <c r="G35" s="1005">
        <v>130784.77</v>
      </c>
      <c r="H35" s="1005">
        <v>130784.77</v>
      </c>
      <c r="I35" s="1005">
        <v>130784.77</v>
      </c>
      <c r="J35" s="1005">
        <v>130784.77</v>
      </c>
      <c r="K35" s="1005">
        <v>130784.77</v>
      </c>
      <c r="L35" s="1005">
        <v>130784.77</v>
      </c>
      <c r="M35" s="1005">
        <v>130784.77</v>
      </c>
      <c r="N35" s="1005">
        <v>130784.77</v>
      </c>
      <c r="O35" s="1005">
        <v>130784.77</v>
      </c>
      <c r="P35" s="1006">
        <f t="shared" si="0"/>
        <v>130784.77</v>
      </c>
    </row>
    <row r="36" spans="1:16">
      <c r="A36" s="1011">
        <v>3000</v>
      </c>
      <c r="B36" s="989" t="s">
        <v>277</v>
      </c>
      <c r="C36" s="1005">
        <v>227056.37</v>
      </c>
      <c r="D36" s="1005">
        <v>227056.37</v>
      </c>
      <c r="E36" s="1005">
        <v>227056.37</v>
      </c>
      <c r="F36" s="1005">
        <v>227056.37</v>
      </c>
      <c r="G36" s="1005">
        <v>227056.37</v>
      </c>
      <c r="H36" s="1005">
        <v>227056.37</v>
      </c>
      <c r="I36" s="1005">
        <v>227056.37</v>
      </c>
      <c r="J36" s="1005">
        <v>227056.37</v>
      </c>
      <c r="K36" s="1005">
        <v>227056.37</v>
      </c>
      <c r="L36" s="1005">
        <v>227056.37</v>
      </c>
      <c r="M36" s="1005">
        <v>227056.37</v>
      </c>
      <c r="N36" s="1005">
        <v>227056.37</v>
      </c>
      <c r="O36" s="1005">
        <v>227056.37</v>
      </c>
      <c r="P36" s="1006">
        <f t="shared" si="0"/>
        <v>227056.37000000008</v>
      </c>
    </row>
    <row r="37" spans="1:16">
      <c r="A37" s="1011" t="s">
        <v>274</v>
      </c>
      <c r="B37" s="989">
        <v>170</v>
      </c>
      <c r="C37" s="1005">
        <v>367667.04</v>
      </c>
      <c r="D37" s="1005">
        <v>367667.04</v>
      </c>
      <c r="E37" s="1005">
        <v>367667.04</v>
      </c>
      <c r="F37" s="1005">
        <v>367667.04</v>
      </c>
      <c r="G37" s="1005">
        <v>367667.04</v>
      </c>
      <c r="H37" s="1005">
        <v>367667.04</v>
      </c>
      <c r="I37" s="1005">
        <v>367667.04</v>
      </c>
      <c r="J37" s="1005">
        <v>367667.04</v>
      </c>
      <c r="K37" s="1005">
        <v>367667.04</v>
      </c>
      <c r="L37" s="1005">
        <v>367667.04</v>
      </c>
      <c r="M37" s="1005">
        <v>367667.04</v>
      </c>
      <c r="N37" s="1005">
        <v>367667.04</v>
      </c>
      <c r="O37" s="1005">
        <v>367667.04</v>
      </c>
      <c r="P37" s="1006">
        <f t="shared" si="0"/>
        <v>367667.04</v>
      </c>
    </row>
    <row r="38" spans="1:16">
      <c r="A38" s="1011">
        <v>3500</v>
      </c>
      <c r="B38" s="989" t="s">
        <v>445</v>
      </c>
      <c r="C38" s="1005">
        <v>-340845.71</v>
      </c>
      <c r="D38" s="1005">
        <v>-340845.71</v>
      </c>
      <c r="E38" s="1005">
        <v>-340845.71</v>
      </c>
      <c r="F38" s="1005">
        <v>-340845.71</v>
      </c>
      <c r="G38" s="1005">
        <v>-340845.71</v>
      </c>
      <c r="H38" s="1005">
        <v>-340845.71</v>
      </c>
      <c r="I38" s="1005">
        <v>-340845.71</v>
      </c>
      <c r="J38" s="1005">
        <v>-340845.71</v>
      </c>
      <c r="K38" s="1005">
        <v>-340845.71</v>
      </c>
      <c r="L38" s="1005">
        <v>-340845.71</v>
      </c>
      <c r="M38" s="1005">
        <v>-340845.71</v>
      </c>
      <c r="N38" s="1005">
        <v>-340845.71</v>
      </c>
      <c r="O38" s="1005">
        <v>-340845.71</v>
      </c>
      <c r="P38" s="1006">
        <f t="shared" si="0"/>
        <v>-340845.71</v>
      </c>
    </row>
    <row r="39" spans="1:16">
      <c r="A39" s="1011">
        <v>3550</v>
      </c>
      <c r="B39" s="989" t="s">
        <v>447</v>
      </c>
      <c r="C39" s="1005">
        <v>-76269.75</v>
      </c>
      <c r="D39" s="1005">
        <v>-76269.75</v>
      </c>
      <c r="E39" s="1005">
        <v>-76269.75</v>
      </c>
      <c r="F39" s="1005">
        <v>-76269.75</v>
      </c>
      <c r="G39" s="1005">
        <v>-76269.75</v>
      </c>
      <c r="H39" s="1005">
        <v>-76269.75</v>
      </c>
      <c r="I39" s="1005">
        <v>-76269.75</v>
      </c>
      <c r="J39" s="1005">
        <v>-76269.75</v>
      </c>
      <c r="K39" s="1005">
        <v>-76269.75</v>
      </c>
      <c r="L39" s="1005">
        <v>-76269.75</v>
      </c>
      <c r="M39" s="1005">
        <v>-76269.75</v>
      </c>
      <c r="N39" s="1005">
        <v>-76269.75</v>
      </c>
      <c r="O39" s="1005">
        <v>-76269.75</v>
      </c>
      <c r="P39" s="1006">
        <f t="shared" si="0"/>
        <v>-76269.75</v>
      </c>
    </row>
    <row r="40" spans="1:16">
      <c r="A40" s="1011">
        <v>3555</v>
      </c>
      <c r="B40" s="989" t="s">
        <v>448</v>
      </c>
      <c r="C40" s="1005">
        <v>-336393.54</v>
      </c>
      <c r="D40" s="1005">
        <v>-336393.54</v>
      </c>
      <c r="E40" s="1005">
        <v>-336393.54</v>
      </c>
      <c r="F40" s="1005">
        <v>-336393.54</v>
      </c>
      <c r="G40" s="1005">
        <v>-336393.54</v>
      </c>
      <c r="H40" s="1005">
        <v>-336393.54</v>
      </c>
      <c r="I40" s="1005">
        <v>-336393.54</v>
      </c>
      <c r="J40" s="1005">
        <v>-336393.54</v>
      </c>
      <c r="K40" s="1005">
        <v>-336393.54</v>
      </c>
      <c r="L40" s="1005">
        <v>-336393.54</v>
      </c>
      <c r="M40" s="1005">
        <v>-336393.54</v>
      </c>
      <c r="N40" s="1005">
        <v>-336393.54</v>
      </c>
      <c r="O40" s="1005">
        <v>-336393.54</v>
      </c>
      <c r="P40" s="1006">
        <f t="shared" si="0"/>
        <v>-336393.54</v>
      </c>
    </row>
    <row r="41" spans="1:16">
      <c r="A41" s="1011">
        <v>3560</v>
      </c>
      <c r="B41" s="989" t="s">
        <v>655</v>
      </c>
      <c r="C41" s="1005">
        <v>-97788.24</v>
      </c>
      <c r="D41" s="1005">
        <v>-97788.24</v>
      </c>
      <c r="E41" s="1005">
        <v>-97788.24</v>
      </c>
      <c r="F41" s="1005">
        <v>-97788.24</v>
      </c>
      <c r="G41" s="1005">
        <v>-97788.24</v>
      </c>
      <c r="H41" s="1005">
        <v>-97788.24</v>
      </c>
      <c r="I41" s="1005">
        <v>-97788.24</v>
      </c>
      <c r="J41" s="1005">
        <v>-97788.24</v>
      </c>
      <c r="K41" s="1005">
        <v>-97788.24</v>
      </c>
      <c r="L41" s="1005">
        <v>-97788.24</v>
      </c>
      <c r="M41" s="1005">
        <v>-97788.24</v>
      </c>
      <c r="N41" s="1005">
        <v>-97788.24</v>
      </c>
      <c r="O41" s="1005">
        <v>-97788.24</v>
      </c>
      <c r="P41" s="1006">
        <f t="shared" si="0"/>
        <v>-97788.24</v>
      </c>
    </row>
    <row r="42" spans="1:16">
      <c r="A42" s="1011">
        <v>3565</v>
      </c>
      <c r="B42" s="989" t="s">
        <v>450</v>
      </c>
      <c r="C42" s="1005">
        <v>-62033.45</v>
      </c>
      <c r="D42" s="1005">
        <v>-62033.45</v>
      </c>
      <c r="E42" s="1005">
        <v>-62033.45</v>
      </c>
      <c r="F42" s="1005">
        <v>-62033.45</v>
      </c>
      <c r="G42" s="1005">
        <v>-62033.45</v>
      </c>
      <c r="H42" s="1005">
        <v>-62033.45</v>
      </c>
      <c r="I42" s="1005">
        <v>-62033.45</v>
      </c>
      <c r="J42" s="1005">
        <v>-62033.45</v>
      </c>
      <c r="K42" s="1005">
        <v>-62033.45</v>
      </c>
      <c r="L42" s="1005">
        <v>-62033.45</v>
      </c>
      <c r="M42" s="1005">
        <v>-62033.45</v>
      </c>
      <c r="N42" s="1005">
        <v>-62033.45</v>
      </c>
      <c r="O42" s="1005">
        <v>-62033.45</v>
      </c>
      <c r="P42" s="1006">
        <f t="shared" si="0"/>
        <v>-62033.44999999999</v>
      </c>
    </row>
    <row r="43" spans="1:16">
      <c r="A43" s="1011">
        <v>3705</v>
      </c>
      <c r="B43" s="989" t="s">
        <v>278</v>
      </c>
      <c r="C43" s="1005">
        <v>-10750.8</v>
      </c>
      <c r="D43" s="1005">
        <v>-10750.8</v>
      </c>
      <c r="E43" s="1005">
        <v>-10750.8</v>
      </c>
      <c r="F43" s="1005">
        <v>-10750.8</v>
      </c>
      <c r="G43" s="1005">
        <v>-10750.8</v>
      </c>
      <c r="H43" s="1005">
        <v>-10750.8</v>
      </c>
      <c r="I43" s="1005">
        <v>-10750.8</v>
      </c>
      <c r="J43" s="1005">
        <v>-10750.8</v>
      </c>
      <c r="K43" s="1005">
        <v>-10750.8</v>
      </c>
      <c r="L43" s="1005">
        <v>-10750.8</v>
      </c>
      <c r="M43" s="1005">
        <v>-10750.8</v>
      </c>
      <c r="N43" s="1005">
        <v>-10750.8</v>
      </c>
      <c r="O43" s="1005">
        <v>-10750.8</v>
      </c>
      <c r="P43" s="1006">
        <f t="shared" si="0"/>
        <v>-10750.800000000001</v>
      </c>
    </row>
    <row r="44" spans="1:16">
      <c r="A44" s="1011">
        <v>3715</v>
      </c>
      <c r="B44" s="989" t="s">
        <v>453</v>
      </c>
      <c r="C44" s="1005">
        <v>-1333992.58</v>
      </c>
      <c r="D44" s="1005">
        <v>-1333992.58</v>
      </c>
      <c r="E44" s="1005">
        <v>-1333992.58</v>
      </c>
      <c r="F44" s="1005">
        <v>-1333992.58</v>
      </c>
      <c r="G44" s="1005">
        <v>-1333992.58</v>
      </c>
      <c r="H44" s="1005">
        <v>-1333992.58</v>
      </c>
      <c r="I44" s="1005">
        <v>-1333992.58</v>
      </c>
      <c r="J44" s="1005">
        <v>-1333992.58</v>
      </c>
      <c r="K44" s="1005">
        <v>-1333992.58</v>
      </c>
      <c r="L44" s="1005">
        <v>-1336012.58</v>
      </c>
      <c r="M44" s="1005">
        <v>-1336012.58</v>
      </c>
      <c r="N44" s="1005">
        <v>-1336012.58</v>
      </c>
      <c r="O44" s="1005">
        <v>-1336012.58</v>
      </c>
      <c r="P44" s="1006">
        <f t="shared" si="0"/>
        <v>-1334614.1184615383</v>
      </c>
    </row>
    <row r="45" spans="1:16">
      <c r="A45" s="1011" t="s">
        <v>274</v>
      </c>
      <c r="B45" s="989">
        <v>185</v>
      </c>
      <c r="C45" s="1005">
        <v>-2258074.0699999998</v>
      </c>
      <c r="D45" s="1005">
        <v>-2258074.0699999998</v>
      </c>
      <c r="E45" s="1005">
        <v>-2258074.0699999998</v>
      </c>
      <c r="F45" s="1005">
        <v>-2258074.0699999998</v>
      </c>
      <c r="G45" s="1005">
        <v>-2258074.0699999998</v>
      </c>
      <c r="H45" s="1005">
        <v>-2258074.0699999998</v>
      </c>
      <c r="I45" s="1005">
        <v>-2258074.0699999998</v>
      </c>
      <c r="J45" s="1005">
        <v>-2258074.0699999998</v>
      </c>
      <c r="K45" s="1005">
        <v>-2258074.0699999998</v>
      </c>
      <c r="L45" s="1005">
        <v>-2260094.0699999998</v>
      </c>
      <c r="M45" s="1005">
        <v>-2260094.0699999998</v>
      </c>
      <c r="N45" s="1005">
        <v>-2260094.0699999998</v>
      </c>
      <c r="O45" s="1005">
        <v>-2260094.0699999998</v>
      </c>
      <c r="P45" s="1006">
        <f t="shared" si="0"/>
        <v>-2258695.6084615383</v>
      </c>
    </row>
    <row r="46" spans="1:16">
      <c r="A46" s="1011">
        <v>2040</v>
      </c>
      <c r="B46" s="989" t="s">
        <v>656</v>
      </c>
      <c r="C46" s="1005">
        <v>-2455.6799999999998</v>
      </c>
      <c r="D46" s="1005">
        <v>-2462.81</v>
      </c>
      <c r="E46" s="1005">
        <v>-2469.94</v>
      </c>
      <c r="F46" s="1005">
        <v>-2477.0700000000002</v>
      </c>
      <c r="G46" s="1005">
        <v>-2484.1999999999998</v>
      </c>
      <c r="H46" s="1005">
        <v>-2491.33</v>
      </c>
      <c r="I46" s="1005">
        <v>-2498.46</v>
      </c>
      <c r="J46" s="1005">
        <v>-2505.59</v>
      </c>
      <c r="K46" s="1005">
        <v>-2512.7199999999998</v>
      </c>
      <c r="L46" s="1005">
        <v>-2519.85</v>
      </c>
      <c r="M46" s="1005">
        <v>-2526.98</v>
      </c>
      <c r="N46" s="1005">
        <v>-2534.11</v>
      </c>
      <c r="O46" s="1005">
        <v>-2541.2399999999998</v>
      </c>
      <c r="P46" s="1006">
        <f t="shared" si="0"/>
        <v>-2498.46</v>
      </c>
    </row>
    <row r="47" spans="1:16">
      <c r="A47" s="1011">
        <v>2050</v>
      </c>
      <c r="B47" s="989" t="s">
        <v>657</v>
      </c>
      <c r="C47" s="1005">
        <v>-590.79</v>
      </c>
      <c r="D47" s="1005">
        <v>-598.35</v>
      </c>
      <c r="E47" s="1005">
        <v>-605.91</v>
      </c>
      <c r="F47" s="1005">
        <v>-613.47</v>
      </c>
      <c r="G47" s="1005">
        <v>-621.03</v>
      </c>
      <c r="H47" s="1005">
        <v>-628.59</v>
      </c>
      <c r="I47" s="1005">
        <v>-636.15</v>
      </c>
      <c r="J47" s="1005">
        <v>-643.71</v>
      </c>
      <c r="K47" s="1005">
        <v>-651.27</v>
      </c>
      <c r="L47" s="1005">
        <v>-658.83</v>
      </c>
      <c r="M47" s="1005">
        <v>-666.39</v>
      </c>
      <c r="N47" s="1005">
        <v>-673.94</v>
      </c>
      <c r="O47" s="1005">
        <v>-681.49</v>
      </c>
      <c r="P47" s="1006">
        <f t="shared" si="0"/>
        <v>-636.14769230769218</v>
      </c>
    </row>
    <row r="48" spans="1:16">
      <c r="A48" s="1011">
        <v>2055</v>
      </c>
      <c r="B48" s="989" t="s">
        <v>280</v>
      </c>
      <c r="C48" s="1005">
        <v>-579288.73</v>
      </c>
      <c r="D48" s="1005">
        <v>-581676.67000000004</v>
      </c>
      <c r="E48" s="1005">
        <v>-584066.53</v>
      </c>
      <c r="F48" s="1005">
        <v>-555363.06999999995</v>
      </c>
      <c r="G48" s="1005">
        <v>-557780.1</v>
      </c>
      <c r="H48" s="1005">
        <v>-555103.12</v>
      </c>
      <c r="I48" s="1005">
        <v>-557032.5</v>
      </c>
      <c r="J48" s="1005">
        <v>-558094.16</v>
      </c>
      <c r="K48" s="1005">
        <v>-560211.77</v>
      </c>
      <c r="L48" s="1005">
        <v>-562664</v>
      </c>
      <c r="M48" s="1005">
        <v>-565438.17000000004</v>
      </c>
      <c r="N48" s="1005">
        <v>-567570.57999999996</v>
      </c>
      <c r="O48" s="1005">
        <v>-569538.1</v>
      </c>
      <c r="P48" s="1006">
        <f t="shared" si="0"/>
        <v>-565679.0384615385</v>
      </c>
    </row>
    <row r="49" spans="1:16">
      <c r="A49" s="1011">
        <v>2070</v>
      </c>
      <c r="B49" s="989" t="s">
        <v>456</v>
      </c>
      <c r="C49" s="1005">
        <v>-54.42</v>
      </c>
      <c r="D49" s="1005">
        <v>-54.83</v>
      </c>
      <c r="E49" s="1005">
        <v>-55.24</v>
      </c>
      <c r="F49" s="1005">
        <v>-55.65</v>
      </c>
      <c r="G49" s="1005">
        <v>-56.06</v>
      </c>
      <c r="H49" s="1005">
        <v>-56.47</v>
      </c>
      <c r="I49" s="1005">
        <v>-56.88</v>
      </c>
      <c r="J49" s="1005">
        <v>-57.29</v>
      </c>
      <c r="K49" s="1005">
        <v>-57.7</v>
      </c>
      <c r="L49" s="1005">
        <v>-58.11</v>
      </c>
      <c r="M49" s="1005">
        <v>-58.52</v>
      </c>
      <c r="N49" s="1005">
        <v>-58.93</v>
      </c>
      <c r="O49" s="1005">
        <v>-59.34</v>
      </c>
      <c r="P49" s="1006">
        <f t="shared" si="0"/>
        <v>-56.88</v>
      </c>
    </row>
    <row r="50" spans="1:16">
      <c r="A50" s="1011">
        <v>2075</v>
      </c>
      <c r="B50" s="989" t="s">
        <v>282</v>
      </c>
      <c r="C50" s="1005">
        <v>1095.04</v>
      </c>
      <c r="D50" s="1005">
        <v>1071.73</v>
      </c>
      <c r="E50" s="1005">
        <v>1048.42</v>
      </c>
      <c r="F50" s="1005">
        <v>1025.1099999999999</v>
      </c>
      <c r="G50" s="1005">
        <v>1000.9</v>
      </c>
      <c r="H50" s="1005">
        <v>976.69</v>
      </c>
      <c r="I50" s="1005">
        <v>952.48</v>
      </c>
      <c r="J50" s="1005">
        <v>928.27</v>
      </c>
      <c r="K50" s="1005">
        <v>904.06</v>
      </c>
      <c r="L50" s="1005">
        <v>879.85</v>
      </c>
      <c r="M50" s="1005">
        <v>855.64</v>
      </c>
      <c r="N50" s="1005">
        <v>831.43</v>
      </c>
      <c r="O50" s="1005">
        <v>807.22</v>
      </c>
      <c r="P50" s="1006">
        <f t="shared" si="0"/>
        <v>952.06461538461531</v>
      </c>
    </row>
    <row r="51" spans="1:16">
      <c r="A51" s="1011">
        <v>2080</v>
      </c>
      <c r="B51" s="989" t="s">
        <v>457</v>
      </c>
      <c r="C51" s="1005">
        <v>-58270.41</v>
      </c>
      <c r="D51" s="1005">
        <v>-58671.74</v>
      </c>
      <c r="E51" s="1005">
        <v>-59073.07</v>
      </c>
      <c r="F51" s="1005">
        <v>-59474.400000000001</v>
      </c>
      <c r="G51" s="1005">
        <v>-59875.73</v>
      </c>
      <c r="H51" s="1005">
        <v>-60277.06</v>
      </c>
      <c r="I51" s="1005">
        <v>-60678.39</v>
      </c>
      <c r="J51" s="1005">
        <v>-61079.72</v>
      </c>
      <c r="K51" s="1005">
        <v>-61481.05</v>
      </c>
      <c r="L51" s="1005">
        <v>-61882.38</v>
      </c>
      <c r="M51" s="1005">
        <v>-62283.71</v>
      </c>
      <c r="N51" s="1005">
        <v>-62685.04</v>
      </c>
      <c r="O51" s="1005">
        <v>-63086.37</v>
      </c>
      <c r="P51" s="1006">
        <f t="shared" si="0"/>
        <v>-60678.390000000007</v>
      </c>
    </row>
    <row r="52" spans="1:16">
      <c r="A52" s="1011">
        <v>2090</v>
      </c>
      <c r="B52" s="989" t="s">
        <v>458</v>
      </c>
      <c r="C52" s="1005">
        <v>73.209999999999994</v>
      </c>
      <c r="D52" s="1005">
        <v>73.209999999999994</v>
      </c>
      <c r="E52" s="1005">
        <v>73.209999999999994</v>
      </c>
      <c r="F52" s="1005">
        <v>73.209999999999994</v>
      </c>
      <c r="G52" s="1005">
        <v>73.209999999999994</v>
      </c>
      <c r="H52" s="1005">
        <v>73.209999999999994</v>
      </c>
      <c r="I52" s="1005">
        <v>73.209999999999994</v>
      </c>
      <c r="J52" s="1005">
        <v>73.209999999999994</v>
      </c>
      <c r="K52" s="1005">
        <v>73.209999999999994</v>
      </c>
      <c r="L52" s="1005">
        <v>73.209999999999994</v>
      </c>
      <c r="M52" s="1005">
        <v>73.209999999999994</v>
      </c>
      <c r="N52" s="1005">
        <v>73.209999999999994</v>
      </c>
      <c r="O52" s="1005">
        <v>73.209999999999994</v>
      </c>
      <c r="P52" s="1006">
        <f t="shared" si="0"/>
        <v>73.210000000000008</v>
      </c>
    </row>
    <row r="53" spans="1:16">
      <c r="A53" s="1011">
        <v>2105</v>
      </c>
      <c r="B53" s="989" t="s">
        <v>283</v>
      </c>
      <c r="C53" s="1005">
        <v>-1406098.53</v>
      </c>
      <c r="D53" s="1005">
        <v>-1416743.87</v>
      </c>
      <c r="E53" s="1005">
        <v>-1427389.21</v>
      </c>
      <c r="F53" s="1005">
        <v>-1438034.55</v>
      </c>
      <c r="G53" s="1005">
        <v>-1448679.89</v>
      </c>
      <c r="H53" s="1005">
        <v>-1459325.23</v>
      </c>
      <c r="I53" s="1005">
        <v>-1469970.57</v>
      </c>
      <c r="J53" s="1005">
        <v>-1480615.91</v>
      </c>
      <c r="K53" s="1005">
        <v>-1491261.25</v>
      </c>
      <c r="L53" s="1005">
        <v>-1501906.59</v>
      </c>
      <c r="M53" s="1005">
        <v>-1512551.93</v>
      </c>
      <c r="N53" s="1005">
        <v>-1523197.25</v>
      </c>
      <c r="O53" s="1005">
        <v>-1533843.83</v>
      </c>
      <c r="P53" s="1006">
        <f t="shared" si="0"/>
        <v>-1469970.6623076922</v>
      </c>
    </row>
    <row r="54" spans="1:16">
      <c r="A54" s="1011">
        <v>2110</v>
      </c>
      <c r="B54" s="989" t="s">
        <v>284</v>
      </c>
      <c r="C54" s="1005">
        <v>-335517.21000000002</v>
      </c>
      <c r="D54" s="1005">
        <v>-336661.4</v>
      </c>
      <c r="E54" s="1005">
        <v>-337805.59</v>
      </c>
      <c r="F54" s="1005">
        <v>-338949.78</v>
      </c>
      <c r="G54" s="1005">
        <v>-340093.97</v>
      </c>
      <c r="H54" s="1005">
        <v>-341238.16</v>
      </c>
      <c r="I54" s="1005">
        <v>-342382.35</v>
      </c>
      <c r="J54" s="1005">
        <v>-343526.54</v>
      </c>
      <c r="K54" s="1005">
        <v>-344670.73</v>
      </c>
      <c r="L54" s="1005">
        <v>-344118.91</v>
      </c>
      <c r="M54" s="1005">
        <v>-345264.27</v>
      </c>
      <c r="N54" s="1005">
        <v>-346409.63</v>
      </c>
      <c r="O54" s="1005">
        <v>-347554.99</v>
      </c>
      <c r="P54" s="1006">
        <f t="shared" si="0"/>
        <v>-341861.04076923081</v>
      </c>
    </row>
    <row r="55" spans="1:16">
      <c r="A55" s="1011">
        <v>2113</v>
      </c>
      <c r="B55" s="989" t="s">
        <v>285</v>
      </c>
      <c r="C55" s="1005">
        <v>-120019.53</v>
      </c>
      <c r="D55" s="1005">
        <v>-120426.32</v>
      </c>
      <c r="E55" s="1005">
        <v>-120833.11</v>
      </c>
      <c r="F55" s="1005">
        <v>-121239.9</v>
      </c>
      <c r="G55" s="1005">
        <v>-121646.69</v>
      </c>
      <c r="H55" s="1005">
        <v>-122053.48</v>
      </c>
      <c r="I55" s="1005">
        <v>-122460.27</v>
      </c>
      <c r="J55" s="1005">
        <v>-122867.06</v>
      </c>
      <c r="K55" s="1005">
        <v>-123273.85</v>
      </c>
      <c r="L55" s="1005">
        <v>-123680.64</v>
      </c>
      <c r="M55" s="1005">
        <v>-124087.43</v>
      </c>
      <c r="N55" s="1005">
        <v>-124467</v>
      </c>
      <c r="O55" s="1005">
        <v>-124846.57</v>
      </c>
      <c r="P55" s="1006">
        <f t="shared" si="0"/>
        <v>-122453.98846153847</v>
      </c>
    </row>
    <row r="56" spans="1:16">
      <c r="A56" s="1011">
        <v>2120</v>
      </c>
      <c r="B56" s="989" t="s">
        <v>286</v>
      </c>
      <c r="C56" s="1005">
        <v>-100418.42</v>
      </c>
      <c r="D56" s="1005">
        <v>-100681.21</v>
      </c>
      <c r="E56" s="1005">
        <v>-100944</v>
      </c>
      <c r="F56" s="1005">
        <v>-101206.79</v>
      </c>
      <c r="G56" s="1005">
        <v>-101469.58</v>
      </c>
      <c r="H56" s="1005">
        <v>-101732.37</v>
      </c>
      <c r="I56" s="1005">
        <v>-101995.16</v>
      </c>
      <c r="J56" s="1005">
        <v>-102257.95</v>
      </c>
      <c r="K56" s="1005">
        <v>-102520.74</v>
      </c>
      <c r="L56" s="1005">
        <v>-102783.53</v>
      </c>
      <c r="M56" s="1005">
        <v>-103046.32</v>
      </c>
      <c r="N56" s="1005">
        <v>-103309.11</v>
      </c>
      <c r="O56" s="1005">
        <v>-103571.9</v>
      </c>
      <c r="P56" s="1006">
        <f t="shared" si="0"/>
        <v>-101995.16</v>
      </c>
    </row>
    <row r="57" spans="1:16">
      <c r="A57" s="1011">
        <v>2135</v>
      </c>
      <c r="B57" s="989" t="s">
        <v>658</v>
      </c>
      <c r="C57" s="1005">
        <v>-258211.54</v>
      </c>
      <c r="D57" s="1005">
        <v>-259879.32</v>
      </c>
      <c r="E57" s="1005">
        <v>-261547.1</v>
      </c>
      <c r="F57" s="1005">
        <v>-263214.88</v>
      </c>
      <c r="G57" s="1005">
        <v>-264882.65999999997</v>
      </c>
      <c r="H57" s="1005">
        <v>-266550.44</v>
      </c>
      <c r="I57" s="1005">
        <v>-268218.21999999997</v>
      </c>
      <c r="J57" s="1005">
        <v>-269886</v>
      </c>
      <c r="K57" s="1005">
        <v>-271553.78000000003</v>
      </c>
      <c r="L57" s="1005">
        <v>-273221.56</v>
      </c>
      <c r="M57" s="1005">
        <v>-274889.34000000003</v>
      </c>
      <c r="N57" s="1005">
        <v>-276557.12</v>
      </c>
      <c r="O57" s="1005">
        <v>-278224.90000000002</v>
      </c>
      <c r="P57" s="1006">
        <f t="shared" si="0"/>
        <v>-268218.22000000003</v>
      </c>
    </row>
    <row r="58" spans="1:16">
      <c r="A58" s="1011">
        <v>2140</v>
      </c>
      <c r="B58" s="989" t="s">
        <v>288</v>
      </c>
      <c r="C58" s="1005">
        <v>-107669.58</v>
      </c>
      <c r="D58" s="1005">
        <v>-108473.43</v>
      </c>
      <c r="E58" s="1005">
        <v>-109277.28</v>
      </c>
      <c r="F58" s="1005">
        <v>-110082.74</v>
      </c>
      <c r="G58" s="1005">
        <v>-110888.2</v>
      </c>
      <c r="H58" s="1005">
        <v>-111693.66</v>
      </c>
      <c r="I58" s="1005">
        <v>-112499.12</v>
      </c>
      <c r="J58" s="1005">
        <v>-113304.58</v>
      </c>
      <c r="K58" s="1005">
        <v>-114110.04</v>
      </c>
      <c r="L58" s="1005">
        <v>-114915.5</v>
      </c>
      <c r="M58" s="1005">
        <v>-115720.96000000001</v>
      </c>
      <c r="N58" s="1005">
        <v>-116526.41</v>
      </c>
      <c r="O58" s="1005">
        <v>-117331.86</v>
      </c>
      <c r="P58" s="1006">
        <f t="shared" si="0"/>
        <v>-112499.48923076922</v>
      </c>
    </row>
    <row r="59" spans="1:16">
      <c r="A59" s="1011">
        <v>2155</v>
      </c>
      <c r="B59" s="989" t="s">
        <v>289</v>
      </c>
      <c r="C59" s="1005">
        <v>-3925.2</v>
      </c>
      <c r="D59" s="1005">
        <v>-3925.2</v>
      </c>
      <c r="E59" s="1005">
        <v>-3925.2</v>
      </c>
      <c r="F59" s="1005">
        <v>-3925.2</v>
      </c>
      <c r="G59" s="1005">
        <v>-3925.2</v>
      </c>
      <c r="H59" s="1005">
        <v>-3925.2</v>
      </c>
      <c r="I59" s="1005">
        <v>-3925.2</v>
      </c>
      <c r="J59" s="1005">
        <v>-3925.2</v>
      </c>
      <c r="K59" s="1005">
        <v>-3925.2</v>
      </c>
      <c r="L59" s="1005">
        <v>-3925.2</v>
      </c>
      <c r="M59" s="1005"/>
      <c r="N59" s="1005"/>
      <c r="O59" s="1005"/>
      <c r="P59" s="1006">
        <f t="shared" si="0"/>
        <v>-3925.2</v>
      </c>
    </row>
    <row r="60" spans="1:16">
      <c r="A60" s="1011">
        <v>2160</v>
      </c>
      <c r="B60" s="989" t="s">
        <v>290</v>
      </c>
      <c r="C60" s="1005">
        <v>2490.66</v>
      </c>
      <c r="D60" s="1005">
        <v>2469.9299999999998</v>
      </c>
      <c r="E60" s="1005">
        <v>2449.1999999999998</v>
      </c>
      <c r="F60" s="1005">
        <v>2427.5500000000002</v>
      </c>
      <c r="G60" s="1005">
        <v>2405.9</v>
      </c>
      <c r="H60" s="1005">
        <v>2383.7800000000002</v>
      </c>
      <c r="I60" s="1005">
        <v>2361.66</v>
      </c>
      <c r="J60" s="1005">
        <v>2339.54</v>
      </c>
      <c r="K60" s="1005">
        <v>2317.42</v>
      </c>
      <c r="L60" s="1005">
        <v>2295.3000000000002</v>
      </c>
      <c r="M60" s="1005">
        <v>2273.1799999999998</v>
      </c>
      <c r="N60" s="1005">
        <v>2251.06</v>
      </c>
      <c r="O60" s="1005">
        <v>2228.94</v>
      </c>
      <c r="P60" s="1006">
        <f t="shared" si="0"/>
        <v>2361.0861538461536</v>
      </c>
    </row>
    <row r="61" spans="1:16">
      <c r="A61" s="1011">
        <v>2165</v>
      </c>
      <c r="B61" s="989" t="s">
        <v>460</v>
      </c>
      <c r="C61" s="1005">
        <v>601.62</v>
      </c>
      <c r="D61" s="1005">
        <v>601.62</v>
      </c>
      <c r="E61" s="1005">
        <v>601.62</v>
      </c>
      <c r="F61" s="1005">
        <v>601.62</v>
      </c>
      <c r="G61" s="1005">
        <v>601.62</v>
      </c>
      <c r="H61" s="1005">
        <v>601.62</v>
      </c>
      <c r="I61" s="1005">
        <v>601.62</v>
      </c>
      <c r="J61" s="1005">
        <v>601.62</v>
      </c>
      <c r="K61" s="1005">
        <v>601.62</v>
      </c>
      <c r="L61" s="1005">
        <v>601.62</v>
      </c>
      <c r="M61" s="1005">
        <v>601.62</v>
      </c>
      <c r="N61" s="1005">
        <v>601.62</v>
      </c>
      <c r="O61" s="1005">
        <v>601.62</v>
      </c>
      <c r="P61" s="1006">
        <f t="shared" si="0"/>
        <v>601.62</v>
      </c>
    </row>
    <row r="62" spans="1:16">
      <c r="A62" s="1011">
        <v>2170</v>
      </c>
      <c r="B62" s="989" t="s">
        <v>461</v>
      </c>
      <c r="C62" s="1005">
        <v>24550.39</v>
      </c>
      <c r="D62" s="1005">
        <v>24550.39</v>
      </c>
      <c r="E62" s="1005">
        <v>24550.39</v>
      </c>
      <c r="F62" s="1005">
        <v>24550.39</v>
      </c>
      <c r="G62" s="1005">
        <v>24550.39</v>
      </c>
      <c r="H62" s="1005">
        <v>24550.39</v>
      </c>
      <c r="I62" s="1005">
        <v>24550.39</v>
      </c>
      <c r="J62" s="1005">
        <v>24550.39</v>
      </c>
      <c r="K62" s="1005">
        <v>24550.39</v>
      </c>
      <c r="L62" s="1005">
        <v>24550.39</v>
      </c>
      <c r="M62" s="1005">
        <v>24550.39</v>
      </c>
      <c r="N62" s="1005">
        <v>24550.39</v>
      </c>
      <c r="O62" s="1005">
        <v>24550.39</v>
      </c>
      <c r="P62" s="1006">
        <f t="shared" si="0"/>
        <v>24550.390000000007</v>
      </c>
    </row>
    <row r="63" spans="1:16">
      <c r="A63" s="1011">
        <v>2185</v>
      </c>
      <c r="B63" s="989" t="s">
        <v>659</v>
      </c>
      <c r="C63" s="1005">
        <v>-1323846.29</v>
      </c>
      <c r="D63" s="1005">
        <v>-1342427.95</v>
      </c>
      <c r="E63" s="1005">
        <v>-1361009.61</v>
      </c>
      <c r="F63" s="1005">
        <v>-1379591.27</v>
      </c>
      <c r="G63" s="1005">
        <v>-1398172.93</v>
      </c>
      <c r="H63" s="1005">
        <v>-1416754.59</v>
      </c>
      <c r="I63" s="1005">
        <v>-1435336.25</v>
      </c>
      <c r="J63" s="1005">
        <v>-1453917.91</v>
      </c>
      <c r="K63" s="1005">
        <v>-1472499.57</v>
      </c>
      <c r="L63" s="1005">
        <v>-1491081.23</v>
      </c>
      <c r="M63" s="1005">
        <v>-1509662.89</v>
      </c>
      <c r="N63" s="1005">
        <v>-1528244.55</v>
      </c>
      <c r="O63" s="1005">
        <v>-1546826.21</v>
      </c>
      <c r="P63" s="1006">
        <f t="shared" si="0"/>
        <v>-1435336.2500000002</v>
      </c>
    </row>
    <row r="64" spans="1:16">
      <c r="A64" s="1011">
        <v>2195</v>
      </c>
      <c r="B64" s="989" t="s">
        <v>463</v>
      </c>
      <c r="C64" s="1005">
        <v>-147.44999999999999</v>
      </c>
      <c r="D64" s="1005">
        <v>-148.63</v>
      </c>
      <c r="E64" s="1005">
        <v>-149.81</v>
      </c>
      <c r="F64" s="1005">
        <v>-150.99</v>
      </c>
      <c r="G64" s="1005">
        <v>-152.16999999999999</v>
      </c>
      <c r="H64" s="1005">
        <v>-153.35</v>
      </c>
      <c r="I64" s="1005">
        <v>-154.53</v>
      </c>
      <c r="J64" s="1005">
        <v>-155.71</v>
      </c>
      <c r="K64" s="1005">
        <v>-156.88999999999999</v>
      </c>
      <c r="L64" s="1005">
        <v>-158.07</v>
      </c>
      <c r="M64" s="1005">
        <v>-159.25</v>
      </c>
      <c r="N64" s="1005">
        <v>-160.43</v>
      </c>
      <c r="O64" s="1005">
        <v>-161.61000000000001</v>
      </c>
      <c r="P64" s="1006">
        <f t="shared" si="0"/>
        <v>-154.53000000000003</v>
      </c>
    </row>
    <row r="65" spans="1:16">
      <c r="A65" s="1011">
        <v>2200</v>
      </c>
      <c r="B65" s="989" t="s">
        <v>464</v>
      </c>
      <c r="C65" s="1005">
        <v>26483.35</v>
      </c>
      <c r="D65" s="1005">
        <v>26286.17</v>
      </c>
      <c r="E65" s="1005">
        <v>26088.99</v>
      </c>
      <c r="F65" s="1005">
        <v>25891.81</v>
      </c>
      <c r="G65" s="1005">
        <v>25694.63</v>
      </c>
      <c r="H65" s="1005">
        <v>25497.45</v>
      </c>
      <c r="I65" s="1005">
        <v>25300.27</v>
      </c>
      <c r="J65" s="1005">
        <v>25103.09</v>
      </c>
      <c r="K65" s="1005">
        <v>24905.91</v>
      </c>
      <c r="L65" s="1005">
        <v>24708.73</v>
      </c>
      <c r="M65" s="1005">
        <v>24511.55</v>
      </c>
      <c r="N65" s="1005">
        <v>24314.37</v>
      </c>
      <c r="O65" s="1005">
        <v>24117.19</v>
      </c>
      <c r="P65" s="1006">
        <f t="shared" si="0"/>
        <v>25300.27</v>
      </c>
    </row>
    <row r="66" spans="1:16">
      <c r="A66" s="1011">
        <v>2215</v>
      </c>
      <c r="B66" s="989" t="s">
        <v>292</v>
      </c>
      <c r="C66" s="1005">
        <v>111.73</v>
      </c>
      <c r="D66" s="1005">
        <v>97.08</v>
      </c>
      <c r="E66" s="1005">
        <v>82.43</v>
      </c>
      <c r="F66" s="1005">
        <v>67.78</v>
      </c>
      <c r="G66" s="1005">
        <v>53.13</v>
      </c>
      <c r="H66" s="1005">
        <v>38.479999999999997</v>
      </c>
      <c r="I66" s="1005">
        <v>23.83</v>
      </c>
      <c r="J66" s="1005">
        <v>9.18</v>
      </c>
      <c r="K66" s="1005">
        <v>-5.47</v>
      </c>
      <c r="L66" s="1005">
        <v>-20.12</v>
      </c>
      <c r="M66" s="1005">
        <v>-34.770000000000003</v>
      </c>
      <c r="N66" s="1005">
        <v>-49.42</v>
      </c>
      <c r="O66" s="1005">
        <v>-64.069999999999993</v>
      </c>
      <c r="P66" s="1006">
        <f t="shared" si="0"/>
        <v>23.83</v>
      </c>
    </row>
    <row r="67" spans="1:16">
      <c r="A67" s="1011">
        <v>2220</v>
      </c>
      <c r="B67" s="989" t="s">
        <v>293</v>
      </c>
      <c r="C67" s="1005">
        <v>-466.42</v>
      </c>
      <c r="D67" s="1005">
        <v>-468.58</v>
      </c>
      <c r="E67" s="1005">
        <v>-470.74</v>
      </c>
      <c r="F67" s="1005">
        <v>-472.9</v>
      </c>
      <c r="G67" s="1005">
        <v>-475.06</v>
      </c>
      <c r="H67" s="1005">
        <v>-477.22</v>
      </c>
      <c r="I67" s="1005">
        <v>-479.38</v>
      </c>
      <c r="J67" s="1005">
        <v>-481.54</v>
      </c>
      <c r="K67" s="1005">
        <v>-483.7</v>
      </c>
      <c r="L67" s="1005">
        <v>-485.86</v>
      </c>
      <c r="M67" s="1005">
        <v>-488.02</v>
      </c>
      <c r="N67" s="1005">
        <v>-490.18</v>
      </c>
      <c r="O67" s="1005">
        <v>-492.34</v>
      </c>
      <c r="P67" s="1006">
        <f t="shared" si="0"/>
        <v>-479.38000000000005</v>
      </c>
    </row>
    <row r="68" spans="1:16">
      <c r="A68" s="1011">
        <v>2230</v>
      </c>
      <c r="B68" s="989" t="s">
        <v>466</v>
      </c>
      <c r="C68" s="1005">
        <v>-22942.03</v>
      </c>
      <c r="D68" s="1005">
        <v>-23092.45</v>
      </c>
      <c r="E68" s="1005">
        <v>-23242.87</v>
      </c>
      <c r="F68" s="1005">
        <v>-23393.29</v>
      </c>
      <c r="G68" s="1005">
        <v>-23543.71</v>
      </c>
      <c r="H68" s="1005">
        <v>-23694.13</v>
      </c>
      <c r="I68" s="1005">
        <v>-23844.55</v>
      </c>
      <c r="J68" s="1005">
        <v>-23994.97</v>
      </c>
      <c r="K68" s="1005">
        <v>-24145.39</v>
      </c>
      <c r="L68" s="1005">
        <v>-24295.81</v>
      </c>
      <c r="M68" s="1005">
        <v>-24446.23</v>
      </c>
      <c r="N68" s="1005">
        <v>-24596.639999999999</v>
      </c>
      <c r="O68" s="1005">
        <v>-24747.05</v>
      </c>
      <c r="P68" s="1006">
        <f t="shared" ref="P68:P94" si="1">+AVERAGE(C68:O68)</f>
        <v>-23844.547692307686</v>
      </c>
    </row>
    <row r="69" spans="1:16">
      <c r="A69" s="1011">
        <v>2235</v>
      </c>
      <c r="B69" s="989" t="s">
        <v>467</v>
      </c>
      <c r="C69" s="1005">
        <v>-6571.82</v>
      </c>
      <c r="D69" s="1005">
        <v>-6617.46</v>
      </c>
      <c r="E69" s="1005">
        <v>-6663.1</v>
      </c>
      <c r="F69" s="1005">
        <v>-6708.74</v>
      </c>
      <c r="G69" s="1005">
        <v>-6754.38</v>
      </c>
      <c r="H69" s="1005">
        <v>-6800.02</v>
      </c>
      <c r="I69" s="1005">
        <v>-6845.66</v>
      </c>
      <c r="J69" s="1005">
        <v>-6891.3</v>
      </c>
      <c r="K69" s="1005">
        <v>-6936.94</v>
      </c>
      <c r="L69" s="1005">
        <v>-6982.58</v>
      </c>
      <c r="M69" s="1005">
        <v>-7028.22</v>
      </c>
      <c r="N69" s="1005">
        <v>-7073.86</v>
      </c>
      <c r="O69" s="1005">
        <v>-7119.5</v>
      </c>
      <c r="P69" s="1006">
        <f t="shared" si="1"/>
        <v>-6845.66</v>
      </c>
    </row>
    <row r="70" spans="1:16">
      <c r="A70" s="1011">
        <v>2245</v>
      </c>
      <c r="B70" s="989" t="s">
        <v>468</v>
      </c>
      <c r="C70" s="1005">
        <v>-1587.5</v>
      </c>
      <c r="D70" s="1005">
        <v>-1600</v>
      </c>
      <c r="E70" s="1005">
        <v>-1612.5</v>
      </c>
      <c r="F70" s="1005">
        <v>-1625</v>
      </c>
      <c r="G70" s="1005">
        <v>-1637.5</v>
      </c>
      <c r="H70" s="1005">
        <v>-1650</v>
      </c>
      <c r="I70" s="1005">
        <v>-1662.5</v>
      </c>
      <c r="J70" s="1005">
        <v>-1675</v>
      </c>
      <c r="K70" s="1005">
        <v>-1687.5</v>
      </c>
      <c r="L70" s="1005">
        <v>-1700</v>
      </c>
      <c r="M70" s="1005">
        <v>-1712.5</v>
      </c>
      <c r="N70" s="1005">
        <v>-1725</v>
      </c>
      <c r="O70" s="1005">
        <v>-1737.5</v>
      </c>
      <c r="P70" s="1006">
        <f t="shared" si="1"/>
        <v>-1662.5</v>
      </c>
    </row>
    <row r="71" spans="1:16">
      <c r="A71" s="1011" t="s">
        <v>274</v>
      </c>
      <c r="B71" s="989">
        <v>210</v>
      </c>
      <c r="C71" s="1005">
        <v>-4272675.55</v>
      </c>
      <c r="D71" s="1005">
        <v>-4309460.09</v>
      </c>
      <c r="E71" s="1005">
        <v>-4346246.55</v>
      </c>
      <c r="F71" s="1005">
        <v>-4351942.22</v>
      </c>
      <c r="G71" s="1005">
        <v>-4388759.28</v>
      </c>
      <c r="H71" s="1005">
        <v>-4420482.8</v>
      </c>
      <c r="I71" s="1005">
        <v>-4456812.68</v>
      </c>
      <c r="J71" s="1005">
        <v>-4492274.84</v>
      </c>
      <c r="K71" s="1005">
        <v>-4528792.95</v>
      </c>
      <c r="L71" s="1005">
        <v>-4563949.67</v>
      </c>
      <c r="M71" s="1005">
        <v>-4597200.3099999996</v>
      </c>
      <c r="N71" s="1005">
        <v>-4633707.12</v>
      </c>
      <c r="O71" s="1005">
        <v>-4670050.3</v>
      </c>
      <c r="P71" s="1006">
        <f t="shared" si="1"/>
        <v>-4464027.2584615387</v>
      </c>
    </row>
    <row r="72" spans="1:16">
      <c r="A72" s="1011">
        <v>2285</v>
      </c>
      <c r="B72" s="989" t="s">
        <v>298</v>
      </c>
      <c r="C72" s="1005">
        <v>3920.51</v>
      </c>
      <c r="D72" s="1005">
        <v>3919.84</v>
      </c>
      <c r="E72" s="1005">
        <v>3918.5</v>
      </c>
      <c r="F72" s="1005">
        <v>3916.4</v>
      </c>
      <c r="G72" s="1005">
        <v>3913.71</v>
      </c>
      <c r="H72" s="1005">
        <v>3910.49</v>
      </c>
      <c r="I72" s="1005">
        <v>3907.27</v>
      </c>
      <c r="J72" s="1005">
        <v>3904.05</v>
      </c>
      <c r="K72" s="1005">
        <v>3899.78</v>
      </c>
      <c r="L72" s="1005">
        <v>3894.81</v>
      </c>
      <c r="M72" s="1005">
        <v>-35.36</v>
      </c>
      <c r="N72" s="1005">
        <v>-40.68</v>
      </c>
      <c r="O72" s="1005">
        <v>-46</v>
      </c>
      <c r="P72" s="1006">
        <f t="shared" si="1"/>
        <v>2998.7169230769223</v>
      </c>
    </row>
    <row r="73" spans="1:16">
      <c r="A73" s="1011" t="s">
        <v>274</v>
      </c>
      <c r="B73" s="989">
        <v>220</v>
      </c>
      <c r="C73" s="1005">
        <v>3920.51</v>
      </c>
      <c r="D73" s="1005">
        <v>3919.84</v>
      </c>
      <c r="E73" s="1005">
        <v>3918.5</v>
      </c>
      <c r="F73" s="1005">
        <v>3916.4</v>
      </c>
      <c r="G73" s="1005">
        <v>3913.71</v>
      </c>
      <c r="H73" s="1005">
        <v>3910.49</v>
      </c>
      <c r="I73" s="1005">
        <v>3907.27</v>
      </c>
      <c r="J73" s="1005">
        <v>3904.05</v>
      </c>
      <c r="K73" s="1005">
        <v>3899.78</v>
      </c>
      <c r="L73" s="1005">
        <v>3894.81</v>
      </c>
      <c r="M73" s="1005">
        <v>-35.36</v>
      </c>
      <c r="N73" s="1005">
        <v>-40.68</v>
      </c>
      <c r="O73" s="1005">
        <v>-46</v>
      </c>
      <c r="P73" s="1006">
        <f t="shared" si="1"/>
        <v>2998.7169230769223</v>
      </c>
    </row>
    <row r="74" spans="1:16">
      <c r="A74" s="1011">
        <v>2425</v>
      </c>
      <c r="B74" s="989" t="s">
        <v>660</v>
      </c>
      <c r="C74" s="1005">
        <v>-28315.38</v>
      </c>
      <c r="D74" s="1005">
        <v>-28315.38</v>
      </c>
      <c r="E74" s="1005">
        <v>-28315.38</v>
      </c>
      <c r="F74" s="1005">
        <v>-28315.38</v>
      </c>
      <c r="G74" s="1005">
        <v>-28315.38</v>
      </c>
      <c r="H74" s="1005">
        <v>-28315.38</v>
      </c>
      <c r="I74" s="1005">
        <v>-28315.38</v>
      </c>
      <c r="J74" s="1005">
        <v>-28315.38</v>
      </c>
      <c r="K74" s="1005">
        <v>-28315.38</v>
      </c>
      <c r="L74" s="1005">
        <v>-28315.38</v>
      </c>
      <c r="M74" s="1005">
        <v>-28315.38</v>
      </c>
      <c r="N74" s="1005">
        <v>-28315.38</v>
      </c>
      <c r="O74" s="1005">
        <v>-28315.38</v>
      </c>
      <c r="P74" s="1006">
        <f t="shared" si="1"/>
        <v>-28315.38</v>
      </c>
    </row>
    <row r="75" spans="1:16">
      <c r="A75" s="1011" t="s">
        <v>274</v>
      </c>
      <c r="B75" s="989">
        <v>250</v>
      </c>
      <c r="C75" s="1005">
        <v>-28315.38</v>
      </c>
      <c r="D75" s="1005">
        <v>-28315.38</v>
      </c>
      <c r="E75" s="1005">
        <v>-28315.38</v>
      </c>
      <c r="F75" s="1005">
        <v>-28315.38</v>
      </c>
      <c r="G75" s="1005">
        <v>-28315.38</v>
      </c>
      <c r="H75" s="1005">
        <v>-28315.38</v>
      </c>
      <c r="I75" s="1005">
        <v>-28315.38</v>
      </c>
      <c r="J75" s="1005">
        <v>-28315.38</v>
      </c>
      <c r="K75" s="1005">
        <v>-28315.38</v>
      </c>
      <c r="L75" s="1005">
        <v>-28315.38</v>
      </c>
      <c r="M75" s="1005">
        <v>-28315.38</v>
      </c>
      <c r="N75" s="1005">
        <v>-28315.38</v>
      </c>
      <c r="O75" s="1005">
        <v>-28315.38</v>
      </c>
      <c r="P75" s="1006">
        <f t="shared" si="1"/>
        <v>-28315.38</v>
      </c>
    </row>
    <row r="76" spans="1:16">
      <c r="A76" s="1011">
        <v>2930</v>
      </c>
      <c r="B76" s="989" t="s">
        <v>470</v>
      </c>
      <c r="C76" s="1005">
        <v>-519962.9</v>
      </c>
      <c r="D76" s="1005">
        <v>-525059.98</v>
      </c>
      <c r="E76" s="1005">
        <v>-530157.06999999995</v>
      </c>
      <c r="F76" s="1005">
        <v>-535254.16</v>
      </c>
      <c r="G76" s="1005">
        <v>-540351.24</v>
      </c>
      <c r="H76" s="1005">
        <v>-545448.31999999995</v>
      </c>
      <c r="I76" s="1005">
        <v>-550545.41</v>
      </c>
      <c r="J76" s="1005">
        <v>-555642.5</v>
      </c>
      <c r="K76" s="1005">
        <v>-560739.57999999996</v>
      </c>
      <c r="L76" s="1005">
        <v>-565836.66</v>
      </c>
      <c r="M76" s="1005">
        <v>-570933.75</v>
      </c>
      <c r="N76" s="1005">
        <v>-576030.84</v>
      </c>
      <c r="O76" s="1005">
        <v>-581127.92000000004</v>
      </c>
      <c r="P76" s="1006">
        <f t="shared" si="1"/>
        <v>-550545.41</v>
      </c>
    </row>
    <row r="77" spans="1:16">
      <c r="A77" s="1011" t="s">
        <v>274</v>
      </c>
      <c r="B77" s="989">
        <v>265</v>
      </c>
      <c r="C77" s="1005">
        <v>-519962.9</v>
      </c>
      <c r="D77" s="1005">
        <v>-525059.98</v>
      </c>
      <c r="E77" s="1005">
        <v>-530157.06999999995</v>
      </c>
      <c r="F77" s="1005">
        <v>-535254.16</v>
      </c>
      <c r="G77" s="1005">
        <v>-540351.24</v>
      </c>
      <c r="H77" s="1005">
        <v>-545448.31999999995</v>
      </c>
      <c r="I77" s="1005">
        <v>-550545.41</v>
      </c>
      <c r="J77" s="1005">
        <v>-555642.5</v>
      </c>
      <c r="K77" s="1005">
        <v>-560739.57999999996</v>
      </c>
      <c r="L77" s="1005">
        <v>-565836.66</v>
      </c>
      <c r="M77" s="1005">
        <v>-570933.75</v>
      </c>
      <c r="N77" s="1005">
        <v>-576030.84</v>
      </c>
      <c r="O77" s="1005">
        <v>-581127.92000000004</v>
      </c>
      <c r="P77" s="1006">
        <f t="shared" si="1"/>
        <v>-550545.41</v>
      </c>
    </row>
    <row r="78" spans="1:16">
      <c r="A78" s="1011">
        <v>3125</v>
      </c>
      <c r="B78" s="989" t="s">
        <v>661</v>
      </c>
      <c r="C78" s="1005">
        <v>-9825.9</v>
      </c>
      <c r="D78" s="1005">
        <v>-9825.9</v>
      </c>
      <c r="E78" s="1005">
        <v>-9825.9</v>
      </c>
      <c r="F78" s="1005">
        <v>-9825.9</v>
      </c>
      <c r="G78" s="1005">
        <v>-9825.9</v>
      </c>
      <c r="H78" s="1005">
        <v>-9825.9</v>
      </c>
      <c r="I78" s="1005">
        <v>-9825.9</v>
      </c>
      <c r="J78" s="1005">
        <v>-9825.9</v>
      </c>
      <c r="K78" s="1005">
        <v>-9825.9</v>
      </c>
      <c r="L78" s="1005">
        <v>-9825.9</v>
      </c>
      <c r="M78" s="1005">
        <v>-9825.9</v>
      </c>
      <c r="N78" s="1005">
        <v>-9825.9</v>
      </c>
      <c r="O78" s="1005">
        <v>-9825.9</v>
      </c>
      <c r="P78" s="1006">
        <f t="shared" si="1"/>
        <v>-9825.8999999999978</v>
      </c>
    </row>
    <row r="79" spans="1:16">
      <c r="A79" s="1011">
        <v>3140</v>
      </c>
      <c r="B79" s="989" t="s">
        <v>472</v>
      </c>
      <c r="C79" s="1005">
        <v>-112367.31</v>
      </c>
      <c r="D79" s="1005">
        <v>-113146.91</v>
      </c>
      <c r="E79" s="1005">
        <v>-113926.51</v>
      </c>
      <c r="F79" s="1005">
        <v>-114706.11</v>
      </c>
      <c r="G79" s="1005">
        <v>-115485.72</v>
      </c>
      <c r="H79" s="1005">
        <v>-116265.32</v>
      </c>
      <c r="I79" s="1005">
        <v>-117044.92</v>
      </c>
      <c r="J79" s="1005">
        <v>-117824.52</v>
      </c>
      <c r="K79" s="1005">
        <v>-118604.12</v>
      </c>
      <c r="L79" s="1005">
        <v>-119159.03</v>
      </c>
      <c r="M79" s="1005">
        <v>-119713.94</v>
      </c>
      <c r="N79" s="1005">
        <v>-120268.85</v>
      </c>
      <c r="O79" s="1005">
        <v>-120823.76</v>
      </c>
      <c r="P79" s="1006">
        <f t="shared" si="1"/>
        <v>-116872.07846153846</v>
      </c>
    </row>
    <row r="80" spans="1:16">
      <c r="A80" s="1011">
        <v>3155</v>
      </c>
      <c r="B80" s="989" t="s">
        <v>299</v>
      </c>
      <c r="C80" s="1005">
        <v>-189275.85</v>
      </c>
      <c r="D80" s="1005">
        <v>-190537.27</v>
      </c>
      <c r="E80" s="1005">
        <v>-191798.7</v>
      </c>
      <c r="F80" s="1005">
        <v>-193060.12</v>
      </c>
      <c r="G80" s="1005">
        <v>-194321.55</v>
      </c>
      <c r="H80" s="1005">
        <v>-195582.97</v>
      </c>
      <c r="I80" s="1005">
        <v>-196844.4</v>
      </c>
      <c r="J80" s="1005">
        <v>-198105.82</v>
      </c>
      <c r="K80" s="1005">
        <v>-199367.24</v>
      </c>
      <c r="L80" s="1005">
        <v>-200628.67</v>
      </c>
      <c r="M80" s="1005">
        <v>-201890.09</v>
      </c>
      <c r="N80" s="1005">
        <v>-203151.52</v>
      </c>
      <c r="O80" s="1005">
        <v>-204412.94</v>
      </c>
      <c r="P80" s="1006">
        <f t="shared" si="1"/>
        <v>-196844.39538461535</v>
      </c>
    </row>
    <row r="81" spans="1:16">
      <c r="A81" s="1011" t="s">
        <v>274</v>
      </c>
      <c r="B81" s="989">
        <v>270</v>
      </c>
      <c r="C81" s="1005">
        <v>-311469.06</v>
      </c>
      <c r="D81" s="1005">
        <v>-313510.08</v>
      </c>
      <c r="E81" s="1005">
        <v>-315551.11</v>
      </c>
      <c r="F81" s="1005">
        <v>-317592.13</v>
      </c>
      <c r="G81" s="1005">
        <v>-319633.17</v>
      </c>
      <c r="H81" s="1005">
        <v>-321674.19</v>
      </c>
      <c r="I81" s="1005">
        <v>-323715.21999999997</v>
      </c>
      <c r="J81" s="1005">
        <v>-325756.24</v>
      </c>
      <c r="K81" s="1005">
        <v>-327797.26</v>
      </c>
      <c r="L81" s="1005">
        <v>-329613.59999999998</v>
      </c>
      <c r="M81" s="1005">
        <v>-331429.93</v>
      </c>
      <c r="N81" s="1005">
        <v>-333246.27</v>
      </c>
      <c r="O81" s="1005">
        <v>-335062.59999999998</v>
      </c>
      <c r="P81" s="1006">
        <f t="shared" si="1"/>
        <v>-323542.37384615385</v>
      </c>
    </row>
    <row r="82" spans="1:16">
      <c r="A82" s="1011">
        <v>4030</v>
      </c>
      <c r="B82" s="989" t="s">
        <v>475</v>
      </c>
      <c r="C82" s="1005">
        <v>-5996.3</v>
      </c>
      <c r="D82" s="1005">
        <v>-5996.3</v>
      </c>
      <c r="E82" s="1005">
        <v>-5996.3</v>
      </c>
      <c r="F82" s="1005">
        <v>-5996.3</v>
      </c>
      <c r="G82" s="1005">
        <v>-5996.3</v>
      </c>
      <c r="H82" s="1005">
        <v>-5996.3</v>
      </c>
      <c r="I82" s="1005">
        <v>-5996.3</v>
      </c>
      <c r="J82" s="1005">
        <v>-5996.3</v>
      </c>
      <c r="K82" s="1005">
        <v>-5996.3</v>
      </c>
      <c r="L82" s="1005">
        <v>-5996.3</v>
      </c>
      <c r="M82" s="1005">
        <v>-5996.3</v>
      </c>
      <c r="N82" s="1005">
        <v>-5996.3</v>
      </c>
      <c r="O82" s="1005">
        <v>-5996.3</v>
      </c>
      <c r="P82" s="1006">
        <f t="shared" si="1"/>
        <v>-5996.300000000002</v>
      </c>
    </row>
    <row r="83" spans="1:16">
      <c r="A83" s="1011">
        <v>4050</v>
      </c>
      <c r="B83" s="989" t="s">
        <v>476</v>
      </c>
      <c r="C83" s="1005">
        <v>212861.4</v>
      </c>
      <c r="D83" s="1005">
        <v>213997.55</v>
      </c>
      <c r="E83" s="1005">
        <v>215133.7</v>
      </c>
      <c r="F83" s="1005">
        <v>216269.85</v>
      </c>
      <c r="G83" s="1005">
        <v>217406</v>
      </c>
      <c r="H83" s="1005">
        <v>218542.15</v>
      </c>
      <c r="I83" s="1005">
        <v>219678.3</v>
      </c>
      <c r="J83" s="1005">
        <v>220814.45</v>
      </c>
      <c r="K83" s="1005">
        <v>221950.6</v>
      </c>
      <c r="L83" s="1005">
        <v>223086.75</v>
      </c>
      <c r="M83" s="1005">
        <v>224222.9</v>
      </c>
      <c r="N83" s="1005">
        <v>225359.05</v>
      </c>
      <c r="O83" s="1005">
        <v>226495.2</v>
      </c>
      <c r="P83" s="1006">
        <f t="shared" si="1"/>
        <v>219678.3</v>
      </c>
    </row>
    <row r="84" spans="1:16">
      <c r="A84" s="1011">
        <v>4055</v>
      </c>
      <c r="B84" s="989" t="s">
        <v>582</v>
      </c>
      <c r="C84" s="1005">
        <v>281650.82</v>
      </c>
      <c r="D84" s="1005">
        <v>281650.82</v>
      </c>
      <c r="E84" s="1005">
        <v>281650.82</v>
      </c>
      <c r="F84" s="1005">
        <v>281650.82</v>
      </c>
      <c r="G84" s="1005">
        <v>281650.82</v>
      </c>
      <c r="H84" s="1005">
        <v>281650.82</v>
      </c>
      <c r="I84" s="1005">
        <v>281650.82</v>
      </c>
      <c r="J84" s="1005">
        <v>281650.82</v>
      </c>
      <c r="K84" s="1005">
        <v>281650.82</v>
      </c>
      <c r="L84" s="1005">
        <v>281650.82</v>
      </c>
      <c r="M84" s="1005">
        <v>281650.82</v>
      </c>
      <c r="N84" s="1005">
        <v>281650.82</v>
      </c>
      <c r="O84" s="1005">
        <v>281650.82</v>
      </c>
      <c r="P84" s="1006">
        <f t="shared" si="1"/>
        <v>281650.81999999995</v>
      </c>
    </row>
    <row r="85" spans="1:16">
      <c r="A85" s="1011">
        <v>4100</v>
      </c>
      <c r="B85" s="989" t="s">
        <v>478</v>
      </c>
      <c r="C85" s="1005">
        <v>40671.839999999997</v>
      </c>
      <c r="D85" s="1005">
        <v>40883.699999999997</v>
      </c>
      <c r="E85" s="1005">
        <v>41095.56</v>
      </c>
      <c r="F85" s="1005">
        <v>41307.42</v>
      </c>
      <c r="G85" s="1005">
        <v>41519.279999999999</v>
      </c>
      <c r="H85" s="1005">
        <v>41731.14</v>
      </c>
      <c r="I85" s="1005">
        <v>41943</v>
      </c>
      <c r="J85" s="1005">
        <v>42154.86</v>
      </c>
      <c r="K85" s="1005">
        <v>42366.720000000001</v>
      </c>
      <c r="L85" s="1005">
        <v>42578.58</v>
      </c>
      <c r="M85" s="1005">
        <v>42790.44</v>
      </c>
      <c r="N85" s="1005">
        <v>43002.3</v>
      </c>
      <c r="O85" s="1005">
        <v>43214.16</v>
      </c>
      <c r="P85" s="1006">
        <f t="shared" si="1"/>
        <v>41943</v>
      </c>
    </row>
    <row r="86" spans="1:16">
      <c r="A86" s="1011">
        <v>4105</v>
      </c>
      <c r="B86" s="989" t="s">
        <v>479</v>
      </c>
      <c r="C86" s="1005">
        <v>119418.49</v>
      </c>
      <c r="D86" s="1005">
        <v>120040.29</v>
      </c>
      <c r="E86" s="1005">
        <v>120662.09</v>
      </c>
      <c r="F86" s="1005">
        <v>121283.89</v>
      </c>
      <c r="G86" s="1005">
        <v>121905.69</v>
      </c>
      <c r="H86" s="1005">
        <v>122527.49</v>
      </c>
      <c r="I86" s="1005">
        <v>123149.29</v>
      </c>
      <c r="J86" s="1005">
        <v>123771.09</v>
      </c>
      <c r="K86" s="1005">
        <v>124392.89</v>
      </c>
      <c r="L86" s="1005">
        <v>125014.69</v>
      </c>
      <c r="M86" s="1005">
        <v>125636.49</v>
      </c>
      <c r="N86" s="1005">
        <v>126258.29</v>
      </c>
      <c r="O86" s="1005">
        <v>126880.09</v>
      </c>
      <c r="P86" s="1006">
        <f t="shared" si="1"/>
        <v>123149.29000000001</v>
      </c>
    </row>
    <row r="87" spans="1:16">
      <c r="A87" s="1011">
        <v>4110</v>
      </c>
      <c r="B87" s="989" t="s">
        <v>662</v>
      </c>
      <c r="C87" s="1005">
        <v>44516.98</v>
      </c>
      <c r="D87" s="1005">
        <v>44697.73</v>
      </c>
      <c r="E87" s="1005">
        <v>44878.48</v>
      </c>
      <c r="F87" s="1005">
        <v>45059.23</v>
      </c>
      <c r="G87" s="1005">
        <v>45239.98</v>
      </c>
      <c r="H87" s="1005">
        <v>45420.73</v>
      </c>
      <c r="I87" s="1005">
        <v>45601.48</v>
      </c>
      <c r="J87" s="1005">
        <v>45782.23</v>
      </c>
      <c r="K87" s="1005">
        <v>45962.98</v>
      </c>
      <c r="L87" s="1005">
        <v>46143.73</v>
      </c>
      <c r="M87" s="1005">
        <v>46324.480000000003</v>
      </c>
      <c r="N87" s="1005">
        <v>46505.23</v>
      </c>
      <c r="O87" s="1005">
        <v>46685.98</v>
      </c>
      <c r="P87" s="1006">
        <f t="shared" si="1"/>
        <v>45601.479999999989</v>
      </c>
    </row>
    <row r="88" spans="1:16">
      <c r="A88" s="1011">
        <v>4115</v>
      </c>
      <c r="B88" s="989" t="s">
        <v>481</v>
      </c>
      <c r="C88" s="1005">
        <v>29815.66</v>
      </c>
      <c r="D88" s="1005">
        <v>29987.98</v>
      </c>
      <c r="E88" s="1005">
        <v>30160.3</v>
      </c>
      <c r="F88" s="1005">
        <v>30332.62</v>
      </c>
      <c r="G88" s="1005">
        <v>30504.94</v>
      </c>
      <c r="H88" s="1005">
        <v>30677.26</v>
      </c>
      <c r="I88" s="1005">
        <v>30849.58</v>
      </c>
      <c r="J88" s="1005">
        <v>31021.9</v>
      </c>
      <c r="K88" s="1005">
        <v>31194.22</v>
      </c>
      <c r="L88" s="1005">
        <v>31366.54</v>
      </c>
      <c r="M88" s="1005">
        <v>31538.86</v>
      </c>
      <c r="N88" s="1005">
        <v>31711.18</v>
      </c>
      <c r="O88" s="1005">
        <v>31883.5</v>
      </c>
      <c r="P88" s="1006">
        <f t="shared" si="1"/>
        <v>30849.579999999998</v>
      </c>
    </row>
    <row r="89" spans="1:16">
      <c r="A89" s="1011">
        <v>4150</v>
      </c>
      <c r="B89" s="989" t="s">
        <v>482</v>
      </c>
      <c r="C89" s="1005">
        <v>-60.48</v>
      </c>
      <c r="D89" s="1005">
        <v>-60.48</v>
      </c>
      <c r="E89" s="1005">
        <v>-60.48</v>
      </c>
      <c r="F89" s="1005">
        <v>-60.48</v>
      </c>
      <c r="G89" s="1005">
        <v>-60.48</v>
      </c>
      <c r="H89" s="1005">
        <v>-60.48</v>
      </c>
      <c r="I89" s="1005">
        <v>-60.48</v>
      </c>
      <c r="J89" s="1005">
        <v>-60.48</v>
      </c>
      <c r="K89" s="1005">
        <v>-60.48</v>
      </c>
      <c r="L89" s="1005">
        <v>-60.48</v>
      </c>
      <c r="M89" s="1005">
        <v>-60.48</v>
      </c>
      <c r="N89" s="1005">
        <v>-60.48</v>
      </c>
      <c r="O89" s="1005"/>
      <c r="P89" s="1006">
        <f t="shared" si="1"/>
        <v>-60.480000000000011</v>
      </c>
    </row>
    <row r="90" spans="1:16">
      <c r="A90" s="1011">
        <v>4155</v>
      </c>
      <c r="B90" s="989" t="s">
        <v>483</v>
      </c>
      <c r="C90" s="1005">
        <v>-15413.32</v>
      </c>
      <c r="D90" s="1005">
        <v>-15413.32</v>
      </c>
      <c r="E90" s="1005">
        <v>-15413.32</v>
      </c>
      <c r="F90" s="1005">
        <v>-15413.32</v>
      </c>
      <c r="G90" s="1005">
        <v>-15413.32</v>
      </c>
      <c r="H90" s="1005">
        <v>-15413.32</v>
      </c>
      <c r="I90" s="1005">
        <v>-15413.32</v>
      </c>
      <c r="J90" s="1005">
        <v>-15413.32</v>
      </c>
      <c r="K90" s="1005">
        <v>-15413.32</v>
      </c>
      <c r="L90" s="1005">
        <v>-15413.32</v>
      </c>
      <c r="M90" s="1005">
        <v>-15413.32</v>
      </c>
      <c r="N90" s="1005">
        <v>-15413.32</v>
      </c>
      <c r="O90" s="1005">
        <v>-15413.32</v>
      </c>
      <c r="P90" s="1006">
        <f t="shared" si="1"/>
        <v>-15413.320000000005</v>
      </c>
    </row>
    <row r="91" spans="1:16">
      <c r="A91" s="1011">
        <v>4265</v>
      </c>
      <c r="B91" s="989" t="s">
        <v>301</v>
      </c>
      <c r="C91" s="1005">
        <v>244.88</v>
      </c>
      <c r="D91" s="1005">
        <v>267.27999999999997</v>
      </c>
      <c r="E91" s="1005">
        <v>289.68</v>
      </c>
      <c r="F91" s="1005">
        <v>312.08</v>
      </c>
      <c r="G91" s="1005">
        <v>334.48</v>
      </c>
      <c r="H91" s="1005">
        <v>356.88</v>
      </c>
      <c r="I91" s="1005">
        <v>379.28</v>
      </c>
      <c r="J91" s="1005">
        <v>401.68</v>
      </c>
      <c r="K91" s="1005">
        <v>424.08</v>
      </c>
      <c r="L91" s="1005">
        <v>446.48</v>
      </c>
      <c r="M91" s="1005">
        <v>468.88</v>
      </c>
      <c r="N91" s="1005">
        <v>491.28</v>
      </c>
      <c r="O91" s="1005">
        <v>513.67999999999995</v>
      </c>
      <c r="P91" s="1006">
        <f t="shared" si="1"/>
        <v>379.28</v>
      </c>
    </row>
    <row r="92" spans="1:16">
      <c r="A92" s="1011">
        <v>4275</v>
      </c>
      <c r="B92" s="989" t="s">
        <v>484</v>
      </c>
      <c r="C92" s="1005">
        <v>177275.67</v>
      </c>
      <c r="D92" s="1005">
        <v>180054.82</v>
      </c>
      <c r="E92" s="1005">
        <v>182833.97</v>
      </c>
      <c r="F92" s="1005">
        <v>185613.12</v>
      </c>
      <c r="G92" s="1005">
        <v>188392.27</v>
      </c>
      <c r="H92" s="1005">
        <v>191171.42</v>
      </c>
      <c r="I92" s="1005">
        <v>193950.57</v>
      </c>
      <c r="J92" s="1005">
        <v>196729.72</v>
      </c>
      <c r="K92" s="1005">
        <v>199508.87</v>
      </c>
      <c r="L92" s="1005">
        <v>202292.23</v>
      </c>
      <c r="M92" s="1005">
        <v>205075.59</v>
      </c>
      <c r="N92" s="1005">
        <v>207858.95</v>
      </c>
      <c r="O92" s="1005">
        <v>210642.31</v>
      </c>
      <c r="P92" s="1006">
        <f t="shared" si="1"/>
        <v>193953.80846153849</v>
      </c>
    </row>
    <row r="93" spans="1:16">
      <c r="A93" s="1011" t="s">
        <v>274</v>
      </c>
      <c r="B93" s="989">
        <v>285</v>
      </c>
      <c r="C93" s="1005">
        <v>884985.64</v>
      </c>
      <c r="D93" s="1005">
        <v>890110.07</v>
      </c>
      <c r="E93" s="1005">
        <v>895234.5</v>
      </c>
      <c r="F93" s="1005">
        <v>900358.93</v>
      </c>
      <c r="G93" s="1005">
        <v>905483.36</v>
      </c>
      <c r="H93" s="1005">
        <v>910607.79</v>
      </c>
      <c r="I93" s="1005">
        <v>915732.22</v>
      </c>
      <c r="J93" s="1005">
        <v>920856.65</v>
      </c>
      <c r="K93" s="1005">
        <v>925981.08</v>
      </c>
      <c r="L93" s="1005">
        <v>931109.72</v>
      </c>
      <c r="M93" s="1005">
        <v>936238.36</v>
      </c>
      <c r="N93" s="1005">
        <v>941367</v>
      </c>
      <c r="O93" s="1005">
        <v>946556.12</v>
      </c>
      <c r="P93" s="1006">
        <f>SUM(P82:P92)</f>
        <v>915735.45846153854</v>
      </c>
    </row>
    <row r="94" spans="1:16">
      <c r="A94" s="1011" t="s">
        <v>302</v>
      </c>
      <c r="C94" s="1005">
        <v>3945719.36</v>
      </c>
      <c r="D94" s="1005">
        <v>3906920.48</v>
      </c>
      <c r="E94" s="1005">
        <v>3869040.33</v>
      </c>
      <c r="F94" s="1005">
        <v>3867818.97</v>
      </c>
      <c r="G94" s="1005">
        <v>3832232.16</v>
      </c>
      <c r="H94" s="1005">
        <v>3806242.2</v>
      </c>
      <c r="I94" s="1005">
        <v>3768637.46</v>
      </c>
      <c r="J94" s="1005">
        <v>3731209.7</v>
      </c>
      <c r="K94" s="1005">
        <v>3698474.14</v>
      </c>
      <c r="L94" s="1005">
        <v>3754217.69</v>
      </c>
      <c r="M94" s="1005">
        <v>3715360.1</v>
      </c>
      <c r="N94" s="1005">
        <v>3678251.97</v>
      </c>
      <c r="O94" s="1005">
        <v>3641502.33</v>
      </c>
      <c r="P94" s="1006">
        <f t="shared" si="1"/>
        <v>3785817.4530769223</v>
      </c>
    </row>
    <row r="97" spans="1:16">
      <c r="A97" s="1011">
        <v>6645</v>
      </c>
      <c r="B97" s="989" t="s">
        <v>663</v>
      </c>
      <c r="C97" s="1005"/>
      <c r="D97" s="1005">
        <v>7.13</v>
      </c>
      <c r="E97" s="1005">
        <v>7.13</v>
      </c>
      <c r="F97" s="1005">
        <v>7.13</v>
      </c>
      <c r="G97" s="1005">
        <v>7.13</v>
      </c>
      <c r="H97" s="1005">
        <v>7.13</v>
      </c>
      <c r="I97" s="1005">
        <v>7.13</v>
      </c>
      <c r="J97" s="1005">
        <v>7.13</v>
      </c>
      <c r="K97" s="1005">
        <v>7.13</v>
      </c>
      <c r="L97" s="1005">
        <v>7.13</v>
      </c>
      <c r="M97" s="1005">
        <v>7.13</v>
      </c>
      <c r="N97" s="1005">
        <v>7.13</v>
      </c>
      <c r="O97" s="1005">
        <v>7.13</v>
      </c>
      <c r="P97" s="1006">
        <f>SUM(D97:O97)</f>
        <v>85.559999999999988</v>
      </c>
    </row>
    <row r="98" spans="1:16">
      <c r="A98" s="1011">
        <v>6655</v>
      </c>
      <c r="B98" s="989" t="s">
        <v>664</v>
      </c>
      <c r="C98" s="1005"/>
      <c r="D98" s="1005">
        <v>7.5600000000000005</v>
      </c>
      <c r="E98" s="1005">
        <v>7.5600000000000005</v>
      </c>
      <c r="F98" s="1005">
        <v>7.5600000000000005</v>
      </c>
      <c r="G98" s="1005">
        <v>7.5600000000000005</v>
      </c>
      <c r="H98" s="1005">
        <v>7.5600000000000005</v>
      </c>
      <c r="I98" s="1005">
        <v>7.5600000000000005</v>
      </c>
      <c r="J98" s="1005">
        <v>7.5600000000000005</v>
      </c>
      <c r="K98" s="1005">
        <v>7.5600000000000005</v>
      </c>
      <c r="L98" s="1005">
        <v>7.5600000000000005</v>
      </c>
      <c r="M98" s="1005">
        <v>7.5600000000000005</v>
      </c>
      <c r="N98" s="1005">
        <v>7.55</v>
      </c>
      <c r="O98" s="1005">
        <v>7.55</v>
      </c>
      <c r="P98" s="1006">
        <f t="shared" ref="P98:P132" si="2">SUM(D98:O98)</f>
        <v>90.7</v>
      </c>
    </row>
    <row r="99" spans="1:16">
      <c r="A99" s="1011">
        <v>6660</v>
      </c>
      <c r="B99" s="989" t="s">
        <v>305</v>
      </c>
      <c r="C99" s="1005"/>
      <c r="D99" s="1005">
        <v>2387.9400000000005</v>
      </c>
      <c r="E99" s="1005">
        <v>2389.8600000000006</v>
      </c>
      <c r="F99" s="1005">
        <v>2512.4200000000005</v>
      </c>
      <c r="G99" s="1005">
        <v>2417.0300000000007</v>
      </c>
      <c r="H99" s="1005">
        <v>2458.7400000000007</v>
      </c>
      <c r="I99" s="1005">
        <v>2445.8200000000006</v>
      </c>
      <c r="J99" s="1005">
        <v>2448.8900000000008</v>
      </c>
      <c r="K99" s="1005">
        <v>2462.9500000000007</v>
      </c>
      <c r="L99" s="1005">
        <v>2775.2500000000009</v>
      </c>
      <c r="M99" s="1005">
        <v>2774.170000000001</v>
      </c>
      <c r="N99" s="1005">
        <v>2780.04</v>
      </c>
      <c r="O99" s="1005">
        <v>2783.5099999999998</v>
      </c>
      <c r="P99" s="1006">
        <f t="shared" si="2"/>
        <v>30636.620000000003</v>
      </c>
    </row>
    <row r="100" spans="1:16">
      <c r="A100" s="1011">
        <v>6665</v>
      </c>
      <c r="B100" s="989" t="s">
        <v>487</v>
      </c>
      <c r="C100" s="1005"/>
      <c r="D100" s="1005">
        <v>2534.27</v>
      </c>
      <c r="E100" s="1005">
        <v>2534.2800000000002</v>
      </c>
      <c r="F100" s="1005">
        <v>2534.27</v>
      </c>
      <c r="G100" s="1005">
        <v>2534.27</v>
      </c>
      <c r="H100" s="1005">
        <v>2534.27</v>
      </c>
      <c r="I100" s="1005">
        <v>2534.2800000000002</v>
      </c>
      <c r="J100" s="1005">
        <v>2534.27</v>
      </c>
      <c r="K100" s="1005">
        <v>2534.27</v>
      </c>
      <c r="L100" s="1005">
        <v>2534.27</v>
      </c>
      <c r="M100" s="1005">
        <v>2534.2800000000002</v>
      </c>
      <c r="N100" s="1005">
        <v>2534.27</v>
      </c>
      <c r="O100" s="1005">
        <v>2534.27</v>
      </c>
      <c r="P100" s="1006">
        <f t="shared" si="2"/>
        <v>30411.27</v>
      </c>
    </row>
    <row r="101" spans="1:16">
      <c r="A101" s="1011">
        <v>6675</v>
      </c>
      <c r="B101" s="989" t="s">
        <v>488</v>
      </c>
      <c r="C101" s="1005"/>
      <c r="D101" s="1005">
        <v>0.41</v>
      </c>
      <c r="E101" s="1005">
        <v>0.41</v>
      </c>
      <c r="F101" s="1005">
        <v>0.41</v>
      </c>
      <c r="G101" s="1005">
        <v>0.41</v>
      </c>
      <c r="H101" s="1005">
        <v>0.41</v>
      </c>
      <c r="I101" s="1005">
        <v>0.41</v>
      </c>
      <c r="J101" s="1005">
        <v>0.41</v>
      </c>
      <c r="K101" s="1005">
        <v>0.41</v>
      </c>
      <c r="L101" s="1005">
        <v>0.41</v>
      </c>
      <c r="M101" s="1005">
        <v>0.41</v>
      </c>
      <c r="N101" s="1005">
        <v>0.41</v>
      </c>
      <c r="O101" s="1005">
        <v>0.41</v>
      </c>
      <c r="P101" s="1006">
        <f t="shared" si="2"/>
        <v>4.9200000000000008</v>
      </c>
    </row>
    <row r="102" spans="1:16">
      <c r="A102" s="1011">
        <v>6680</v>
      </c>
      <c r="B102" s="989" t="s">
        <v>489</v>
      </c>
      <c r="C102" s="1005"/>
      <c r="D102" s="1005">
        <v>23.310000000000002</v>
      </c>
      <c r="E102" s="1005">
        <v>23.310000000000002</v>
      </c>
      <c r="F102" s="1005">
        <v>23.310000000000002</v>
      </c>
      <c r="G102" s="1005">
        <v>24.21</v>
      </c>
      <c r="H102" s="1005">
        <v>24.21</v>
      </c>
      <c r="I102" s="1005">
        <v>24.21</v>
      </c>
      <c r="J102" s="1005">
        <v>24.21</v>
      </c>
      <c r="K102" s="1005">
        <v>24.21</v>
      </c>
      <c r="L102" s="1005">
        <v>24.21</v>
      </c>
      <c r="M102" s="1005">
        <v>24.21</v>
      </c>
      <c r="N102" s="1005">
        <v>24.21</v>
      </c>
      <c r="O102" s="1005">
        <v>24.21</v>
      </c>
      <c r="P102" s="1006">
        <f t="shared" si="2"/>
        <v>287.82000000000005</v>
      </c>
    </row>
    <row r="103" spans="1:16">
      <c r="A103" s="1011">
        <v>6685</v>
      </c>
      <c r="B103" s="989" t="s">
        <v>490</v>
      </c>
      <c r="C103" s="1005"/>
      <c r="D103" s="1005">
        <v>401.33</v>
      </c>
      <c r="E103" s="1005">
        <v>401.33</v>
      </c>
      <c r="F103" s="1005">
        <v>401.33</v>
      </c>
      <c r="G103" s="1005">
        <v>401.33</v>
      </c>
      <c r="H103" s="1005">
        <v>401.33</v>
      </c>
      <c r="I103" s="1005">
        <v>401.33</v>
      </c>
      <c r="J103" s="1005">
        <v>401.33</v>
      </c>
      <c r="K103" s="1005">
        <v>401.33</v>
      </c>
      <c r="L103" s="1005">
        <v>401.33</v>
      </c>
      <c r="M103" s="1005">
        <v>401.33</v>
      </c>
      <c r="N103" s="1005">
        <v>401.33</v>
      </c>
      <c r="O103" s="1005">
        <v>401.33</v>
      </c>
      <c r="P103" s="1006">
        <f t="shared" si="2"/>
        <v>4815.96</v>
      </c>
    </row>
    <row r="104" spans="1:16">
      <c r="A104" s="1011">
        <v>6710</v>
      </c>
      <c r="B104" s="989" t="s">
        <v>491</v>
      </c>
      <c r="C104" s="1005"/>
      <c r="D104" s="1005">
        <v>10645.339999999998</v>
      </c>
      <c r="E104" s="1005">
        <v>10645.339999999998</v>
      </c>
      <c r="F104" s="1005">
        <v>10645.339999999998</v>
      </c>
      <c r="G104" s="1005">
        <v>10645.339999999998</v>
      </c>
      <c r="H104" s="1005">
        <v>10645.339999999998</v>
      </c>
      <c r="I104" s="1005">
        <v>10645.339999999998</v>
      </c>
      <c r="J104" s="1005">
        <v>10645.339999999998</v>
      </c>
      <c r="K104" s="1005">
        <v>10645.339999999998</v>
      </c>
      <c r="L104" s="1005">
        <v>10645.339999999998</v>
      </c>
      <c r="M104" s="1005">
        <v>10645.339999999998</v>
      </c>
      <c r="N104" s="1005">
        <v>10645.32</v>
      </c>
      <c r="O104" s="1005">
        <v>10646.58</v>
      </c>
      <c r="P104" s="1006">
        <f t="shared" si="2"/>
        <v>127745.29999999997</v>
      </c>
    </row>
    <row r="105" spans="1:16">
      <c r="A105" s="1011">
        <v>6715</v>
      </c>
      <c r="B105" s="989" t="s">
        <v>492</v>
      </c>
      <c r="C105" s="1005"/>
      <c r="D105" s="1005">
        <v>1144.19</v>
      </c>
      <c r="E105" s="1005">
        <v>1144.19</v>
      </c>
      <c r="F105" s="1005">
        <v>1144.19</v>
      </c>
      <c r="G105" s="1005">
        <v>1144.19</v>
      </c>
      <c r="H105" s="1005">
        <v>1144.19</v>
      </c>
      <c r="I105" s="1005">
        <v>1144.19</v>
      </c>
      <c r="J105" s="1005">
        <v>1144.19</v>
      </c>
      <c r="K105" s="1005">
        <v>1144.19</v>
      </c>
      <c r="L105" s="1005">
        <v>1148.51</v>
      </c>
      <c r="M105" s="1005">
        <v>1145.3600000000001</v>
      </c>
      <c r="N105" s="1005">
        <v>1145.3599999999999</v>
      </c>
      <c r="O105" s="1005">
        <v>1145.3599999999999</v>
      </c>
      <c r="P105" s="1006">
        <f t="shared" si="2"/>
        <v>13738.110000000004</v>
      </c>
    </row>
    <row r="106" spans="1:16">
      <c r="A106" s="1011">
        <v>6717</v>
      </c>
      <c r="B106" s="989" t="s">
        <v>493</v>
      </c>
      <c r="C106" s="1005"/>
      <c r="D106" s="1005">
        <v>406.79</v>
      </c>
      <c r="E106" s="1005">
        <v>406.79</v>
      </c>
      <c r="F106" s="1005">
        <v>406.79</v>
      </c>
      <c r="G106" s="1005">
        <v>406.79</v>
      </c>
      <c r="H106" s="1005">
        <v>406.79</v>
      </c>
      <c r="I106" s="1005">
        <v>406.79</v>
      </c>
      <c r="J106" s="1005">
        <v>406.79</v>
      </c>
      <c r="K106" s="1005">
        <v>406.79</v>
      </c>
      <c r="L106" s="1005">
        <v>406.79</v>
      </c>
      <c r="M106" s="1005">
        <v>406.79</v>
      </c>
      <c r="N106" s="1005">
        <v>379.57</v>
      </c>
      <c r="O106" s="1005">
        <v>379.57</v>
      </c>
      <c r="P106" s="1006">
        <f t="shared" si="2"/>
        <v>4827.04</v>
      </c>
    </row>
    <row r="107" spans="1:16">
      <c r="A107" s="1011">
        <v>6725</v>
      </c>
      <c r="B107" s="989" t="s">
        <v>494</v>
      </c>
      <c r="C107" s="1005"/>
      <c r="D107" s="1005">
        <v>262.79000000000002</v>
      </c>
      <c r="E107" s="1005">
        <v>262.79000000000002</v>
      </c>
      <c r="F107" s="1005">
        <v>262.79000000000002</v>
      </c>
      <c r="G107" s="1005">
        <v>262.79000000000002</v>
      </c>
      <c r="H107" s="1005">
        <v>262.79000000000002</v>
      </c>
      <c r="I107" s="1005">
        <v>262.79000000000002</v>
      </c>
      <c r="J107" s="1005">
        <v>262.79000000000002</v>
      </c>
      <c r="K107" s="1005">
        <v>262.79000000000002</v>
      </c>
      <c r="L107" s="1005">
        <v>262.79000000000002</v>
      </c>
      <c r="M107" s="1005">
        <v>262.79000000000002</v>
      </c>
      <c r="N107" s="1005">
        <v>262.79000000000002</v>
      </c>
      <c r="O107" s="1005">
        <v>262.79000000000002</v>
      </c>
      <c r="P107" s="1006">
        <f t="shared" si="2"/>
        <v>3153.48</v>
      </c>
    </row>
    <row r="108" spans="1:16">
      <c r="A108" s="1011">
        <v>6740</v>
      </c>
      <c r="B108" s="989" t="s">
        <v>665</v>
      </c>
      <c r="C108" s="1005"/>
      <c r="D108" s="1005">
        <v>1667.7799999999997</v>
      </c>
      <c r="E108" s="1005">
        <v>1667.7799999999997</v>
      </c>
      <c r="F108" s="1005">
        <v>1667.7799999999997</v>
      </c>
      <c r="G108" s="1005">
        <v>1667.7799999999997</v>
      </c>
      <c r="H108" s="1005">
        <v>1667.7799999999997</v>
      </c>
      <c r="I108" s="1005">
        <v>1667.7799999999997</v>
      </c>
      <c r="J108" s="1005">
        <v>1667.7799999999997</v>
      </c>
      <c r="K108" s="1005">
        <v>1667.7799999999997</v>
      </c>
      <c r="L108" s="1005">
        <v>1667.7799999999997</v>
      </c>
      <c r="M108" s="1005">
        <v>1667.7799999999997</v>
      </c>
      <c r="N108" s="1005">
        <v>1667.7800000000002</v>
      </c>
      <c r="O108" s="1005">
        <v>1667.7800000000002</v>
      </c>
      <c r="P108" s="1006">
        <f t="shared" si="2"/>
        <v>20013.35999999999</v>
      </c>
    </row>
    <row r="109" spans="1:16">
      <c r="A109" s="1011">
        <v>6745</v>
      </c>
      <c r="B109" s="989" t="s">
        <v>496</v>
      </c>
      <c r="C109" s="1005"/>
      <c r="D109" s="1005">
        <v>803.85</v>
      </c>
      <c r="E109" s="1005">
        <v>803.85</v>
      </c>
      <c r="F109" s="1005">
        <v>805.46</v>
      </c>
      <c r="G109" s="1005">
        <v>805.46</v>
      </c>
      <c r="H109" s="1005">
        <v>805.46</v>
      </c>
      <c r="I109" s="1005">
        <v>805.46</v>
      </c>
      <c r="J109" s="1005">
        <v>805.46</v>
      </c>
      <c r="K109" s="1005">
        <v>805.46</v>
      </c>
      <c r="L109" s="1005">
        <v>805.46</v>
      </c>
      <c r="M109" s="1005">
        <v>805.46</v>
      </c>
      <c r="N109" s="1005">
        <v>805.45</v>
      </c>
      <c r="O109" s="1005">
        <v>805.45</v>
      </c>
      <c r="P109" s="1006">
        <f t="shared" si="2"/>
        <v>9662.2800000000007</v>
      </c>
    </row>
    <row r="110" spans="1:16">
      <c r="A110" s="1011">
        <v>6765</v>
      </c>
      <c r="B110" s="989" t="s">
        <v>307</v>
      </c>
      <c r="C110" s="1005"/>
      <c r="D110" s="1005">
        <v>20.73</v>
      </c>
      <c r="E110" s="1005">
        <v>20.73</v>
      </c>
      <c r="F110" s="1005">
        <v>21.65</v>
      </c>
      <c r="G110" s="1005">
        <v>21.65</v>
      </c>
      <c r="H110" s="1005">
        <v>22.12</v>
      </c>
      <c r="I110" s="1005">
        <v>22.12</v>
      </c>
      <c r="J110" s="1005">
        <v>22.12</v>
      </c>
      <c r="K110" s="1005">
        <v>22.12</v>
      </c>
      <c r="L110" s="1005">
        <v>22.12</v>
      </c>
      <c r="M110" s="1005">
        <v>22.12</v>
      </c>
      <c r="N110" s="1005">
        <v>22.12</v>
      </c>
      <c r="O110" s="1005">
        <v>22.12</v>
      </c>
      <c r="P110" s="1006">
        <f t="shared" si="2"/>
        <v>261.72000000000003</v>
      </c>
    </row>
    <row r="111" spans="1:16">
      <c r="A111" s="1011">
        <v>6790</v>
      </c>
      <c r="B111" s="989" t="s">
        <v>666</v>
      </c>
      <c r="C111" s="1005"/>
      <c r="D111" s="1005">
        <v>18581.66</v>
      </c>
      <c r="E111" s="1005">
        <v>18581.66</v>
      </c>
      <c r="F111" s="1005">
        <v>18581.66</v>
      </c>
      <c r="G111" s="1005">
        <v>18581.66</v>
      </c>
      <c r="H111" s="1005">
        <v>18581.66</v>
      </c>
      <c r="I111" s="1005">
        <v>18581.66</v>
      </c>
      <c r="J111" s="1005">
        <v>18581.66</v>
      </c>
      <c r="K111" s="1005">
        <v>18581.66</v>
      </c>
      <c r="L111" s="1005">
        <v>18581.66</v>
      </c>
      <c r="M111" s="1005">
        <v>18581.66</v>
      </c>
      <c r="N111" s="1005">
        <v>18581.66</v>
      </c>
      <c r="O111" s="1005">
        <v>18581.66</v>
      </c>
      <c r="P111" s="1006">
        <f t="shared" si="2"/>
        <v>222979.92</v>
      </c>
    </row>
    <row r="112" spans="1:16">
      <c r="A112" s="1011">
        <v>6800</v>
      </c>
      <c r="B112" s="989" t="s">
        <v>502</v>
      </c>
      <c r="C112" s="1005"/>
      <c r="D112" s="1005">
        <v>1.18</v>
      </c>
      <c r="E112" s="1005">
        <v>1.18</v>
      </c>
      <c r="F112" s="1005">
        <v>1.18</v>
      </c>
      <c r="G112" s="1005">
        <v>1.18</v>
      </c>
      <c r="H112" s="1005">
        <v>1.18</v>
      </c>
      <c r="I112" s="1005">
        <v>1.18</v>
      </c>
      <c r="J112" s="1005">
        <v>1.18</v>
      </c>
      <c r="K112" s="1005">
        <v>1.18</v>
      </c>
      <c r="L112" s="1005">
        <v>1.18</v>
      </c>
      <c r="M112" s="1005">
        <v>1.18</v>
      </c>
      <c r="N112" s="1005">
        <v>1.18</v>
      </c>
      <c r="O112" s="1005">
        <v>1.18</v>
      </c>
      <c r="P112" s="1006">
        <f t="shared" si="2"/>
        <v>14.159999999999998</v>
      </c>
    </row>
    <row r="113" spans="1:16">
      <c r="A113" s="1011">
        <v>6805</v>
      </c>
      <c r="B113" s="989" t="s">
        <v>503</v>
      </c>
      <c r="C113" s="1005"/>
      <c r="D113" s="1005">
        <v>197.18</v>
      </c>
      <c r="E113" s="1005">
        <v>197.18</v>
      </c>
      <c r="F113" s="1005">
        <v>197.18</v>
      </c>
      <c r="G113" s="1005">
        <v>197.18</v>
      </c>
      <c r="H113" s="1005">
        <v>197.18</v>
      </c>
      <c r="I113" s="1005">
        <v>197.18</v>
      </c>
      <c r="J113" s="1005">
        <v>197.18</v>
      </c>
      <c r="K113" s="1005">
        <v>197.18</v>
      </c>
      <c r="L113" s="1005">
        <v>197.18</v>
      </c>
      <c r="M113" s="1005">
        <v>197.18</v>
      </c>
      <c r="N113" s="1005">
        <v>197.18</v>
      </c>
      <c r="O113" s="1005">
        <v>197.18</v>
      </c>
      <c r="P113" s="1006">
        <f t="shared" si="2"/>
        <v>2366.1600000000003</v>
      </c>
    </row>
    <row r="114" spans="1:16">
      <c r="A114" s="1011">
        <v>6820</v>
      </c>
      <c r="B114" s="989" t="s">
        <v>504</v>
      </c>
      <c r="C114" s="1005"/>
      <c r="D114" s="1005">
        <v>14.65</v>
      </c>
      <c r="E114" s="1005">
        <v>14.65</v>
      </c>
      <c r="F114" s="1005">
        <v>14.65</v>
      </c>
      <c r="G114" s="1005">
        <v>14.65</v>
      </c>
      <c r="H114" s="1005">
        <v>14.65</v>
      </c>
      <c r="I114" s="1005">
        <v>14.65</v>
      </c>
      <c r="J114" s="1005">
        <v>14.65</v>
      </c>
      <c r="K114" s="1005">
        <v>14.65</v>
      </c>
      <c r="L114" s="1005">
        <v>14.65</v>
      </c>
      <c r="M114" s="1005">
        <v>14.65</v>
      </c>
      <c r="N114" s="1005">
        <v>14.65</v>
      </c>
      <c r="O114" s="1005">
        <v>14.65</v>
      </c>
      <c r="P114" s="1006">
        <f t="shared" si="2"/>
        <v>175.80000000000004</v>
      </c>
    </row>
    <row r="115" spans="1:16">
      <c r="A115" s="1011">
        <v>6825</v>
      </c>
      <c r="B115" s="989" t="s">
        <v>505</v>
      </c>
      <c r="C115" s="1005"/>
      <c r="D115" s="1005">
        <v>2.16</v>
      </c>
      <c r="E115" s="1005">
        <v>2.16</v>
      </c>
      <c r="F115" s="1005">
        <v>2.16</v>
      </c>
      <c r="G115" s="1005">
        <v>2.16</v>
      </c>
      <c r="H115" s="1005">
        <v>2.16</v>
      </c>
      <c r="I115" s="1005">
        <v>2.16</v>
      </c>
      <c r="J115" s="1005">
        <v>2.16</v>
      </c>
      <c r="K115" s="1005">
        <v>2.16</v>
      </c>
      <c r="L115" s="1005">
        <v>2.16</v>
      </c>
      <c r="M115" s="1005">
        <v>2.16</v>
      </c>
      <c r="N115" s="1005">
        <v>2.16</v>
      </c>
      <c r="O115" s="1005">
        <v>2.16</v>
      </c>
      <c r="P115" s="1006">
        <f t="shared" si="2"/>
        <v>25.92</v>
      </c>
    </row>
    <row r="116" spans="1:16">
      <c r="A116" s="1011">
        <v>6835</v>
      </c>
      <c r="B116" s="989" t="s">
        <v>507</v>
      </c>
      <c r="C116" s="1005"/>
      <c r="D116" s="1005">
        <v>150.42000000000002</v>
      </c>
      <c r="E116" s="1005">
        <v>150.42000000000002</v>
      </c>
      <c r="F116" s="1005">
        <v>150.42000000000002</v>
      </c>
      <c r="G116" s="1005">
        <v>150.42000000000002</v>
      </c>
      <c r="H116" s="1005">
        <v>150.42000000000002</v>
      </c>
      <c r="I116" s="1005">
        <v>150.42000000000002</v>
      </c>
      <c r="J116" s="1005">
        <v>150.42000000000002</v>
      </c>
      <c r="K116" s="1005">
        <v>150.42000000000002</v>
      </c>
      <c r="L116" s="1005">
        <v>150.42000000000002</v>
      </c>
      <c r="M116" s="1005">
        <v>150.42000000000002</v>
      </c>
      <c r="N116" s="1005">
        <v>150.41</v>
      </c>
      <c r="O116" s="1005">
        <v>150.41</v>
      </c>
      <c r="P116" s="1006">
        <f t="shared" si="2"/>
        <v>1805.0200000000007</v>
      </c>
    </row>
    <row r="117" spans="1:16">
      <c r="A117" s="1011">
        <v>6840</v>
      </c>
      <c r="B117" s="989" t="s">
        <v>508</v>
      </c>
      <c r="C117" s="1005"/>
      <c r="D117" s="1005">
        <v>45.64</v>
      </c>
      <c r="E117" s="1005">
        <v>45.64</v>
      </c>
      <c r="F117" s="1005">
        <v>45.64</v>
      </c>
      <c r="G117" s="1005">
        <v>45.64</v>
      </c>
      <c r="H117" s="1005">
        <v>45.64</v>
      </c>
      <c r="I117" s="1005">
        <v>45.64</v>
      </c>
      <c r="J117" s="1005">
        <v>45.64</v>
      </c>
      <c r="K117" s="1005">
        <v>45.64</v>
      </c>
      <c r="L117" s="1005">
        <v>45.64</v>
      </c>
      <c r="M117" s="1005">
        <v>45.64</v>
      </c>
      <c r="N117" s="1005">
        <v>45.64</v>
      </c>
      <c r="O117" s="1005">
        <v>45.64</v>
      </c>
      <c r="P117" s="1006">
        <f t="shared" si="2"/>
        <v>547.67999999999995</v>
      </c>
    </row>
    <row r="118" spans="1:16">
      <c r="A118" s="1011">
        <v>6850</v>
      </c>
      <c r="B118" s="989" t="s">
        <v>510</v>
      </c>
      <c r="C118" s="1005"/>
      <c r="D118" s="1005">
        <v>12.5</v>
      </c>
      <c r="E118" s="1005">
        <v>12.5</v>
      </c>
      <c r="F118" s="1005">
        <v>12.5</v>
      </c>
      <c r="G118" s="1005">
        <v>12.5</v>
      </c>
      <c r="H118" s="1005">
        <v>12.5</v>
      </c>
      <c r="I118" s="1005">
        <v>12.5</v>
      </c>
      <c r="J118" s="1005">
        <v>12.5</v>
      </c>
      <c r="K118" s="1005">
        <v>12.5</v>
      </c>
      <c r="L118" s="1005">
        <v>12.5</v>
      </c>
      <c r="M118" s="1005">
        <v>12.5</v>
      </c>
      <c r="N118" s="1005">
        <v>12.5</v>
      </c>
      <c r="O118" s="1005">
        <v>12.5</v>
      </c>
      <c r="P118" s="1006">
        <f t="shared" si="2"/>
        <v>150</v>
      </c>
    </row>
    <row r="119" spans="1:16">
      <c r="A119" s="1011">
        <v>6890</v>
      </c>
      <c r="B119" s="989" t="s">
        <v>512</v>
      </c>
      <c r="C119" s="1005"/>
      <c r="D119" s="1005">
        <v>0.67</v>
      </c>
      <c r="E119" s="1005">
        <v>1.34</v>
      </c>
      <c r="F119" s="1005">
        <v>2.1</v>
      </c>
      <c r="G119" s="1005">
        <v>2.69</v>
      </c>
      <c r="H119" s="1005">
        <v>3.22</v>
      </c>
      <c r="I119" s="1005">
        <v>3.22</v>
      </c>
      <c r="J119" s="1005">
        <v>3.22</v>
      </c>
      <c r="K119" s="1005">
        <v>4.2699999999999996</v>
      </c>
      <c r="L119" s="1005">
        <v>4.97</v>
      </c>
      <c r="M119" s="1005">
        <v>4.97</v>
      </c>
      <c r="N119" s="1005">
        <v>5.32</v>
      </c>
      <c r="O119" s="1005">
        <v>5.32</v>
      </c>
      <c r="P119" s="1006">
        <f t="shared" si="2"/>
        <v>41.309999999999995</v>
      </c>
    </row>
    <row r="120" spans="1:16">
      <c r="A120" s="1011">
        <v>7225</v>
      </c>
      <c r="B120" s="989" t="s">
        <v>514</v>
      </c>
      <c r="C120" s="1005"/>
      <c r="D120" s="1005">
        <v>-1136.1500000000001</v>
      </c>
      <c r="E120" s="1005">
        <v>-1136.1500000000001</v>
      </c>
      <c r="F120" s="1005">
        <v>-1136.1500000000001</v>
      </c>
      <c r="G120" s="1005">
        <v>-1136.1500000000001</v>
      </c>
      <c r="H120" s="1005">
        <v>-1136.1500000000001</v>
      </c>
      <c r="I120" s="1005">
        <v>-1136.1500000000001</v>
      </c>
      <c r="J120" s="1005">
        <v>-1136.1500000000001</v>
      </c>
      <c r="K120" s="1005">
        <v>-1136.1500000000001</v>
      </c>
      <c r="L120" s="1005">
        <v>-1136.1500000000001</v>
      </c>
      <c r="M120" s="1005">
        <v>-1136.1500000000001</v>
      </c>
      <c r="N120" s="1005">
        <v>-1136.1500000000001</v>
      </c>
      <c r="O120" s="1005">
        <v>-1136.1500000000001</v>
      </c>
      <c r="P120" s="1006">
        <f t="shared" si="2"/>
        <v>-13633.799999999997</v>
      </c>
    </row>
    <row r="121" spans="1:16">
      <c r="A121" s="1011">
        <v>7275</v>
      </c>
      <c r="B121" s="989" t="s">
        <v>516</v>
      </c>
      <c r="C121" s="1005"/>
      <c r="D121" s="1005">
        <v>-211.86</v>
      </c>
      <c r="E121" s="1005">
        <v>-211.86</v>
      </c>
      <c r="F121" s="1005">
        <v>-211.86</v>
      </c>
      <c r="G121" s="1005">
        <v>-211.86</v>
      </c>
      <c r="H121" s="1005">
        <v>-211.86</v>
      </c>
      <c r="I121" s="1005">
        <v>-211.86</v>
      </c>
      <c r="J121" s="1005">
        <v>-211.86</v>
      </c>
      <c r="K121" s="1005">
        <v>-211.86</v>
      </c>
      <c r="L121" s="1005">
        <v>-211.86</v>
      </c>
      <c r="M121" s="1005">
        <v>-211.86</v>
      </c>
      <c r="N121" s="1005">
        <v>-211.86</v>
      </c>
      <c r="O121" s="1005">
        <v>-211.86</v>
      </c>
      <c r="P121" s="1006">
        <f t="shared" si="2"/>
        <v>-2542.3200000000011</v>
      </c>
    </row>
    <row r="122" spans="1:16">
      <c r="A122" s="1011">
        <v>7280</v>
      </c>
      <c r="B122" s="989" t="s">
        <v>517</v>
      </c>
      <c r="C122" s="1005"/>
      <c r="D122" s="1005">
        <v>-621.79999999999995</v>
      </c>
      <c r="E122" s="1005">
        <v>-621.79999999999995</v>
      </c>
      <c r="F122" s="1005">
        <v>-621.79999999999995</v>
      </c>
      <c r="G122" s="1005">
        <v>-621.79999999999995</v>
      </c>
      <c r="H122" s="1005">
        <v>-621.79999999999995</v>
      </c>
      <c r="I122" s="1005">
        <v>-621.79999999999995</v>
      </c>
      <c r="J122" s="1005">
        <v>-621.79999999999995</v>
      </c>
      <c r="K122" s="1005">
        <v>-621.79999999999995</v>
      </c>
      <c r="L122" s="1005">
        <v>-621.79999999999995</v>
      </c>
      <c r="M122" s="1005">
        <v>-621.79999999999995</v>
      </c>
      <c r="N122" s="1005">
        <v>-621.79999999999995</v>
      </c>
      <c r="O122" s="1005">
        <v>-621.79999999999995</v>
      </c>
      <c r="P122" s="1006">
        <f t="shared" si="2"/>
        <v>-7461.6000000000013</v>
      </c>
    </row>
    <row r="123" spans="1:16">
      <c r="A123" s="1011">
        <v>7285</v>
      </c>
      <c r="B123" s="989" t="s">
        <v>667</v>
      </c>
      <c r="C123" s="1005"/>
      <c r="D123" s="1005">
        <v>-180.75</v>
      </c>
      <c r="E123" s="1005">
        <v>-180.75</v>
      </c>
      <c r="F123" s="1005">
        <v>-180.75</v>
      </c>
      <c r="G123" s="1005">
        <v>-180.75</v>
      </c>
      <c r="H123" s="1005">
        <v>-180.75</v>
      </c>
      <c r="I123" s="1005">
        <v>-180.75</v>
      </c>
      <c r="J123" s="1005">
        <v>-180.75</v>
      </c>
      <c r="K123" s="1005">
        <v>-180.75</v>
      </c>
      <c r="L123" s="1005">
        <v>-180.75</v>
      </c>
      <c r="M123" s="1005">
        <v>-180.75</v>
      </c>
      <c r="N123" s="1005">
        <v>-180.75</v>
      </c>
      <c r="O123" s="1005">
        <v>-180.75</v>
      </c>
      <c r="P123" s="1006">
        <f t="shared" si="2"/>
        <v>-2169</v>
      </c>
    </row>
    <row r="124" spans="1:16">
      <c r="A124" s="1011">
        <v>7290</v>
      </c>
      <c r="B124" s="989" t="s">
        <v>519</v>
      </c>
      <c r="C124" s="1005"/>
      <c r="D124" s="1005">
        <v>-172.32</v>
      </c>
      <c r="E124" s="1005">
        <v>-172.32</v>
      </c>
      <c r="F124" s="1005">
        <v>-172.32</v>
      </c>
      <c r="G124" s="1005">
        <v>-172.32</v>
      </c>
      <c r="H124" s="1005">
        <v>-172.32</v>
      </c>
      <c r="I124" s="1005">
        <v>-172.32</v>
      </c>
      <c r="J124" s="1005">
        <v>-172.32</v>
      </c>
      <c r="K124" s="1005">
        <v>-172.32</v>
      </c>
      <c r="L124" s="1005">
        <v>-172.32</v>
      </c>
      <c r="M124" s="1005">
        <v>-172.32</v>
      </c>
      <c r="N124" s="1005">
        <v>-172.32</v>
      </c>
      <c r="O124" s="1005">
        <v>-172.32</v>
      </c>
      <c r="P124" s="1006">
        <f t="shared" si="2"/>
        <v>-2067.8399999999997</v>
      </c>
    </row>
    <row r="125" spans="1:16">
      <c r="A125" s="1011">
        <v>7325</v>
      </c>
      <c r="B125" s="989" t="s">
        <v>520</v>
      </c>
      <c r="C125" s="1005"/>
      <c r="D125" s="1005"/>
      <c r="E125" s="1005"/>
      <c r="F125" s="1005"/>
      <c r="G125" s="1005"/>
      <c r="H125" s="1005"/>
      <c r="I125" s="1005"/>
      <c r="J125" s="1005"/>
      <c r="K125" s="1005"/>
      <c r="L125" s="1005"/>
      <c r="M125" s="1005"/>
      <c r="N125" s="1005"/>
      <c r="O125" s="1005">
        <v>-60.48</v>
      </c>
      <c r="P125" s="1006">
        <f t="shared" si="2"/>
        <v>-60.48</v>
      </c>
    </row>
    <row r="126" spans="1:16">
      <c r="A126" s="1011">
        <v>7430</v>
      </c>
      <c r="B126" s="989" t="s">
        <v>308</v>
      </c>
      <c r="C126" s="1005"/>
      <c r="D126" s="1005">
        <v>-22.4</v>
      </c>
      <c r="E126" s="1005">
        <v>-22.4</v>
      </c>
      <c r="F126" s="1005">
        <v>-22.4</v>
      </c>
      <c r="G126" s="1005">
        <v>-22.4</v>
      </c>
      <c r="H126" s="1005">
        <v>-22.4</v>
      </c>
      <c r="I126" s="1005">
        <v>-22.4</v>
      </c>
      <c r="J126" s="1005">
        <v>-22.4</v>
      </c>
      <c r="K126" s="1005">
        <v>-22.4</v>
      </c>
      <c r="L126" s="1005">
        <v>-22.4</v>
      </c>
      <c r="M126" s="1005">
        <v>-22.4</v>
      </c>
      <c r="N126" s="1005">
        <v>-22.4</v>
      </c>
      <c r="O126" s="1005">
        <v>-22.4</v>
      </c>
      <c r="P126" s="1006">
        <f t="shared" si="2"/>
        <v>-268.8</v>
      </c>
    </row>
    <row r="127" spans="1:16">
      <c r="A127" s="1011">
        <v>7440</v>
      </c>
      <c r="B127" s="989" t="s">
        <v>521</v>
      </c>
      <c r="C127" s="1005"/>
      <c r="D127" s="1005">
        <v>-2779.15</v>
      </c>
      <c r="E127" s="1005">
        <v>-2779.15</v>
      </c>
      <c r="F127" s="1005">
        <v>-2779.15</v>
      </c>
      <c r="G127" s="1005">
        <v>-2779.15</v>
      </c>
      <c r="H127" s="1005">
        <v>-2779.15</v>
      </c>
      <c r="I127" s="1005">
        <v>-2779.15</v>
      </c>
      <c r="J127" s="1005">
        <v>-2779.15</v>
      </c>
      <c r="K127" s="1005">
        <v>-2779.15</v>
      </c>
      <c r="L127" s="1005">
        <v>-2783.36</v>
      </c>
      <c r="M127" s="1005">
        <v>-2783.36</v>
      </c>
      <c r="N127" s="1005">
        <v>-2783.36</v>
      </c>
      <c r="O127" s="1005">
        <v>-2783.36</v>
      </c>
      <c r="P127" s="1006">
        <f t="shared" si="2"/>
        <v>-33366.640000000007</v>
      </c>
    </row>
    <row r="128" spans="1:16">
      <c r="A128" s="1011"/>
      <c r="C128" s="1005"/>
      <c r="D128" s="1005"/>
      <c r="E128" s="1005"/>
      <c r="F128" s="1005"/>
      <c r="G128" s="1005"/>
      <c r="H128" s="1005"/>
      <c r="I128" s="1005"/>
      <c r="J128" s="1005"/>
      <c r="K128" s="1005"/>
      <c r="L128" s="1005"/>
      <c r="M128" s="1005"/>
      <c r="N128" s="1005"/>
      <c r="O128" s="1005"/>
      <c r="P128" s="1006">
        <f t="shared" si="2"/>
        <v>0</v>
      </c>
    </row>
    <row r="129" spans="1:16">
      <c r="A129" s="1011">
        <v>7540</v>
      </c>
      <c r="B129" s="989" t="s">
        <v>523</v>
      </c>
      <c r="C129" s="1005"/>
      <c r="D129" s="1005">
        <v>11830.89</v>
      </c>
      <c r="E129" s="1005"/>
      <c r="F129" s="1005"/>
      <c r="G129" s="1005"/>
      <c r="H129" s="1005"/>
      <c r="I129" s="1005"/>
      <c r="J129" s="1005">
        <v>13368.56</v>
      </c>
      <c r="K129" s="1005"/>
      <c r="L129" s="1005"/>
      <c r="M129" s="1005"/>
      <c r="N129" s="1005"/>
      <c r="O129" s="1005">
        <v>-3182.13</v>
      </c>
      <c r="P129" s="1006">
        <f t="shared" si="2"/>
        <v>22017.319999999996</v>
      </c>
    </row>
    <row r="130" spans="1:16">
      <c r="A130" s="1011">
        <v>7545</v>
      </c>
      <c r="B130" s="989" t="s">
        <v>524</v>
      </c>
      <c r="C130" s="1005"/>
      <c r="D130" s="1005"/>
      <c r="E130" s="1005"/>
      <c r="F130" s="1005"/>
      <c r="G130" s="1005"/>
      <c r="H130" s="1005"/>
      <c r="I130" s="1005"/>
      <c r="J130" s="1005"/>
      <c r="K130" s="1005"/>
      <c r="L130" s="1005"/>
      <c r="M130" s="1005"/>
      <c r="N130" s="1005">
        <v>79584.490000000005</v>
      </c>
      <c r="O130" s="1005"/>
      <c r="P130" s="1006">
        <f t="shared" si="2"/>
        <v>79584.490000000005</v>
      </c>
    </row>
    <row r="131" spans="1:16">
      <c r="A131" s="1011">
        <v>7550</v>
      </c>
      <c r="B131" s="989" t="s">
        <v>525</v>
      </c>
      <c r="C131" s="1005"/>
      <c r="D131" s="1005">
        <v>-3489.89</v>
      </c>
      <c r="E131" s="1005">
        <v>8341</v>
      </c>
      <c r="F131" s="1005">
        <v>8341</v>
      </c>
      <c r="G131" s="1005">
        <v>8341</v>
      </c>
      <c r="H131" s="1005">
        <v>8341</v>
      </c>
      <c r="I131" s="1005">
        <v>8341</v>
      </c>
      <c r="J131" s="1005">
        <v>-5027.5599999999977</v>
      </c>
      <c r="K131" s="1005">
        <v>8341</v>
      </c>
      <c r="L131" s="1005">
        <v>8341</v>
      </c>
      <c r="M131" s="1005">
        <v>8341</v>
      </c>
      <c r="N131" s="1005">
        <v>-73200.44</v>
      </c>
      <c r="O131" s="1005">
        <v>14989.89</v>
      </c>
      <c r="P131" s="1006">
        <f t="shared" si="2"/>
        <v>0</v>
      </c>
    </row>
    <row r="132" spans="1:16">
      <c r="A132" s="1011">
        <v>7555</v>
      </c>
      <c r="B132" s="989" t="s">
        <v>526</v>
      </c>
      <c r="C132" s="1005"/>
      <c r="D132" s="1005"/>
      <c r="E132" s="1005"/>
      <c r="F132" s="1005"/>
      <c r="G132" s="1005"/>
      <c r="H132" s="1005"/>
      <c r="I132" s="1005"/>
      <c r="J132" s="1005"/>
      <c r="K132" s="1005"/>
      <c r="L132" s="1005"/>
      <c r="M132" s="1005"/>
      <c r="N132" s="1005">
        <v>1956.95</v>
      </c>
      <c r="O132" s="1005"/>
      <c r="P132" s="1006">
        <f t="shared" si="2"/>
        <v>1956.95</v>
      </c>
    </row>
  </sheetData>
  <phoneticPr fontId="9" type="noConversion"/>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81285C-9FB2-46B1-A8CA-71AD694156EE}">
  <sheetPr>
    <tabColor rgb="FFFF0000"/>
  </sheetPr>
  <dimension ref="A1:I130"/>
  <sheetViews>
    <sheetView workbookViewId="0">
      <selection activeCell="J7" sqref="J7"/>
    </sheetView>
  </sheetViews>
  <sheetFormatPr defaultColWidth="12.42578125" defaultRowHeight="12.75"/>
  <cols>
    <col min="1" max="1" width="12.42578125" style="425"/>
    <col min="2" max="2" width="36.85546875" style="425" customWidth="1"/>
    <col min="3" max="3" width="20.140625" style="425" customWidth="1"/>
    <col min="4" max="6" width="15" style="425" customWidth="1"/>
    <col min="7" max="8" width="13.7109375" style="425" customWidth="1"/>
    <col min="9" max="9" width="15" style="425" customWidth="1"/>
    <col min="10" max="257" width="12.42578125" style="425"/>
    <col min="258" max="258" width="36.85546875" style="425" customWidth="1"/>
    <col min="259" max="259" width="20.140625" style="425" customWidth="1"/>
    <col min="260" max="262" width="15" style="425" customWidth="1"/>
    <col min="263" max="264" width="13.7109375" style="425" customWidth="1"/>
    <col min="265" max="265" width="15" style="425" customWidth="1"/>
    <col min="266" max="513" width="12.42578125" style="425"/>
    <col min="514" max="514" width="36.85546875" style="425" customWidth="1"/>
    <col min="515" max="515" width="20.140625" style="425" customWidth="1"/>
    <col min="516" max="518" width="15" style="425" customWidth="1"/>
    <col min="519" max="520" width="13.7109375" style="425" customWidth="1"/>
    <col min="521" max="521" width="15" style="425" customWidth="1"/>
    <col min="522" max="769" width="12.42578125" style="425"/>
    <col min="770" max="770" width="36.85546875" style="425" customWidth="1"/>
    <col min="771" max="771" width="20.140625" style="425" customWidth="1"/>
    <col min="772" max="774" width="15" style="425" customWidth="1"/>
    <col min="775" max="776" width="13.7109375" style="425" customWidth="1"/>
    <col min="777" max="777" width="15" style="425" customWidth="1"/>
    <col min="778" max="1025" width="12.42578125" style="425"/>
    <col min="1026" max="1026" width="36.85546875" style="425" customWidth="1"/>
    <col min="1027" max="1027" width="20.140625" style="425" customWidth="1"/>
    <col min="1028" max="1030" width="15" style="425" customWidth="1"/>
    <col min="1031" max="1032" width="13.7109375" style="425" customWidth="1"/>
    <col min="1033" max="1033" width="15" style="425" customWidth="1"/>
    <col min="1034" max="1281" width="12.42578125" style="425"/>
    <col min="1282" max="1282" width="36.85546875" style="425" customWidth="1"/>
    <col min="1283" max="1283" width="20.140625" style="425" customWidth="1"/>
    <col min="1284" max="1286" width="15" style="425" customWidth="1"/>
    <col min="1287" max="1288" width="13.7109375" style="425" customWidth="1"/>
    <col min="1289" max="1289" width="15" style="425" customWidth="1"/>
    <col min="1290" max="1537" width="12.42578125" style="425"/>
    <col min="1538" max="1538" width="36.85546875" style="425" customWidth="1"/>
    <col min="1539" max="1539" width="20.140625" style="425" customWidth="1"/>
    <col min="1540" max="1542" width="15" style="425" customWidth="1"/>
    <col min="1543" max="1544" width="13.7109375" style="425" customWidth="1"/>
    <col min="1545" max="1545" width="15" style="425" customWidth="1"/>
    <col min="1546" max="1793" width="12.42578125" style="425"/>
    <col min="1794" max="1794" width="36.85546875" style="425" customWidth="1"/>
    <col min="1795" max="1795" width="20.140625" style="425" customWidth="1"/>
    <col min="1796" max="1798" width="15" style="425" customWidth="1"/>
    <col min="1799" max="1800" width="13.7109375" style="425" customWidth="1"/>
    <col min="1801" max="1801" width="15" style="425" customWidth="1"/>
    <col min="1802" max="2049" width="12.42578125" style="425"/>
    <col min="2050" max="2050" width="36.85546875" style="425" customWidth="1"/>
    <col min="2051" max="2051" width="20.140625" style="425" customWidth="1"/>
    <col min="2052" max="2054" width="15" style="425" customWidth="1"/>
    <col min="2055" max="2056" width="13.7109375" style="425" customWidth="1"/>
    <col min="2057" max="2057" width="15" style="425" customWidth="1"/>
    <col min="2058" max="2305" width="12.42578125" style="425"/>
    <col min="2306" max="2306" width="36.85546875" style="425" customWidth="1"/>
    <col min="2307" max="2307" width="20.140625" style="425" customWidth="1"/>
    <col min="2308" max="2310" width="15" style="425" customWidth="1"/>
    <col min="2311" max="2312" width="13.7109375" style="425" customWidth="1"/>
    <col min="2313" max="2313" width="15" style="425" customWidth="1"/>
    <col min="2314" max="2561" width="12.42578125" style="425"/>
    <col min="2562" max="2562" width="36.85546875" style="425" customWidth="1"/>
    <col min="2563" max="2563" width="20.140625" style="425" customWidth="1"/>
    <col min="2564" max="2566" width="15" style="425" customWidth="1"/>
    <col min="2567" max="2568" width="13.7109375" style="425" customWidth="1"/>
    <col min="2569" max="2569" width="15" style="425" customWidth="1"/>
    <col min="2570" max="2817" width="12.42578125" style="425"/>
    <col min="2818" max="2818" width="36.85546875" style="425" customWidth="1"/>
    <col min="2819" max="2819" width="20.140625" style="425" customWidth="1"/>
    <col min="2820" max="2822" width="15" style="425" customWidth="1"/>
    <col min="2823" max="2824" width="13.7109375" style="425" customWidth="1"/>
    <col min="2825" max="2825" width="15" style="425" customWidth="1"/>
    <col min="2826" max="3073" width="12.42578125" style="425"/>
    <col min="3074" max="3074" width="36.85546875" style="425" customWidth="1"/>
    <col min="3075" max="3075" width="20.140625" style="425" customWidth="1"/>
    <col min="3076" max="3078" width="15" style="425" customWidth="1"/>
    <col min="3079" max="3080" width="13.7109375" style="425" customWidth="1"/>
    <col min="3081" max="3081" width="15" style="425" customWidth="1"/>
    <col min="3082" max="3329" width="12.42578125" style="425"/>
    <col min="3330" max="3330" width="36.85546875" style="425" customWidth="1"/>
    <col min="3331" max="3331" width="20.140625" style="425" customWidth="1"/>
    <col min="3332" max="3334" width="15" style="425" customWidth="1"/>
    <col min="3335" max="3336" width="13.7109375" style="425" customWidth="1"/>
    <col min="3337" max="3337" width="15" style="425" customWidth="1"/>
    <col min="3338" max="3585" width="12.42578125" style="425"/>
    <col min="3586" max="3586" width="36.85546875" style="425" customWidth="1"/>
    <col min="3587" max="3587" width="20.140625" style="425" customWidth="1"/>
    <col min="3588" max="3590" width="15" style="425" customWidth="1"/>
    <col min="3591" max="3592" width="13.7109375" style="425" customWidth="1"/>
    <col min="3593" max="3593" width="15" style="425" customWidth="1"/>
    <col min="3594" max="3841" width="12.42578125" style="425"/>
    <col min="3842" max="3842" width="36.85546875" style="425" customWidth="1"/>
    <col min="3843" max="3843" width="20.140625" style="425" customWidth="1"/>
    <col min="3844" max="3846" width="15" style="425" customWidth="1"/>
    <col min="3847" max="3848" width="13.7109375" style="425" customWidth="1"/>
    <col min="3849" max="3849" width="15" style="425" customWidth="1"/>
    <col min="3850" max="4097" width="12.42578125" style="425"/>
    <col min="4098" max="4098" width="36.85546875" style="425" customWidth="1"/>
    <col min="4099" max="4099" width="20.140625" style="425" customWidth="1"/>
    <col min="4100" max="4102" width="15" style="425" customWidth="1"/>
    <col min="4103" max="4104" width="13.7109375" style="425" customWidth="1"/>
    <col min="4105" max="4105" width="15" style="425" customWidth="1"/>
    <col min="4106" max="4353" width="12.42578125" style="425"/>
    <col min="4354" max="4354" width="36.85546875" style="425" customWidth="1"/>
    <col min="4355" max="4355" width="20.140625" style="425" customWidth="1"/>
    <col min="4356" max="4358" width="15" style="425" customWidth="1"/>
    <col min="4359" max="4360" width="13.7109375" style="425" customWidth="1"/>
    <col min="4361" max="4361" width="15" style="425" customWidth="1"/>
    <col min="4362" max="4609" width="12.42578125" style="425"/>
    <col min="4610" max="4610" width="36.85546875" style="425" customWidth="1"/>
    <col min="4611" max="4611" width="20.140625" style="425" customWidth="1"/>
    <col min="4612" max="4614" width="15" style="425" customWidth="1"/>
    <col min="4615" max="4616" width="13.7109375" style="425" customWidth="1"/>
    <col min="4617" max="4617" width="15" style="425" customWidth="1"/>
    <col min="4618" max="4865" width="12.42578125" style="425"/>
    <col min="4866" max="4866" width="36.85546875" style="425" customWidth="1"/>
    <col min="4867" max="4867" width="20.140625" style="425" customWidth="1"/>
    <col min="4868" max="4870" width="15" style="425" customWidth="1"/>
    <col min="4871" max="4872" width="13.7109375" style="425" customWidth="1"/>
    <col min="4873" max="4873" width="15" style="425" customWidth="1"/>
    <col min="4874" max="5121" width="12.42578125" style="425"/>
    <col min="5122" max="5122" width="36.85546875" style="425" customWidth="1"/>
    <col min="5123" max="5123" width="20.140625" style="425" customWidth="1"/>
    <col min="5124" max="5126" width="15" style="425" customWidth="1"/>
    <col min="5127" max="5128" width="13.7109375" style="425" customWidth="1"/>
    <col min="5129" max="5129" width="15" style="425" customWidth="1"/>
    <col min="5130" max="5377" width="12.42578125" style="425"/>
    <col min="5378" max="5378" width="36.85546875" style="425" customWidth="1"/>
    <col min="5379" max="5379" width="20.140625" style="425" customWidth="1"/>
    <col min="5380" max="5382" width="15" style="425" customWidth="1"/>
    <col min="5383" max="5384" width="13.7109375" style="425" customWidth="1"/>
    <col min="5385" max="5385" width="15" style="425" customWidth="1"/>
    <col min="5386" max="5633" width="12.42578125" style="425"/>
    <col min="5634" max="5634" width="36.85546875" style="425" customWidth="1"/>
    <col min="5635" max="5635" width="20.140625" style="425" customWidth="1"/>
    <col min="5636" max="5638" width="15" style="425" customWidth="1"/>
    <col min="5639" max="5640" width="13.7109375" style="425" customWidth="1"/>
    <col min="5641" max="5641" width="15" style="425" customWidth="1"/>
    <col min="5642" max="5889" width="12.42578125" style="425"/>
    <col min="5890" max="5890" width="36.85546875" style="425" customWidth="1"/>
    <col min="5891" max="5891" width="20.140625" style="425" customWidth="1"/>
    <col min="5892" max="5894" width="15" style="425" customWidth="1"/>
    <col min="5895" max="5896" width="13.7109375" style="425" customWidth="1"/>
    <col min="5897" max="5897" width="15" style="425" customWidth="1"/>
    <col min="5898" max="6145" width="12.42578125" style="425"/>
    <col min="6146" max="6146" width="36.85546875" style="425" customWidth="1"/>
    <col min="6147" max="6147" width="20.140625" style="425" customWidth="1"/>
    <col min="6148" max="6150" width="15" style="425" customWidth="1"/>
    <col min="6151" max="6152" width="13.7109375" style="425" customWidth="1"/>
    <col min="6153" max="6153" width="15" style="425" customWidth="1"/>
    <col min="6154" max="6401" width="12.42578125" style="425"/>
    <col min="6402" max="6402" width="36.85546875" style="425" customWidth="1"/>
    <col min="6403" max="6403" width="20.140625" style="425" customWidth="1"/>
    <col min="6404" max="6406" width="15" style="425" customWidth="1"/>
    <col min="6407" max="6408" width="13.7109375" style="425" customWidth="1"/>
    <col min="6409" max="6409" width="15" style="425" customWidth="1"/>
    <col min="6410" max="6657" width="12.42578125" style="425"/>
    <col min="6658" max="6658" width="36.85546875" style="425" customWidth="1"/>
    <col min="6659" max="6659" width="20.140625" style="425" customWidth="1"/>
    <col min="6660" max="6662" width="15" style="425" customWidth="1"/>
    <col min="6663" max="6664" width="13.7109375" style="425" customWidth="1"/>
    <col min="6665" max="6665" width="15" style="425" customWidth="1"/>
    <col min="6666" max="6913" width="12.42578125" style="425"/>
    <col min="6914" max="6914" width="36.85546875" style="425" customWidth="1"/>
    <col min="6915" max="6915" width="20.140625" style="425" customWidth="1"/>
    <col min="6916" max="6918" width="15" style="425" customWidth="1"/>
    <col min="6919" max="6920" width="13.7109375" style="425" customWidth="1"/>
    <col min="6921" max="6921" width="15" style="425" customWidth="1"/>
    <col min="6922" max="7169" width="12.42578125" style="425"/>
    <col min="7170" max="7170" width="36.85546875" style="425" customWidth="1"/>
    <col min="7171" max="7171" width="20.140625" style="425" customWidth="1"/>
    <col min="7172" max="7174" width="15" style="425" customWidth="1"/>
    <col min="7175" max="7176" width="13.7109375" style="425" customWidth="1"/>
    <col min="7177" max="7177" width="15" style="425" customWidth="1"/>
    <col min="7178" max="7425" width="12.42578125" style="425"/>
    <col min="7426" max="7426" width="36.85546875" style="425" customWidth="1"/>
    <col min="7427" max="7427" width="20.140625" style="425" customWidth="1"/>
    <col min="7428" max="7430" width="15" style="425" customWidth="1"/>
    <col min="7431" max="7432" width="13.7109375" style="425" customWidth="1"/>
    <col min="7433" max="7433" width="15" style="425" customWidth="1"/>
    <col min="7434" max="7681" width="12.42578125" style="425"/>
    <col min="7682" max="7682" width="36.85546875" style="425" customWidth="1"/>
    <col min="7683" max="7683" width="20.140625" style="425" customWidth="1"/>
    <col min="7684" max="7686" width="15" style="425" customWidth="1"/>
    <col min="7687" max="7688" width="13.7109375" style="425" customWidth="1"/>
    <col min="7689" max="7689" width="15" style="425" customWidth="1"/>
    <col min="7690" max="7937" width="12.42578125" style="425"/>
    <col min="7938" max="7938" width="36.85546875" style="425" customWidth="1"/>
    <col min="7939" max="7939" width="20.140625" style="425" customWidth="1"/>
    <col min="7940" max="7942" width="15" style="425" customWidth="1"/>
    <col min="7943" max="7944" width="13.7109375" style="425" customWidth="1"/>
    <col min="7945" max="7945" width="15" style="425" customWidth="1"/>
    <col min="7946" max="8193" width="12.42578125" style="425"/>
    <col min="8194" max="8194" width="36.85546875" style="425" customWidth="1"/>
    <col min="8195" max="8195" width="20.140625" style="425" customWidth="1"/>
    <col min="8196" max="8198" width="15" style="425" customWidth="1"/>
    <col min="8199" max="8200" width="13.7109375" style="425" customWidth="1"/>
    <col min="8201" max="8201" width="15" style="425" customWidth="1"/>
    <col min="8202" max="8449" width="12.42578125" style="425"/>
    <col min="8450" max="8450" width="36.85546875" style="425" customWidth="1"/>
    <col min="8451" max="8451" width="20.140625" style="425" customWidth="1"/>
    <col min="8452" max="8454" width="15" style="425" customWidth="1"/>
    <col min="8455" max="8456" width="13.7109375" style="425" customWidth="1"/>
    <col min="8457" max="8457" width="15" style="425" customWidth="1"/>
    <col min="8458" max="8705" width="12.42578125" style="425"/>
    <col min="8706" max="8706" width="36.85546875" style="425" customWidth="1"/>
    <col min="8707" max="8707" width="20.140625" style="425" customWidth="1"/>
    <col min="8708" max="8710" width="15" style="425" customWidth="1"/>
    <col min="8711" max="8712" width="13.7109375" style="425" customWidth="1"/>
    <col min="8713" max="8713" width="15" style="425" customWidth="1"/>
    <col min="8714" max="8961" width="12.42578125" style="425"/>
    <col min="8962" max="8962" width="36.85546875" style="425" customWidth="1"/>
    <col min="8963" max="8963" width="20.140625" style="425" customWidth="1"/>
    <col min="8964" max="8966" width="15" style="425" customWidth="1"/>
    <col min="8967" max="8968" width="13.7109375" style="425" customWidth="1"/>
    <col min="8969" max="8969" width="15" style="425" customWidth="1"/>
    <col min="8970" max="9217" width="12.42578125" style="425"/>
    <col min="9218" max="9218" width="36.85546875" style="425" customWidth="1"/>
    <col min="9219" max="9219" width="20.140625" style="425" customWidth="1"/>
    <col min="9220" max="9222" width="15" style="425" customWidth="1"/>
    <col min="9223" max="9224" width="13.7109375" style="425" customWidth="1"/>
    <col min="9225" max="9225" width="15" style="425" customWidth="1"/>
    <col min="9226" max="9473" width="12.42578125" style="425"/>
    <col min="9474" max="9474" width="36.85546875" style="425" customWidth="1"/>
    <col min="9475" max="9475" width="20.140625" style="425" customWidth="1"/>
    <col min="9476" max="9478" width="15" style="425" customWidth="1"/>
    <col min="9479" max="9480" width="13.7109375" style="425" customWidth="1"/>
    <col min="9481" max="9481" width="15" style="425" customWidth="1"/>
    <col min="9482" max="9729" width="12.42578125" style="425"/>
    <col min="9730" max="9730" width="36.85546875" style="425" customWidth="1"/>
    <col min="9731" max="9731" width="20.140625" style="425" customWidth="1"/>
    <col min="9732" max="9734" width="15" style="425" customWidth="1"/>
    <col min="9735" max="9736" width="13.7109375" style="425" customWidth="1"/>
    <col min="9737" max="9737" width="15" style="425" customWidth="1"/>
    <col min="9738" max="9985" width="12.42578125" style="425"/>
    <col min="9986" max="9986" width="36.85546875" style="425" customWidth="1"/>
    <col min="9987" max="9987" width="20.140625" style="425" customWidth="1"/>
    <col min="9988" max="9990" width="15" style="425" customWidth="1"/>
    <col min="9991" max="9992" width="13.7109375" style="425" customWidth="1"/>
    <col min="9993" max="9993" width="15" style="425" customWidth="1"/>
    <col min="9994" max="10241" width="12.42578125" style="425"/>
    <col min="10242" max="10242" width="36.85546875" style="425" customWidth="1"/>
    <col min="10243" max="10243" width="20.140625" style="425" customWidth="1"/>
    <col min="10244" max="10246" width="15" style="425" customWidth="1"/>
    <col min="10247" max="10248" width="13.7109375" style="425" customWidth="1"/>
    <col min="10249" max="10249" width="15" style="425" customWidth="1"/>
    <col min="10250" max="10497" width="12.42578125" style="425"/>
    <col min="10498" max="10498" width="36.85546875" style="425" customWidth="1"/>
    <col min="10499" max="10499" width="20.140625" style="425" customWidth="1"/>
    <col min="10500" max="10502" width="15" style="425" customWidth="1"/>
    <col min="10503" max="10504" width="13.7109375" style="425" customWidth="1"/>
    <col min="10505" max="10505" width="15" style="425" customWidth="1"/>
    <col min="10506" max="10753" width="12.42578125" style="425"/>
    <col min="10754" max="10754" width="36.85546875" style="425" customWidth="1"/>
    <col min="10755" max="10755" width="20.140625" style="425" customWidth="1"/>
    <col min="10756" max="10758" width="15" style="425" customWidth="1"/>
    <col min="10759" max="10760" width="13.7109375" style="425" customWidth="1"/>
    <col min="10761" max="10761" width="15" style="425" customWidth="1"/>
    <col min="10762" max="11009" width="12.42578125" style="425"/>
    <col min="11010" max="11010" width="36.85546875" style="425" customWidth="1"/>
    <col min="11011" max="11011" width="20.140625" style="425" customWidth="1"/>
    <col min="11012" max="11014" width="15" style="425" customWidth="1"/>
    <col min="11015" max="11016" width="13.7109375" style="425" customWidth="1"/>
    <col min="11017" max="11017" width="15" style="425" customWidth="1"/>
    <col min="11018" max="11265" width="12.42578125" style="425"/>
    <col min="11266" max="11266" width="36.85546875" style="425" customWidth="1"/>
    <col min="11267" max="11267" width="20.140625" style="425" customWidth="1"/>
    <col min="11268" max="11270" width="15" style="425" customWidth="1"/>
    <col min="11271" max="11272" width="13.7109375" style="425" customWidth="1"/>
    <col min="11273" max="11273" width="15" style="425" customWidth="1"/>
    <col min="11274" max="11521" width="12.42578125" style="425"/>
    <col min="11522" max="11522" width="36.85546875" style="425" customWidth="1"/>
    <col min="11523" max="11523" width="20.140625" style="425" customWidth="1"/>
    <col min="11524" max="11526" width="15" style="425" customWidth="1"/>
    <col min="11527" max="11528" width="13.7109375" style="425" customWidth="1"/>
    <col min="11529" max="11529" width="15" style="425" customWidth="1"/>
    <col min="11530" max="11777" width="12.42578125" style="425"/>
    <col min="11778" max="11778" width="36.85546875" style="425" customWidth="1"/>
    <col min="11779" max="11779" width="20.140625" style="425" customWidth="1"/>
    <col min="11780" max="11782" width="15" style="425" customWidth="1"/>
    <col min="11783" max="11784" width="13.7109375" style="425" customWidth="1"/>
    <col min="11785" max="11785" width="15" style="425" customWidth="1"/>
    <col min="11786" max="12033" width="12.42578125" style="425"/>
    <col min="12034" max="12034" width="36.85546875" style="425" customWidth="1"/>
    <col min="12035" max="12035" width="20.140625" style="425" customWidth="1"/>
    <col min="12036" max="12038" width="15" style="425" customWidth="1"/>
    <col min="12039" max="12040" width="13.7109375" style="425" customWidth="1"/>
    <col min="12041" max="12041" width="15" style="425" customWidth="1"/>
    <col min="12042" max="12289" width="12.42578125" style="425"/>
    <col min="12290" max="12290" width="36.85546875" style="425" customWidth="1"/>
    <col min="12291" max="12291" width="20.140625" style="425" customWidth="1"/>
    <col min="12292" max="12294" width="15" style="425" customWidth="1"/>
    <col min="12295" max="12296" width="13.7109375" style="425" customWidth="1"/>
    <col min="12297" max="12297" width="15" style="425" customWidth="1"/>
    <col min="12298" max="12545" width="12.42578125" style="425"/>
    <col min="12546" max="12546" width="36.85546875" style="425" customWidth="1"/>
    <col min="12547" max="12547" width="20.140625" style="425" customWidth="1"/>
    <col min="12548" max="12550" width="15" style="425" customWidth="1"/>
    <col min="12551" max="12552" width="13.7109375" style="425" customWidth="1"/>
    <col min="12553" max="12553" width="15" style="425" customWidth="1"/>
    <col min="12554" max="12801" width="12.42578125" style="425"/>
    <col min="12802" max="12802" width="36.85546875" style="425" customWidth="1"/>
    <col min="12803" max="12803" width="20.140625" style="425" customWidth="1"/>
    <col min="12804" max="12806" width="15" style="425" customWidth="1"/>
    <col min="12807" max="12808" width="13.7109375" style="425" customWidth="1"/>
    <col min="12809" max="12809" width="15" style="425" customWidth="1"/>
    <col min="12810" max="13057" width="12.42578125" style="425"/>
    <col min="13058" max="13058" width="36.85546875" style="425" customWidth="1"/>
    <col min="13059" max="13059" width="20.140625" style="425" customWidth="1"/>
    <col min="13060" max="13062" width="15" style="425" customWidth="1"/>
    <col min="13063" max="13064" width="13.7109375" style="425" customWidth="1"/>
    <col min="13065" max="13065" width="15" style="425" customWidth="1"/>
    <col min="13066" max="13313" width="12.42578125" style="425"/>
    <col min="13314" max="13314" width="36.85546875" style="425" customWidth="1"/>
    <col min="13315" max="13315" width="20.140625" style="425" customWidth="1"/>
    <col min="13316" max="13318" width="15" style="425" customWidth="1"/>
    <col min="13319" max="13320" width="13.7109375" style="425" customWidth="1"/>
    <col min="13321" max="13321" width="15" style="425" customWidth="1"/>
    <col min="13322" max="13569" width="12.42578125" style="425"/>
    <col min="13570" max="13570" width="36.85546875" style="425" customWidth="1"/>
    <col min="13571" max="13571" width="20.140625" style="425" customWidth="1"/>
    <col min="13572" max="13574" width="15" style="425" customWidth="1"/>
    <col min="13575" max="13576" width="13.7109375" style="425" customWidth="1"/>
    <col min="13577" max="13577" width="15" style="425" customWidth="1"/>
    <col min="13578" max="13825" width="12.42578125" style="425"/>
    <col min="13826" max="13826" width="36.85546875" style="425" customWidth="1"/>
    <col min="13827" max="13827" width="20.140625" style="425" customWidth="1"/>
    <col min="13828" max="13830" width="15" style="425" customWidth="1"/>
    <col min="13831" max="13832" width="13.7109375" style="425" customWidth="1"/>
    <col min="13833" max="13833" width="15" style="425" customWidth="1"/>
    <col min="13834" max="14081" width="12.42578125" style="425"/>
    <col min="14082" max="14082" width="36.85546875" style="425" customWidth="1"/>
    <col min="14083" max="14083" width="20.140625" style="425" customWidth="1"/>
    <col min="14084" max="14086" width="15" style="425" customWidth="1"/>
    <col min="14087" max="14088" width="13.7109375" style="425" customWidth="1"/>
    <col min="14089" max="14089" width="15" style="425" customWidth="1"/>
    <col min="14090" max="14337" width="12.42578125" style="425"/>
    <col min="14338" max="14338" width="36.85546875" style="425" customWidth="1"/>
    <col min="14339" max="14339" width="20.140625" style="425" customWidth="1"/>
    <col min="14340" max="14342" width="15" style="425" customWidth="1"/>
    <col min="14343" max="14344" width="13.7109375" style="425" customWidth="1"/>
    <col min="14345" max="14345" width="15" style="425" customWidth="1"/>
    <col min="14346" max="14593" width="12.42578125" style="425"/>
    <col min="14594" max="14594" width="36.85546875" style="425" customWidth="1"/>
    <col min="14595" max="14595" width="20.140625" style="425" customWidth="1"/>
    <col min="14596" max="14598" width="15" style="425" customWidth="1"/>
    <col min="14599" max="14600" width="13.7109375" style="425" customWidth="1"/>
    <col min="14601" max="14601" width="15" style="425" customWidth="1"/>
    <col min="14602" max="14849" width="12.42578125" style="425"/>
    <col min="14850" max="14850" width="36.85546875" style="425" customWidth="1"/>
    <col min="14851" max="14851" width="20.140625" style="425" customWidth="1"/>
    <col min="14852" max="14854" width="15" style="425" customWidth="1"/>
    <col min="14855" max="14856" width="13.7109375" style="425" customWidth="1"/>
    <col min="14857" max="14857" width="15" style="425" customWidth="1"/>
    <col min="14858" max="15105" width="12.42578125" style="425"/>
    <col min="15106" max="15106" width="36.85546875" style="425" customWidth="1"/>
    <col min="15107" max="15107" width="20.140625" style="425" customWidth="1"/>
    <col min="15108" max="15110" width="15" style="425" customWidth="1"/>
    <col min="15111" max="15112" width="13.7109375" style="425" customWidth="1"/>
    <col min="15113" max="15113" width="15" style="425" customWidth="1"/>
    <col min="15114" max="15361" width="12.42578125" style="425"/>
    <col min="15362" max="15362" width="36.85546875" style="425" customWidth="1"/>
    <col min="15363" max="15363" width="20.140625" style="425" customWidth="1"/>
    <col min="15364" max="15366" width="15" style="425" customWidth="1"/>
    <col min="15367" max="15368" width="13.7109375" style="425" customWidth="1"/>
    <col min="15369" max="15369" width="15" style="425" customWidth="1"/>
    <col min="15370" max="15617" width="12.42578125" style="425"/>
    <col min="15618" max="15618" width="36.85546875" style="425" customWidth="1"/>
    <col min="15619" max="15619" width="20.140625" style="425" customWidth="1"/>
    <col min="15620" max="15622" width="15" style="425" customWidth="1"/>
    <col min="15623" max="15624" width="13.7109375" style="425" customWidth="1"/>
    <col min="15625" max="15625" width="15" style="425" customWidth="1"/>
    <col min="15626" max="15873" width="12.42578125" style="425"/>
    <col min="15874" max="15874" width="36.85546875" style="425" customWidth="1"/>
    <col min="15875" max="15875" width="20.140625" style="425" customWidth="1"/>
    <col min="15876" max="15878" width="15" style="425" customWidth="1"/>
    <col min="15879" max="15880" width="13.7109375" style="425" customWidth="1"/>
    <col min="15881" max="15881" width="15" style="425" customWidth="1"/>
    <col min="15882" max="16129" width="12.42578125" style="425"/>
    <col min="16130" max="16130" width="36.85546875" style="425" customWidth="1"/>
    <col min="16131" max="16131" width="20.140625" style="425" customWidth="1"/>
    <col min="16132" max="16134" width="15" style="425" customWidth="1"/>
    <col min="16135" max="16136" width="13.7109375" style="425" customWidth="1"/>
    <col min="16137" max="16137" width="15" style="425" customWidth="1"/>
    <col min="16138" max="16384" width="12.42578125" style="425"/>
  </cols>
  <sheetData>
    <row r="1" spans="1:5">
      <c r="A1" s="454" t="s">
        <v>697</v>
      </c>
      <c r="B1" s="454"/>
      <c r="C1" s="455"/>
      <c r="D1" s="456"/>
      <c r="E1" s="457" t="s">
        <v>1</v>
      </c>
    </row>
    <row r="2" spans="1:5">
      <c r="A2" s="454"/>
      <c r="C2" s="958">
        <v>1</v>
      </c>
      <c r="D2" s="456"/>
      <c r="E2" s="457"/>
    </row>
    <row r="3" spans="1:5">
      <c r="A3" s="113" t="s">
        <v>111</v>
      </c>
      <c r="B3" s="454"/>
      <c r="C3" s="455"/>
      <c r="D3" s="456"/>
      <c r="E3" s="458" t="s">
        <v>686</v>
      </c>
    </row>
    <row r="4" spans="1:5">
      <c r="A4" s="454" t="s">
        <v>695</v>
      </c>
      <c r="B4" s="454"/>
      <c r="C4" s="455"/>
      <c r="D4" s="456"/>
      <c r="E4" s="457" t="s">
        <v>363</v>
      </c>
    </row>
    <row r="5" spans="1:5">
      <c r="A5" s="454" t="s">
        <v>529</v>
      </c>
      <c r="B5" s="454"/>
      <c r="C5" s="454"/>
      <c r="D5" s="456"/>
      <c r="E5" s="457" t="s">
        <v>177</v>
      </c>
    </row>
    <row r="6" spans="1:5">
      <c r="A6" s="454"/>
      <c r="B6" s="454"/>
      <c r="C6" s="454"/>
      <c r="D6" s="454"/>
      <c r="E6" s="454"/>
    </row>
    <row r="7" spans="1:5">
      <c r="A7" s="971" t="s">
        <v>364</v>
      </c>
      <c r="B7" s="972"/>
      <c r="C7" s="972"/>
      <c r="D7" s="972"/>
      <c r="E7" s="972"/>
    </row>
    <row r="8" spans="1:5">
      <c r="A8" s="972"/>
      <c r="B8" s="972"/>
      <c r="C8" s="972"/>
      <c r="D8" s="972"/>
      <c r="E8" s="972"/>
    </row>
    <row r="9" spans="1:5" ht="13.5" thickBot="1">
      <c r="A9" s="459"/>
      <c r="B9" s="459"/>
      <c r="C9" s="459"/>
      <c r="D9" s="459"/>
      <c r="E9" s="459"/>
    </row>
    <row r="10" spans="1:5">
      <c r="A10" s="454"/>
      <c r="B10" s="460" t="s">
        <v>7</v>
      </c>
      <c r="C10" s="460" t="s">
        <v>315</v>
      </c>
      <c r="D10" s="460" t="s">
        <v>144</v>
      </c>
      <c r="E10" s="460" t="s">
        <v>365</v>
      </c>
    </row>
    <row r="11" spans="1:5">
      <c r="A11" s="460" t="s">
        <v>92</v>
      </c>
      <c r="B11" s="454"/>
      <c r="C11" s="460" t="s">
        <v>366</v>
      </c>
      <c r="D11" s="460" t="s">
        <v>367</v>
      </c>
      <c r="E11" s="460" t="s">
        <v>197</v>
      </c>
    </row>
    <row r="12" spans="1:5" ht="15">
      <c r="A12" s="461" t="s">
        <v>95</v>
      </c>
      <c r="B12" s="462" t="s">
        <v>241</v>
      </c>
      <c r="C12" s="462" t="s">
        <v>368</v>
      </c>
      <c r="D12" s="462" t="s">
        <v>106</v>
      </c>
      <c r="E12" s="462" t="s">
        <v>369</v>
      </c>
    </row>
    <row r="13" spans="1:5">
      <c r="A13" s="463"/>
      <c r="B13" s="456"/>
      <c r="C13" s="464"/>
      <c r="D13" s="465"/>
      <c r="E13" s="464"/>
    </row>
    <row r="14" spans="1:5">
      <c r="A14" s="463">
        <v>1</v>
      </c>
      <c r="B14" s="454" t="s">
        <v>318</v>
      </c>
      <c r="C14" s="466" t="s">
        <v>172</v>
      </c>
      <c r="D14" s="466" t="s">
        <v>172</v>
      </c>
      <c r="E14" s="466" t="s">
        <v>172</v>
      </c>
    </row>
    <row r="15" spans="1:5">
      <c r="A15" s="463">
        <f>A14+1</f>
        <v>2</v>
      </c>
      <c r="B15" s="454"/>
      <c r="C15" s="466"/>
      <c r="D15" s="466"/>
      <c r="E15" s="466"/>
    </row>
    <row r="16" spans="1:5">
      <c r="A16" s="463">
        <f t="shared" ref="A16:A51" si="0">A15+1</f>
        <v>3</v>
      </c>
      <c r="B16" s="454" t="s">
        <v>370</v>
      </c>
      <c r="C16" s="65"/>
      <c r="D16" s="65"/>
      <c r="E16" s="69"/>
    </row>
    <row r="17" spans="1:5">
      <c r="A17" s="463">
        <f t="shared" si="0"/>
        <v>4</v>
      </c>
      <c r="B17" s="454"/>
      <c r="C17" s="69"/>
      <c r="D17" s="69"/>
      <c r="E17" s="69"/>
    </row>
    <row r="18" spans="1:5">
      <c r="A18" s="463">
        <f t="shared" si="0"/>
        <v>5</v>
      </c>
      <c r="B18" s="454" t="s">
        <v>371</v>
      </c>
      <c r="C18" s="69"/>
      <c r="D18" s="69"/>
      <c r="E18" s="69"/>
    </row>
    <row r="19" spans="1:5">
      <c r="A19" s="463">
        <f t="shared" si="0"/>
        <v>6</v>
      </c>
      <c r="B19" s="454"/>
      <c r="C19" s="69"/>
      <c r="D19" s="69"/>
      <c r="E19" s="69"/>
    </row>
    <row r="20" spans="1:5">
      <c r="A20" s="463">
        <f t="shared" si="0"/>
        <v>7</v>
      </c>
      <c r="B20" s="454" t="s">
        <v>372</v>
      </c>
      <c r="C20" s="69"/>
      <c r="D20" s="69"/>
      <c r="E20" s="69"/>
    </row>
    <row r="21" spans="1:5">
      <c r="A21" s="463">
        <f t="shared" si="0"/>
        <v>8</v>
      </c>
      <c r="B21" s="454"/>
      <c r="C21" s="69"/>
      <c r="D21" s="69"/>
      <c r="E21" s="69"/>
    </row>
    <row r="22" spans="1:5">
      <c r="A22" s="463">
        <f t="shared" si="0"/>
        <v>9</v>
      </c>
      <c r="B22" s="454" t="s">
        <v>199</v>
      </c>
      <c r="C22" s="69"/>
      <c r="D22" s="69"/>
      <c r="E22" s="69"/>
    </row>
    <row r="23" spans="1:5">
      <c r="A23" s="463">
        <f t="shared" si="0"/>
        <v>10</v>
      </c>
      <c r="B23" s="454"/>
      <c r="C23" s="466"/>
      <c r="D23" s="466"/>
      <c r="E23" s="466"/>
    </row>
    <row r="24" spans="1:5">
      <c r="A24" s="463">
        <f t="shared" si="0"/>
        <v>11</v>
      </c>
      <c r="B24" s="454" t="s">
        <v>373</v>
      </c>
      <c r="C24" s="467"/>
      <c r="D24" s="467"/>
      <c r="E24" s="69"/>
    </row>
    <row r="25" spans="1:5">
      <c r="A25" s="463">
        <f t="shared" si="0"/>
        <v>12</v>
      </c>
      <c r="B25" s="454"/>
      <c r="C25" s="69"/>
      <c r="D25" s="69"/>
      <c r="E25" s="69"/>
    </row>
    <row r="26" spans="1:5">
      <c r="A26" s="463">
        <f t="shared" si="0"/>
        <v>13</v>
      </c>
      <c r="B26" s="454" t="s">
        <v>374</v>
      </c>
      <c r="C26" s="467"/>
      <c r="D26" s="467"/>
      <c r="E26" s="69"/>
    </row>
    <row r="27" spans="1:5">
      <c r="A27" s="463">
        <f t="shared" si="0"/>
        <v>14</v>
      </c>
      <c r="B27" s="454"/>
      <c r="C27" s="69"/>
      <c r="D27" s="69"/>
      <c r="E27" s="69"/>
    </row>
    <row r="28" spans="1:5">
      <c r="A28" s="463">
        <f t="shared" si="0"/>
        <v>15</v>
      </c>
      <c r="B28" s="454" t="s">
        <v>375</v>
      </c>
      <c r="C28" s="467"/>
      <c r="D28" s="467"/>
      <c r="E28" s="69"/>
    </row>
    <row r="29" spans="1:5">
      <c r="A29" s="463">
        <f t="shared" si="0"/>
        <v>16</v>
      </c>
      <c r="B29" s="454"/>
      <c r="C29" s="65"/>
      <c r="D29" s="65"/>
      <c r="E29" s="65"/>
    </row>
    <row r="30" spans="1:5" ht="13.5" thickBot="1">
      <c r="A30" s="463">
        <f t="shared" si="0"/>
        <v>17</v>
      </c>
      <c r="B30" s="454" t="s">
        <v>322</v>
      </c>
      <c r="C30" s="468" t="s">
        <v>172</v>
      </c>
      <c r="D30" s="468" t="s">
        <v>172</v>
      </c>
      <c r="E30" s="468" t="s">
        <v>172</v>
      </c>
    </row>
    <row r="31" spans="1:5" ht="13.5" thickTop="1">
      <c r="A31" s="463">
        <f t="shared" si="0"/>
        <v>18</v>
      </c>
      <c r="B31" s="454"/>
      <c r="C31" s="469"/>
      <c r="D31" s="469"/>
      <c r="E31" s="469"/>
    </row>
    <row r="32" spans="1:5">
      <c r="A32" s="463">
        <f t="shared" si="0"/>
        <v>19</v>
      </c>
      <c r="B32" s="454"/>
      <c r="C32" s="469"/>
      <c r="D32" s="469"/>
      <c r="E32" s="469"/>
    </row>
    <row r="33" spans="1:6">
      <c r="A33" s="463">
        <f t="shared" si="0"/>
        <v>20</v>
      </c>
      <c r="B33" s="454"/>
      <c r="C33" s="69"/>
      <c r="D33" s="69"/>
      <c r="E33" s="69"/>
    </row>
    <row r="34" spans="1:6">
      <c r="A34" s="463">
        <f t="shared" si="0"/>
        <v>21</v>
      </c>
      <c r="B34" s="454"/>
      <c r="C34" s="69"/>
      <c r="D34" s="69"/>
      <c r="E34" s="69"/>
    </row>
    <row r="35" spans="1:6">
      <c r="A35" s="463">
        <f t="shared" si="0"/>
        <v>22</v>
      </c>
      <c r="B35" s="454" t="s">
        <v>184</v>
      </c>
      <c r="C35" s="466"/>
      <c r="D35" s="466"/>
      <c r="E35" s="466"/>
    </row>
    <row r="36" spans="1:6">
      <c r="A36" s="463">
        <f t="shared" si="0"/>
        <v>23</v>
      </c>
      <c r="B36" s="454"/>
      <c r="C36" s="69"/>
      <c r="D36" s="69"/>
      <c r="E36" s="69"/>
      <c r="F36" s="69"/>
    </row>
    <row r="37" spans="1:6">
      <c r="A37" s="463">
        <f t="shared" si="0"/>
        <v>24</v>
      </c>
      <c r="B37" s="454" t="s">
        <v>370</v>
      </c>
      <c r="C37" s="69">
        <f>+'LAB A 6'!H63-'Lab NUUSum'!C39</f>
        <v>434357</v>
      </c>
      <c r="D37" s="69"/>
      <c r="E37" s="69"/>
      <c r="F37" s="69">
        <f>-E112</f>
        <v>434356.97339999996</v>
      </c>
    </row>
    <row r="38" spans="1:6">
      <c r="A38" s="463">
        <f t="shared" si="0"/>
        <v>25</v>
      </c>
      <c r="B38" s="454"/>
      <c r="C38" s="466"/>
      <c r="D38" s="466"/>
      <c r="E38" s="466"/>
      <c r="F38" s="69"/>
    </row>
    <row r="39" spans="1:6">
      <c r="A39" s="463">
        <f t="shared" si="0"/>
        <v>26</v>
      </c>
      <c r="B39" s="454" t="s">
        <v>371</v>
      </c>
      <c r="C39" s="467">
        <f>+'LAB A 6'!H34</f>
        <v>0</v>
      </c>
      <c r="D39" s="467"/>
      <c r="E39" s="69"/>
      <c r="F39" s="69"/>
    </row>
    <row r="40" spans="1:6">
      <c r="A40" s="463">
        <f t="shared" si="0"/>
        <v>27</v>
      </c>
      <c r="B40" s="454"/>
      <c r="C40" s="69"/>
      <c r="D40" s="69"/>
      <c r="E40" s="69"/>
      <c r="F40" s="69"/>
    </row>
    <row r="41" spans="1:6">
      <c r="A41" s="463">
        <f t="shared" si="0"/>
        <v>28</v>
      </c>
      <c r="B41" s="454" t="s">
        <v>372</v>
      </c>
      <c r="C41" s="467">
        <f>-'LAB A 10'!H59</f>
        <v>-211911</v>
      </c>
      <c r="D41" s="467"/>
      <c r="E41" s="69"/>
      <c r="F41" s="69">
        <f>-E114</f>
        <v>-144952.55699999997</v>
      </c>
    </row>
    <row r="42" spans="1:6">
      <c r="A42" s="463">
        <f t="shared" si="0"/>
        <v>29</v>
      </c>
      <c r="B42" s="454"/>
      <c r="C42" s="467"/>
      <c r="D42" s="467"/>
      <c r="E42" s="69"/>
      <c r="F42" s="69"/>
    </row>
    <row r="43" spans="1:6">
      <c r="A43" s="463">
        <f t="shared" si="0"/>
        <v>30</v>
      </c>
      <c r="B43" s="454" t="s">
        <v>199</v>
      </c>
      <c r="C43" s="467">
        <f>-'LAB A 12-14'!G45</f>
        <v>0</v>
      </c>
      <c r="D43" s="467"/>
      <c r="E43" s="69"/>
      <c r="F43" s="69"/>
    </row>
    <row r="44" spans="1:6">
      <c r="A44" s="463">
        <f t="shared" si="0"/>
        <v>31</v>
      </c>
      <c r="B44" s="454"/>
      <c r="C44" s="467"/>
      <c r="D44" s="467"/>
      <c r="E44" s="69"/>
      <c r="F44" s="69"/>
    </row>
    <row r="45" spans="1:6">
      <c r="A45" s="463">
        <f t="shared" si="0"/>
        <v>32</v>
      </c>
      <c r="B45" s="454" t="s">
        <v>373</v>
      </c>
      <c r="C45" s="467">
        <f>+'LAB A 12-14'!G93</f>
        <v>0</v>
      </c>
      <c r="D45" s="467"/>
      <c r="E45" s="69"/>
      <c r="F45" s="69"/>
    </row>
    <row r="46" spans="1:6">
      <c r="A46" s="463">
        <f t="shared" si="0"/>
        <v>33</v>
      </c>
      <c r="B46" s="454"/>
      <c r="C46" s="466"/>
      <c r="D46" s="466"/>
      <c r="E46" s="466"/>
      <c r="F46" s="69"/>
    </row>
    <row r="47" spans="1:6">
      <c r="A47" s="463">
        <f t="shared" si="0"/>
        <v>34</v>
      </c>
      <c r="B47" s="454" t="s">
        <v>374</v>
      </c>
      <c r="C47" s="467"/>
      <c r="D47" s="467"/>
      <c r="E47" s="69"/>
      <c r="F47" s="69"/>
    </row>
    <row r="48" spans="1:6">
      <c r="A48" s="463">
        <f t="shared" si="0"/>
        <v>35</v>
      </c>
      <c r="B48" s="454"/>
      <c r="C48" s="466"/>
      <c r="D48" s="466"/>
      <c r="E48" s="466"/>
      <c r="F48" s="69"/>
    </row>
    <row r="49" spans="1:7">
      <c r="A49" s="463">
        <f t="shared" si="0"/>
        <v>36</v>
      </c>
      <c r="B49" s="454" t="s">
        <v>375</v>
      </c>
      <c r="C49" s="467"/>
      <c r="D49" s="467"/>
      <c r="E49" s="69"/>
      <c r="F49" s="69"/>
    </row>
    <row r="50" spans="1:7">
      <c r="A50" s="463">
        <f t="shared" si="0"/>
        <v>37</v>
      </c>
      <c r="B50" s="454"/>
      <c r="C50" s="466"/>
      <c r="D50" s="466"/>
      <c r="E50" s="466"/>
      <c r="F50" s="69"/>
    </row>
    <row r="51" spans="1:7" ht="13.5" thickBot="1">
      <c r="A51" s="463">
        <f t="shared" si="0"/>
        <v>38</v>
      </c>
      <c r="B51" s="454" t="s">
        <v>322</v>
      </c>
      <c r="C51" s="468">
        <f>SUM(C37:C50)</f>
        <v>222446</v>
      </c>
      <c r="D51" s="468">
        <f>SUM(D37:D50)</f>
        <v>0</v>
      </c>
      <c r="E51" s="468">
        <f>SUM(E37:E50)</f>
        <v>0</v>
      </c>
      <c r="F51" s="69">
        <f>SUM(F37:F50)</f>
        <v>289404.41639999999</v>
      </c>
    </row>
    <row r="52" spans="1:7" ht="13.5" thickTop="1">
      <c r="A52" s="463"/>
      <c r="B52" s="454"/>
      <c r="C52" s="467"/>
      <c r="D52" s="467"/>
      <c r="E52" s="467"/>
      <c r="F52" s="69"/>
    </row>
    <row r="53" spans="1:7">
      <c r="A53" s="463"/>
      <c r="B53" s="454" t="s">
        <v>377</v>
      </c>
      <c r="C53" s="456"/>
      <c r="D53" s="456"/>
      <c r="E53" s="456"/>
      <c r="F53" s="69"/>
    </row>
    <row r="54" spans="1:7">
      <c r="B54" s="463"/>
      <c r="C54" s="454" t="s">
        <v>378</v>
      </c>
      <c r="D54" s="456"/>
      <c r="E54" s="456"/>
      <c r="F54" s="69"/>
    </row>
    <row r="55" spans="1:7">
      <c r="F55" s="69"/>
    </row>
    <row r="56" spans="1:7">
      <c r="F56" s="69"/>
    </row>
    <row r="57" spans="1:7" ht="15">
      <c r="A57" s="470"/>
      <c r="B57" s="477" t="s">
        <v>361</v>
      </c>
      <c r="C57" s="467">
        <f>+'LAB B 14'!H74</f>
        <v>17613</v>
      </c>
      <c r="E57" s="467">
        <f>+D57+C57</f>
        <v>17613</v>
      </c>
      <c r="F57" s="467">
        <f>+E122</f>
        <v>14181.015800000001</v>
      </c>
      <c r="G57" s="471"/>
    </row>
    <row r="58" spans="1:7" ht="15">
      <c r="A58" s="470"/>
      <c r="B58" s="477" t="s">
        <v>362</v>
      </c>
      <c r="C58" s="706">
        <v>0</v>
      </c>
      <c r="E58" s="467">
        <f>+D58+C58</f>
        <v>0</v>
      </c>
      <c r="F58" s="69"/>
      <c r="G58" s="471"/>
    </row>
    <row r="59" spans="1:7" ht="15.75" thickBot="1">
      <c r="A59" s="470"/>
      <c r="B59" s="478" t="s">
        <v>403</v>
      </c>
      <c r="C59" s="472">
        <f>SUM(C57:C58)</f>
        <v>17613</v>
      </c>
      <c r="E59" s="472">
        <f>E57+E58</f>
        <v>17613</v>
      </c>
      <c r="F59" s="69">
        <f>SUM(F57:F58)</f>
        <v>14181.015800000001</v>
      </c>
      <c r="G59" s="471"/>
    </row>
    <row r="60" spans="1:7" ht="13.5" thickTop="1">
      <c r="F60" s="69"/>
    </row>
    <row r="61" spans="1:7">
      <c r="B61" s="479" t="s">
        <v>356</v>
      </c>
      <c r="C61" s="467">
        <f>+'LAB Tax'!D6</f>
        <v>5425</v>
      </c>
      <c r="E61" s="467">
        <f>(C61+D61)</f>
        <v>5425</v>
      </c>
      <c r="F61" s="69">
        <f>+E127</f>
        <v>14308</v>
      </c>
      <c r="G61" s="425" t="s">
        <v>576</v>
      </c>
    </row>
    <row r="62" spans="1:7">
      <c r="B62" s="479" t="s">
        <v>358</v>
      </c>
      <c r="C62" s="942">
        <v>0.1523932294075091</v>
      </c>
      <c r="D62" s="941"/>
      <c r="E62" s="827">
        <f>+C62</f>
        <v>0.1523932294075091</v>
      </c>
      <c r="F62" s="928">
        <v>0.15240000000000001</v>
      </c>
      <c r="G62" s="941" t="s">
        <v>700</v>
      </c>
    </row>
    <row r="63" spans="1:7" ht="13.5" thickBot="1">
      <c r="B63" s="480" t="s">
        <v>359</v>
      </c>
      <c r="C63" s="472">
        <f>+C62*C61</f>
        <v>826.73326953573689</v>
      </c>
      <c r="E63" s="472">
        <f>(E62*E61)</f>
        <v>826.73326953573689</v>
      </c>
      <c r="F63" s="69">
        <f>+F61*F62</f>
        <v>2180.5392000000002</v>
      </c>
    </row>
    <row r="64" spans="1:7" ht="13.5" thickTop="1">
      <c r="B64" s="463"/>
      <c r="C64" s="467"/>
      <c r="E64" s="467"/>
    </row>
    <row r="65" spans="1:6">
      <c r="B65" s="463"/>
      <c r="C65" s="467"/>
    </row>
    <row r="67" spans="1:6">
      <c r="B67" s="562" t="s">
        <v>409</v>
      </c>
      <c r="C67" s="562"/>
      <c r="D67" s="562"/>
      <c r="E67" s="562"/>
      <c r="F67" s="562"/>
    </row>
    <row r="68" spans="1:6">
      <c r="B68" s="562" t="s">
        <v>72</v>
      </c>
      <c r="C68" s="562">
        <v>3852</v>
      </c>
      <c r="D68" s="562"/>
      <c r="E68" s="562"/>
      <c r="F68" s="562"/>
    </row>
    <row r="69" spans="1:6">
      <c r="B69" s="563" t="s">
        <v>418</v>
      </c>
      <c r="C69" s="564">
        <f>+C68*F72</f>
        <v>2904.1824324324325</v>
      </c>
      <c r="D69" s="562"/>
      <c r="E69" s="562"/>
      <c r="F69" s="562"/>
    </row>
    <row r="70" spans="1:6">
      <c r="B70" s="563" t="s">
        <v>419</v>
      </c>
      <c r="C70" s="564">
        <f>+C68*F73</f>
        <v>947.81756756756761</v>
      </c>
      <c r="D70" s="562"/>
      <c r="E70" s="562"/>
      <c r="F70" s="562"/>
    </row>
    <row r="71" spans="1:6" ht="25.5">
      <c r="B71" s="562" t="s">
        <v>411</v>
      </c>
      <c r="C71" s="562" t="s">
        <v>414</v>
      </c>
      <c r="D71" s="565" t="s">
        <v>416</v>
      </c>
      <c r="E71" s="562" t="s">
        <v>415</v>
      </c>
      <c r="F71" s="562"/>
    </row>
    <row r="72" spans="1:6">
      <c r="B72" s="566" t="s">
        <v>412</v>
      </c>
      <c r="C72" s="562">
        <v>2881</v>
      </c>
      <c r="D72" s="562">
        <v>-203</v>
      </c>
      <c r="E72" s="562">
        <f>+C72+D72</f>
        <v>2678</v>
      </c>
      <c r="F72" s="567">
        <f>+E72/E74</f>
        <v>0.75394144144144148</v>
      </c>
    </row>
    <row r="73" spans="1:6">
      <c r="B73" s="566" t="s">
        <v>413</v>
      </c>
      <c r="C73" s="562">
        <v>907</v>
      </c>
      <c r="D73" s="562">
        <v>-33</v>
      </c>
      <c r="E73" s="562">
        <f>+C73+D73</f>
        <v>874</v>
      </c>
      <c r="F73" s="567">
        <f>+E73/E74</f>
        <v>0.24605855855855857</v>
      </c>
    </row>
    <row r="74" spans="1:6" ht="13.5" thickBot="1">
      <c r="B74" s="563" t="s">
        <v>417</v>
      </c>
      <c r="C74" s="568">
        <f>SUM(C72:C73)</f>
        <v>3788</v>
      </c>
      <c r="D74" s="568">
        <f>SUM(D72:D73)</f>
        <v>-236</v>
      </c>
      <c r="E74" s="568">
        <f>SUM(E72:E73)</f>
        <v>3552</v>
      </c>
      <c r="F74" s="562"/>
    </row>
    <row r="75" spans="1:6" ht="13.5" thickTop="1">
      <c r="B75" s="562" t="s">
        <v>410</v>
      </c>
      <c r="C75" s="562"/>
      <c r="D75" s="562"/>
      <c r="E75" s="562"/>
      <c r="F75" s="562"/>
    </row>
    <row r="76" spans="1:6">
      <c r="B76" s="562"/>
      <c r="C76" s="562"/>
      <c r="D76" s="562"/>
      <c r="E76" s="562"/>
      <c r="F76" s="562"/>
    </row>
    <row r="77" spans="1:6">
      <c r="B77" s="562"/>
      <c r="C77" s="562"/>
      <c r="D77" s="562"/>
      <c r="E77" s="562"/>
      <c r="F77" s="562"/>
    </row>
    <row r="78" spans="1:6" ht="15">
      <c r="A78" s="470"/>
      <c r="B78" s="569" t="s">
        <v>356</v>
      </c>
      <c r="C78" s="570">
        <v>907</v>
      </c>
      <c r="D78" s="562"/>
      <c r="E78" s="570">
        <f>(C78+F78)</f>
        <v>907</v>
      </c>
      <c r="F78" s="571"/>
    </row>
    <row r="79" spans="1:6" ht="15">
      <c r="A79" s="470"/>
      <c r="B79" s="572" t="s">
        <v>404</v>
      </c>
      <c r="C79" s="570">
        <f>SUM(C37:C41)</f>
        <v>222446</v>
      </c>
      <c r="D79" s="562"/>
      <c r="E79" s="570"/>
      <c r="F79" s="571"/>
    </row>
    <row r="80" spans="1:6" ht="15">
      <c r="A80" s="470"/>
      <c r="B80" s="572" t="s">
        <v>406</v>
      </c>
      <c r="C80" s="573">
        <f>+'Marion Tax'!N8</f>
        <v>1.6714099999999999E-2</v>
      </c>
      <c r="D80" s="562"/>
      <c r="E80" s="570"/>
      <c r="F80" s="571"/>
    </row>
    <row r="81" spans="1:9" ht="15">
      <c r="A81" s="470"/>
      <c r="B81" s="572"/>
      <c r="C81" s="570">
        <f>+C79*C80</f>
        <v>3717.9846885999996</v>
      </c>
      <c r="D81" s="562"/>
      <c r="E81" s="570"/>
      <c r="F81" s="571"/>
      <c r="G81" s="471"/>
    </row>
    <row r="82" spans="1:9" ht="15">
      <c r="A82" s="470"/>
      <c r="B82" s="572" t="s">
        <v>405</v>
      </c>
      <c r="C82" s="574">
        <f>+'MARION A 6'!G38</f>
        <v>0.21560000000000001</v>
      </c>
      <c r="D82" s="562"/>
      <c r="E82" s="575">
        <f>+C82</f>
        <v>0.21560000000000001</v>
      </c>
      <c r="F82" s="571"/>
      <c r="G82" s="471"/>
    </row>
    <row r="83" spans="1:9" ht="15.75" thickBot="1">
      <c r="A83" s="470"/>
      <c r="B83" s="572" t="s">
        <v>359</v>
      </c>
      <c r="C83" s="576">
        <v>0</v>
      </c>
      <c r="D83" s="562"/>
      <c r="E83" s="576">
        <f>(E82*E78)</f>
        <v>195.54920000000001</v>
      </c>
      <c r="F83" s="571"/>
      <c r="G83" s="471"/>
    </row>
    <row r="84" spans="1:9" ht="16.5" thickTop="1">
      <c r="A84" s="470"/>
      <c r="B84" s="463"/>
      <c r="C84" s="467"/>
      <c r="E84" s="439"/>
    </row>
    <row r="85" spans="1:9" ht="15.75">
      <c r="B85" s="577" t="s">
        <v>574</v>
      </c>
      <c r="C85" s="578"/>
      <c r="D85" s="579" t="s">
        <v>343</v>
      </c>
      <c r="E85" s="578"/>
      <c r="F85" s="580"/>
      <c r="G85" s="580"/>
      <c r="H85" s="580"/>
      <c r="I85" s="470"/>
    </row>
    <row r="86" spans="1:9" ht="15.75">
      <c r="B86" s="581" t="s">
        <v>344</v>
      </c>
      <c r="C86" s="582"/>
      <c r="D86" s="583" t="s">
        <v>345</v>
      </c>
      <c r="E86" s="583" t="s">
        <v>345</v>
      </c>
      <c r="F86" s="584" t="s">
        <v>346</v>
      </c>
      <c r="G86" s="585"/>
      <c r="H86" s="586"/>
      <c r="I86" s="470"/>
    </row>
    <row r="87" spans="1:9" ht="15.75">
      <c r="B87" s="581"/>
      <c r="C87" s="582"/>
      <c r="D87" s="583" t="s">
        <v>347</v>
      </c>
      <c r="E87" s="583" t="s">
        <v>347</v>
      </c>
      <c r="F87" s="584" t="s">
        <v>347</v>
      </c>
      <c r="G87" s="585"/>
      <c r="H87" s="586"/>
      <c r="I87" s="470"/>
    </row>
    <row r="88" spans="1:9" ht="15.75">
      <c r="B88" s="587" t="s">
        <v>318</v>
      </c>
      <c r="C88" s="582"/>
      <c r="D88" s="588" t="s">
        <v>553</v>
      </c>
      <c r="E88" s="588" t="s">
        <v>554</v>
      </c>
      <c r="F88" s="589" t="s">
        <v>554</v>
      </c>
      <c r="G88" s="585"/>
      <c r="H88" s="586"/>
      <c r="I88" s="470"/>
    </row>
    <row r="89" spans="1:9" ht="15.75">
      <c r="B89" s="581"/>
      <c r="C89" s="590"/>
      <c r="D89" s="590"/>
      <c r="E89" s="590"/>
      <c r="F89" s="590"/>
      <c r="G89" s="590"/>
      <c r="H89" s="591"/>
      <c r="I89" s="470"/>
    </row>
    <row r="90" spans="1:9" ht="15.75">
      <c r="B90" s="581" t="s">
        <v>348</v>
      </c>
      <c r="C90" s="590"/>
      <c r="D90" s="592">
        <v>0</v>
      </c>
      <c r="E90" s="593"/>
      <c r="F90" s="593">
        <f t="shared" ref="F90:F96" si="1">E90-D90</f>
        <v>0</v>
      </c>
      <c r="G90" s="590"/>
      <c r="H90" s="591"/>
      <c r="I90" s="470"/>
    </row>
    <row r="91" spans="1:9" ht="15.75">
      <c r="B91" s="581" t="s">
        <v>349</v>
      </c>
      <c r="C91" s="590"/>
      <c r="D91" s="594">
        <v>0</v>
      </c>
      <c r="E91" s="595"/>
      <c r="F91" s="595">
        <f t="shared" si="1"/>
        <v>0</v>
      </c>
      <c r="G91" s="590"/>
      <c r="H91" s="591"/>
      <c r="I91" s="470"/>
    </row>
    <row r="92" spans="1:9" ht="15.75">
      <c r="B92" s="581" t="s">
        <v>350</v>
      </c>
      <c r="C92" s="596"/>
      <c r="D92" s="597">
        <v>0</v>
      </c>
      <c r="E92" s="598"/>
      <c r="F92" s="595">
        <f t="shared" si="1"/>
        <v>0</v>
      </c>
      <c r="G92" s="590"/>
      <c r="H92" s="591"/>
      <c r="I92" s="470"/>
    </row>
    <row r="93" spans="1:9" ht="15.75">
      <c r="B93" s="581" t="s">
        <v>199</v>
      </c>
      <c r="C93" s="596"/>
      <c r="D93" s="597">
        <v>0</v>
      </c>
      <c r="E93" s="598"/>
      <c r="F93" s="595">
        <f t="shared" si="1"/>
        <v>0</v>
      </c>
      <c r="G93" s="590"/>
      <c r="H93" s="591"/>
      <c r="I93" s="470"/>
    </row>
    <row r="94" spans="1:9" ht="15.75">
      <c r="B94" s="581" t="s">
        <v>351</v>
      </c>
      <c r="C94" s="596"/>
      <c r="D94" s="597">
        <v>0</v>
      </c>
      <c r="E94" s="598"/>
      <c r="F94" s="595">
        <f t="shared" si="1"/>
        <v>0</v>
      </c>
      <c r="G94" s="590"/>
      <c r="H94" s="591"/>
      <c r="I94" s="470"/>
    </row>
    <row r="95" spans="1:9" ht="15.75">
      <c r="B95" s="581" t="s">
        <v>352</v>
      </c>
      <c r="C95" s="596"/>
      <c r="D95" s="597">
        <v>0</v>
      </c>
      <c r="E95" s="598"/>
      <c r="F95" s="595">
        <f t="shared" si="1"/>
        <v>0</v>
      </c>
      <c r="G95" s="590"/>
      <c r="H95" s="591"/>
      <c r="I95" s="470"/>
    </row>
    <row r="96" spans="1:9" ht="15.75">
      <c r="B96" s="581" t="s">
        <v>353</v>
      </c>
      <c r="C96" s="596"/>
      <c r="D96" s="599">
        <v>0</v>
      </c>
      <c r="E96" s="582"/>
      <c r="F96" s="600">
        <f t="shared" si="1"/>
        <v>0</v>
      </c>
      <c r="G96" s="590"/>
      <c r="H96" s="591"/>
      <c r="I96" s="470"/>
    </row>
    <row r="97" spans="2:9" ht="15.75">
      <c r="B97" s="581"/>
      <c r="C97" s="596"/>
      <c r="D97" s="596"/>
      <c r="E97" s="601"/>
      <c r="F97" s="602"/>
      <c r="G97" s="590"/>
      <c r="H97" s="591"/>
      <c r="I97" s="470"/>
    </row>
    <row r="98" spans="2:9" ht="15.75">
      <c r="B98" s="587" t="s">
        <v>354</v>
      </c>
      <c r="C98" s="603"/>
      <c r="D98" s="604">
        <f>SUM(D90:D96)</f>
        <v>0</v>
      </c>
      <c r="E98" s="604"/>
      <c r="F98" s="604">
        <f>SUM(F90:F96)</f>
        <v>0</v>
      </c>
      <c r="G98" s="590"/>
      <c r="H98" s="591"/>
      <c r="I98" s="470"/>
    </row>
    <row r="99" spans="2:9" ht="15.75">
      <c r="B99" s="581"/>
      <c r="C99" s="590"/>
      <c r="D99" s="590"/>
      <c r="E99" s="602"/>
      <c r="F99" s="602"/>
      <c r="G99" s="590"/>
      <c r="H99" s="591"/>
      <c r="I99" s="470"/>
    </row>
    <row r="100" spans="2:9" ht="15.75">
      <c r="B100" s="581" t="s">
        <v>555</v>
      </c>
      <c r="C100" s="590"/>
      <c r="D100" s="592">
        <v>0</v>
      </c>
      <c r="E100" s="593"/>
      <c r="F100" s="593">
        <f>E100-D100</f>
        <v>0</v>
      </c>
      <c r="G100" s="591"/>
      <c r="H100" s="591"/>
      <c r="I100" s="470"/>
    </row>
    <row r="101" spans="2:9" ht="15.75">
      <c r="B101" s="581" t="s">
        <v>556</v>
      </c>
      <c r="C101" s="590"/>
      <c r="D101" s="599">
        <v>0</v>
      </c>
      <c r="E101" s="600"/>
      <c r="F101" s="600">
        <f>E101-D101</f>
        <v>0</v>
      </c>
      <c r="G101" s="591"/>
      <c r="H101" s="591"/>
      <c r="I101" s="470"/>
    </row>
    <row r="102" spans="2:9" ht="15.75">
      <c r="B102" s="587" t="s">
        <v>355</v>
      </c>
      <c r="C102" s="590"/>
      <c r="D102" s="604">
        <f>-D100+D101</f>
        <v>0</v>
      </c>
      <c r="E102" s="604"/>
      <c r="F102" s="604">
        <f>-F100+F101</f>
        <v>0</v>
      </c>
      <c r="G102" s="590"/>
      <c r="H102" s="591"/>
      <c r="I102" s="470"/>
    </row>
    <row r="103" spans="2:9" ht="15.75">
      <c r="B103" s="581"/>
      <c r="C103" s="590"/>
      <c r="D103" s="590"/>
      <c r="E103" s="602"/>
      <c r="F103" s="602"/>
      <c r="G103" s="590"/>
      <c r="H103" s="591"/>
      <c r="I103" s="470"/>
    </row>
    <row r="104" spans="2:9" ht="15.75">
      <c r="B104" s="587" t="s">
        <v>356</v>
      </c>
      <c r="C104" s="590"/>
      <c r="D104" s="592">
        <v>0</v>
      </c>
      <c r="E104" s="593"/>
      <c r="F104" s="605"/>
      <c r="G104" s="591" t="s">
        <v>357</v>
      </c>
      <c r="H104" s="591"/>
      <c r="I104" s="470"/>
    </row>
    <row r="105" spans="2:9" ht="15.75">
      <c r="B105" s="581" t="s">
        <v>358</v>
      </c>
      <c r="C105" s="590"/>
      <c r="D105" s="590"/>
      <c r="E105" s="606"/>
      <c r="F105" s="595"/>
      <c r="G105" s="590"/>
      <c r="H105" s="591"/>
      <c r="I105" s="470"/>
    </row>
    <row r="106" spans="2:9" ht="15.75">
      <c r="B106" s="581" t="s">
        <v>359</v>
      </c>
      <c r="C106" s="590"/>
      <c r="D106" s="607">
        <v>0</v>
      </c>
      <c r="E106" s="608"/>
      <c r="F106" s="604">
        <f>-E106+D106</f>
        <v>0</v>
      </c>
      <c r="G106" s="590"/>
      <c r="H106" s="591"/>
      <c r="I106" s="470"/>
    </row>
    <row r="107" spans="2:9" ht="15.75">
      <c r="B107" s="581"/>
      <c r="C107" s="590"/>
      <c r="D107" s="590"/>
      <c r="E107" s="590"/>
      <c r="F107" s="590"/>
      <c r="G107" s="590"/>
      <c r="H107" s="591"/>
      <c r="I107" s="470"/>
    </row>
    <row r="108" spans="2:9" ht="15.75">
      <c r="B108" s="581"/>
      <c r="C108" s="590"/>
      <c r="D108" s="590"/>
      <c r="E108" s="590"/>
      <c r="F108" s="590"/>
      <c r="G108" s="590"/>
      <c r="H108" s="591"/>
      <c r="I108" s="470"/>
    </row>
    <row r="109" spans="2:9" ht="15.75">
      <c r="B109" s="581"/>
      <c r="C109" s="590"/>
      <c r="D109" s="590"/>
      <c r="E109" s="590"/>
      <c r="F109" s="590"/>
      <c r="G109" s="590"/>
      <c r="H109" s="591"/>
    </row>
    <row r="110" spans="2:9" ht="15.75">
      <c r="B110" s="609" t="s">
        <v>184</v>
      </c>
      <c r="C110" s="590"/>
      <c r="D110" s="610" t="s">
        <v>360</v>
      </c>
      <c r="E110" s="590"/>
      <c r="F110" s="590"/>
      <c r="G110" s="590"/>
      <c r="H110" s="591"/>
    </row>
    <row r="111" spans="2:9" ht="15.75">
      <c r="B111" s="581"/>
      <c r="C111" s="590"/>
      <c r="D111" s="590"/>
      <c r="E111" s="590"/>
      <c r="F111" s="590"/>
      <c r="G111" s="590"/>
      <c r="H111" s="591"/>
    </row>
    <row r="112" spans="2:9" ht="15.75">
      <c r="B112" s="581" t="s">
        <v>348</v>
      </c>
      <c r="C112" s="590"/>
      <c r="D112" s="592">
        <v>0</v>
      </c>
      <c r="E112" s="593">
        <v>-434356.97339999996</v>
      </c>
      <c r="F112" s="593">
        <f t="shared" ref="F112:F118" si="2">E112-D112</f>
        <v>-434356.97339999996</v>
      </c>
      <c r="G112" s="590"/>
      <c r="H112" s="591"/>
    </row>
    <row r="113" spans="2:8" ht="15.75">
      <c r="B113" s="581" t="s">
        <v>349</v>
      </c>
      <c r="C113" s="590"/>
      <c r="D113" s="594">
        <v>0</v>
      </c>
      <c r="E113" s="595">
        <v>0</v>
      </c>
      <c r="F113" s="595">
        <f t="shared" si="2"/>
        <v>0</v>
      </c>
      <c r="G113" s="590"/>
      <c r="H113" s="591"/>
    </row>
    <row r="114" spans="2:8" ht="15.75">
      <c r="B114" s="581" t="s">
        <v>350</v>
      </c>
      <c r="C114" s="590"/>
      <c r="D114" s="597">
        <v>0</v>
      </c>
      <c r="E114" s="611">
        <v>144952.55699999997</v>
      </c>
      <c r="F114" s="611">
        <f t="shared" si="2"/>
        <v>144952.55699999997</v>
      </c>
      <c r="G114" s="590"/>
      <c r="H114" s="591"/>
    </row>
    <row r="115" spans="2:8" ht="15.75">
      <c r="B115" s="581" t="s">
        <v>199</v>
      </c>
      <c r="C115" s="590"/>
      <c r="D115" s="597">
        <v>0</v>
      </c>
      <c r="E115" s="595">
        <v>0</v>
      </c>
      <c r="F115" s="595">
        <f t="shared" si="2"/>
        <v>0</v>
      </c>
      <c r="G115" s="590"/>
      <c r="H115" s="591"/>
    </row>
    <row r="116" spans="2:8" ht="15.75">
      <c r="B116" s="581" t="s">
        <v>351</v>
      </c>
      <c r="C116" s="590"/>
      <c r="D116" s="597">
        <v>0</v>
      </c>
      <c r="E116" s="595">
        <v>0</v>
      </c>
      <c r="F116" s="595">
        <f t="shared" si="2"/>
        <v>0</v>
      </c>
      <c r="G116" s="590"/>
      <c r="H116" s="591"/>
    </row>
    <row r="117" spans="2:8" ht="15.75">
      <c r="B117" s="581" t="s">
        <v>352</v>
      </c>
      <c r="C117" s="590"/>
      <c r="D117" s="597">
        <v>0</v>
      </c>
      <c r="E117" s="595">
        <v>0</v>
      </c>
      <c r="F117" s="595">
        <f t="shared" si="2"/>
        <v>0</v>
      </c>
      <c r="G117" s="590"/>
      <c r="H117" s="591"/>
    </row>
    <row r="118" spans="2:8" ht="15.75">
      <c r="B118" s="581" t="s">
        <v>353</v>
      </c>
      <c r="C118" s="590"/>
      <c r="D118" s="599">
        <v>0</v>
      </c>
      <c r="E118" s="600">
        <v>0</v>
      </c>
      <c r="F118" s="600">
        <f t="shared" si="2"/>
        <v>0</v>
      </c>
      <c r="G118" s="590"/>
      <c r="H118" s="591"/>
    </row>
    <row r="119" spans="2:8" ht="15.75">
      <c r="B119" s="581"/>
      <c r="C119" s="590"/>
      <c r="D119" s="601"/>
      <c r="E119" s="602"/>
      <c r="F119" s="602"/>
      <c r="G119" s="590"/>
      <c r="H119" s="591"/>
    </row>
    <row r="120" spans="2:8" ht="15.75">
      <c r="B120" s="587" t="s">
        <v>354</v>
      </c>
      <c r="C120" s="590"/>
      <c r="D120" s="604">
        <f>SUM(D112:D118)</f>
        <v>0</v>
      </c>
      <c r="E120" s="604">
        <f>SUM(E112:E118)</f>
        <v>-289404.41639999999</v>
      </c>
      <c r="F120" s="604">
        <f>SUM(F112:F118)</f>
        <v>-289404.41639999999</v>
      </c>
      <c r="G120" s="590"/>
      <c r="H120" s="591"/>
    </row>
    <row r="121" spans="2:8" ht="15">
      <c r="B121" s="581"/>
      <c r="C121" s="612"/>
      <c r="D121" s="595"/>
      <c r="E121" s="595"/>
      <c r="F121" s="595"/>
      <c r="G121" s="612"/>
      <c r="H121" s="591"/>
    </row>
    <row r="122" spans="2:8" ht="15.75">
      <c r="B122" s="581" t="s">
        <v>361</v>
      </c>
      <c r="C122" s="590"/>
      <c r="D122" s="592">
        <v>0</v>
      </c>
      <c r="E122" s="593">
        <v>14181.015800000001</v>
      </c>
      <c r="F122" s="593">
        <f>E122-D122</f>
        <v>14181.015800000001</v>
      </c>
      <c r="G122" s="590"/>
      <c r="H122" s="591"/>
    </row>
    <row r="123" spans="2:8" ht="15.75">
      <c r="B123" s="581" t="s">
        <v>362</v>
      </c>
      <c r="C123" s="590"/>
      <c r="D123" s="599">
        <v>0</v>
      </c>
      <c r="E123" s="600">
        <v>0</v>
      </c>
      <c r="F123" s="600">
        <f>E123-D123</f>
        <v>0</v>
      </c>
      <c r="G123" s="590"/>
      <c r="H123" s="591"/>
    </row>
    <row r="124" spans="2:8" ht="15.75">
      <c r="B124" s="587" t="s">
        <v>355</v>
      </c>
      <c r="C124" s="590"/>
      <c r="D124" s="604">
        <f>-D122+D123</f>
        <v>0</v>
      </c>
      <c r="E124" s="604">
        <f>-E122+E123</f>
        <v>-14181.015800000001</v>
      </c>
      <c r="F124" s="604">
        <f>-F122+F123</f>
        <v>-14181.015800000001</v>
      </c>
      <c r="G124" s="590"/>
      <c r="H124" s="591"/>
    </row>
    <row r="125" spans="2:8" ht="15.75">
      <c r="B125" s="581"/>
      <c r="C125" s="590"/>
      <c r="D125" s="602"/>
      <c r="E125" s="602"/>
      <c r="F125" s="602"/>
      <c r="G125" s="590"/>
      <c r="H125" s="591"/>
    </row>
    <row r="126" spans="2:8" ht="15.75">
      <c r="B126" s="581"/>
      <c r="C126" s="590"/>
      <c r="D126" s="595"/>
      <c r="E126" s="602"/>
      <c r="F126" s="602"/>
      <c r="G126" s="590"/>
      <c r="H126" s="591"/>
    </row>
    <row r="127" spans="2:8" ht="15.75">
      <c r="B127" s="587" t="s">
        <v>356</v>
      </c>
      <c r="C127" s="590"/>
      <c r="D127" s="592">
        <v>14308</v>
      </c>
      <c r="E127" s="593">
        <f>D127</f>
        <v>14308</v>
      </c>
      <c r="F127" s="604"/>
      <c r="G127" s="591" t="s">
        <v>357</v>
      </c>
      <c r="H127" s="591"/>
    </row>
    <row r="128" spans="2:8" ht="15.75">
      <c r="B128" s="581" t="s">
        <v>358</v>
      </c>
      <c r="C128" s="590"/>
      <c r="D128" s="600"/>
      <c r="E128" s="606">
        <v>0.1523932294075091</v>
      </c>
      <c r="F128" s="602"/>
      <c r="G128" s="590"/>
      <c r="H128" s="591"/>
    </row>
    <row r="129" spans="2:8" ht="15.75">
      <c r="B129" s="581" t="s">
        <v>359</v>
      </c>
      <c r="C129" s="590"/>
      <c r="D129" s="607">
        <v>0</v>
      </c>
      <c r="E129" s="604">
        <f>(E128*E127)</f>
        <v>2180.4423263626404</v>
      </c>
      <c r="F129" s="604">
        <f>-E129+D129</f>
        <v>-2180.4423263626404</v>
      </c>
      <c r="G129" s="590"/>
      <c r="H129" s="591"/>
    </row>
    <row r="130" spans="2:8" ht="15">
      <c r="B130" s="581"/>
      <c r="C130" s="591"/>
      <c r="D130" s="591"/>
      <c r="E130" s="591"/>
      <c r="F130" s="591"/>
      <c r="G130" s="591"/>
      <c r="H130" s="591"/>
    </row>
  </sheetData>
  <mergeCells count="1">
    <mergeCell ref="A7:E8"/>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1B9DCA-D873-476A-B63C-6E9B12D6EDE5}">
  <sheetPr>
    <tabColor rgb="FFFF0000"/>
  </sheetPr>
  <dimension ref="A1:N333"/>
  <sheetViews>
    <sheetView topLeftCell="A5" workbookViewId="0">
      <selection activeCell="J7" sqref="J7"/>
    </sheetView>
  </sheetViews>
  <sheetFormatPr defaultColWidth="10.85546875" defaultRowHeight="12"/>
  <cols>
    <col min="1" max="1" width="5.140625" style="2" customWidth="1"/>
    <col min="2" max="2" width="33.42578125" style="2" customWidth="1"/>
    <col min="3" max="3" width="12.7109375" style="2" customWidth="1"/>
    <col min="4" max="5" width="12.85546875" style="2" customWidth="1"/>
    <col min="6" max="6" width="12" style="2" bestFit="1" customWidth="1"/>
    <col min="7" max="7" width="9.7109375" style="2" customWidth="1"/>
    <col min="8" max="8" width="10.7109375" style="2" customWidth="1"/>
    <col min="9" max="10" width="12.85546875" style="2" customWidth="1"/>
    <col min="11" max="11" width="12" style="32" customWidth="1"/>
    <col min="12" max="12" width="12.7109375" style="286" customWidth="1"/>
    <col min="13" max="14" width="10.85546875" style="2"/>
    <col min="15" max="16384" width="10.85546875" style="57"/>
  </cols>
  <sheetData>
    <row r="1" spans="1:14" s="4" customFormat="1">
      <c r="A1" s="1" t="s">
        <v>0</v>
      </c>
      <c r="B1" s="1"/>
      <c r="C1" s="1"/>
      <c r="D1" s="1"/>
      <c r="E1" s="2"/>
      <c r="F1" s="3"/>
      <c r="G1" s="3"/>
      <c r="H1" s="718" t="s">
        <v>1</v>
      </c>
      <c r="I1" s="3"/>
      <c r="J1" s="3"/>
      <c r="L1" s="282"/>
      <c r="M1" s="2"/>
      <c r="N1" s="2"/>
    </row>
    <row r="2" spans="1:14" s="4" customFormat="1">
      <c r="A2" s="1" t="s">
        <v>2</v>
      </c>
      <c r="B2" s="1"/>
      <c r="C2" s="1"/>
      <c r="D2" s="1"/>
      <c r="E2" s="3"/>
      <c r="F2" s="3"/>
      <c r="G2" s="3"/>
      <c r="H2" s="718"/>
      <c r="I2" s="5"/>
      <c r="J2" s="5"/>
      <c r="L2" s="282"/>
      <c r="M2" s="2"/>
      <c r="N2" s="2"/>
    </row>
    <row r="3" spans="1:14" s="4" customFormat="1">
      <c r="A3" s="1"/>
      <c r="B3" s="1"/>
      <c r="C3" s="1"/>
      <c r="D3" s="1"/>
      <c r="E3" s="2"/>
      <c r="F3" s="6"/>
      <c r="G3" s="6"/>
      <c r="H3" s="718" t="s">
        <v>3</v>
      </c>
      <c r="I3" s="6"/>
      <c r="J3" s="6"/>
      <c r="L3" s="282"/>
      <c r="M3" s="2"/>
      <c r="N3" s="2"/>
    </row>
    <row r="4" spans="1:14" s="4" customFormat="1">
      <c r="A4" s="1" t="s">
        <v>111</v>
      </c>
      <c r="B4" s="1"/>
      <c r="C4" s="7"/>
      <c r="D4" s="7"/>
      <c r="E4" s="2"/>
      <c r="F4" s="2"/>
      <c r="G4" s="2"/>
      <c r="H4" s="718" t="s">
        <v>4</v>
      </c>
      <c r="I4" s="6"/>
      <c r="J4" s="6"/>
      <c r="L4" s="282"/>
      <c r="M4" s="2"/>
      <c r="N4" s="2"/>
    </row>
    <row r="5" spans="1:14" s="4" customFormat="1">
      <c r="A5" s="454" t="s">
        <v>695</v>
      </c>
      <c r="B5" s="1"/>
      <c r="C5" s="2"/>
      <c r="D5" s="2"/>
      <c r="E5" s="2"/>
      <c r="F5" s="2"/>
      <c r="G5" s="2"/>
      <c r="H5" s="718" t="s">
        <v>87</v>
      </c>
      <c r="I5" s="3"/>
      <c r="J5" s="3"/>
      <c r="L5" s="282"/>
      <c r="M5" s="2"/>
      <c r="N5" s="2"/>
    </row>
    <row r="6" spans="1:14" s="4" customFormat="1">
      <c r="A6" s="1" t="s">
        <v>88</v>
      </c>
      <c r="B6" s="1"/>
      <c r="C6" s="2"/>
      <c r="D6" s="2"/>
      <c r="E6" s="2"/>
      <c r="F6" s="2"/>
      <c r="G6" s="2"/>
      <c r="H6" s="718"/>
      <c r="I6" s="5"/>
      <c r="J6" s="5"/>
      <c r="L6" s="282"/>
      <c r="M6" s="2"/>
      <c r="N6" s="2"/>
    </row>
    <row r="7" spans="1:14" s="4" customFormat="1">
      <c r="A7" s="10" t="s">
        <v>5</v>
      </c>
      <c r="B7" s="11"/>
      <c r="C7" s="2"/>
      <c r="D7" s="2"/>
      <c r="E7" s="2"/>
      <c r="F7" s="2"/>
      <c r="G7" s="2"/>
      <c r="H7" s="718" t="s">
        <v>6</v>
      </c>
      <c r="I7" s="3"/>
      <c r="J7" s="3"/>
      <c r="L7" s="282"/>
      <c r="M7" s="2"/>
      <c r="N7" s="2"/>
    </row>
    <row r="8" spans="1:14" s="4" customFormat="1" ht="12.75" thickBot="1">
      <c r="A8" s="12"/>
      <c r="B8" s="12"/>
      <c r="C8" s="12"/>
      <c r="D8" s="12"/>
      <c r="E8" s="13"/>
      <c r="F8" s="13"/>
      <c r="G8" s="13"/>
      <c r="H8" s="13"/>
      <c r="I8" s="13"/>
      <c r="J8" s="13"/>
      <c r="K8" s="14"/>
      <c r="L8" s="283"/>
      <c r="M8" s="2"/>
      <c r="N8" s="2"/>
    </row>
    <row r="9" spans="1:14" s="20" customFormat="1">
      <c r="A9" s="15"/>
      <c r="B9" s="18">
        <v>-1</v>
      </c>
      <c r="C9" s="18">
        <v>-2</v>
      </c>
      <c r="D9" s="18">
        <f>C9-1</f>
        <v>-3</v>
      </c>
      <c r="E9" s="18">
        <f>D9-1</f>
        <v>-4</v>
      </c>
      <c r="G9" s="18">
        <f>E9-1</f>
        <v>-5</v>
      </c>
      <c r="H9" s="18">
        <f>G9-1</f>
        <v>-6</v>
      </c>
      <c r="I9" s="18">
        <f>H9-1</f>
        <v>-7</v>
      </c>
      <c r="J9" s="284">
        <f>I9-1</f>
        <v>-8</v>
      </c>
      <c r="K9" s="19"/>
      <c r="L9" s="19"/>
    </row>
    <row r="10" spans="1:14" s="4" customFormat="1" ht="14.25">
      <c r="A10" s="23" t="s">
        <v>92</v>
      </c>
      <c r="B10" s="64"/>
      <c r="C10" s="22" t="s">
        <v>9</v>
      </c>
      <c r="D10" s="127"/>
      <c r="E10" s="23" t="s">
        <v>10</v>
      </c>
      <c r="F10" s="211" t="s">
        <v>181</v>
      </c>
      <c r="G10" s="24" t="s">
        <v>11</v>
      </c>
      <c r="H10" s="285" t="s">
        <v>11</v>
      </c>
      <c r="I10" s="2"/>
      <c r="J10" s="2"/>
    </row>
    <row r="11" spans="1:14" s="4" customFormat="1" ht="12.75" thickBot="1">
      <c r="A11" s="702" t="s">
        <v>95</v>
      </c>
      <c r="B11" s="702" t="s">
        <v>13</v>
      </c>
      <c r="C11" s="695" t="s">
        <v>14</v>
      </c>
      <c r="D11" s="131" t="s">
        <v>106</v>
      </c>
      <c r="E11" s="699" t="s">
        <v>15</v>
      </c>
      <c r="F11" s="212" t="s">
        <v>182</v>
      </c>
      <c r="G11" s="701" t="s">
        <v>16</v>
      </c>
      <c r="H11" s="695" t="s">
        <v>17</v>
      </c>
      <c r="I11" s="2"/>
      <c r="J11" s="2"/>
    </row>
    <row r="12" spans="1:14" s="4" customFormat="1">
      <c r="A12" s="30">
        <v>1</v>
      </c>
      <c r="B12" s="1" t="s">
        <v>18</v>
      </c>
      <c r="C12" s="31"/>
      <c r="D12" s="31"/>
      <c r="E12" s="31"/>
      <c r="F12" s="31"/>
      <c r="G12" s="32"/>
      <c r="H12" s="31"/>
      <c r="I12" s="2"/>
      <c r="J12" s="2"/>
    </row>
    <row r="13" spans="1:14" s="4" customFormat="1">
      <c r="A13" s="30">
        <f>A12+1</f>
        <v>2</v>
      </c>
      <c r="B13" s="2" t="s">
        <v>19</v>
      </c>
      <c r="C13" s="35"/>
      <c r="D13" s="35"/>
      <c r="E13" s="279"/>
      <c r="F13" s="279"/>
      <c r="G13" s="32"/>
      <c r="H13" s="41"/>
      <c r="I13" s="2"/>
      <c r="J13" s="2"/>
    </row>
    <row r="14" spans="1:14" s="4" customFormat="1">
      <c r="A14" s="30">
        <f t="shared" ref="A14:A74" si="0">A13+1</f>
        <v>3</v>
      </c>
      <c r="B14" s="2" t="s">
        <v>20</v>
      </c>
      <c r="C14" s="31"/>
      <c r="D14" s="31"/>
      <c r="E14" s="280"/>
      <c r="F14" s="280"/>
      <c r="G14" s="32"/>
      <c r="H14" s="41"/>
      <c r="I14" s="2"/>
      <c r="J14" s="2"/>
    </row>
    <row r="15" spans="1:14" s="4" customFormat="1">
      <c r="A15" s="30">
        <f t="shared" si="0"/>
        <v>4</v>
      </c>
      <c r="B15" s="2" t="s">
        <v>21</v>
      </c>
      <c r="C15" s="31"/>
      <c r="D15" s="31"/>
      <c r="E15" s="280"/>
      <c r="F15" s="280"/>
      <c r="G15" s="32"/>
      <c r="H15" s="41"/>
      <c r="I15" s="2"/>
      <c r="J15" s="2"/>
    </row>
    <row r="16" spans="1:14" s="4" customFormat="1">
      <c r="A16" s="30">
        <f t="shared" si="0"/>
        <v>5</v>
      </c>
      <c r="B16" s="1" t="s">
        <v>22</v>
      </c>
      <c r="C16" s="31"/>
      <c r="D16" s="31"/>
      <c r="E16" s="280"/>
      <c r="F16" s="280"/>
      <c r="G16" s="32"/>
      <c r="H16" s="41"/>
      <c r="I16" s="2"/>
      <c r="J16" s="2"/>
    </row>
    <row r="17" spans="1:10" s="4" customFormat="1">
      <c r="A17" s="30">
        <f t="shared" si="0"/>
        <v>6</v>
      </c>
      <c r="B17" s="2" t="s">
        <v>23</v>
      </c>
      <c r="C17" s="31"/>
      <c r="D17" s="31"/>
      <c r="E17" s="280"/>
      <c r="F17" s="280"/>
      <c r="G17" s="32"/>
      <c r="H17" s="41"/>
      <c r="I17" s="2"/>
      <c r="J17" s="2"/>
    </row>
    <row r="18" spans="1:10" s="4" customFormat="1">
      <c r="A18" s="30">
        <f t="shared" si="0"/>
        <v>7</v>
      </c>
      <c r="B18" s="2" t="s">
        <v>24</v>
      </c>
      <c r="C18" s="31"/>
      <c r="D18" s="31"/>
      <c r="E18" s="280"/>
      <c r="F18" s="280"/>
      <c r="G18" s="32"/>
      <c r="H18" s="41"/>
      <c r="I18" s="2"/>
      <c r="J18" s="2"/>
    </row>
    <row r="19" spans="1:10" s="4" customFormat="1">
      <c r="A19" s="30">
        <f t="shared" si="0"/>
        <v>8</v>
      </c>
      <c r="B19" s="2" t="s">
        <v>25</v>
      </c>
      <c r="C19" s="31"/>
      <c r="D19" s="31"/>
      <c r="E19" s="280"/>
      <c r="F19" s="280"/>
      <c r="G19" s="32"/>
      <c r="H19" s="41"/>
      <c r="I19" s="2"/>
      <c r="J19" s="2"/>
    </row>
    <row r="20" spans="1:10" s="4" customFormat="1">
      <c r="A20" s="30">
        <f t="shared" si="0"/>
        <v>9</v>
      </c>
      <c r="B20" s="2" t="s">
        <v>26</v>
      </c>
      <c r="C20" s="31"/>
      <c r="D20" s="31"/>
      <c r="E20" s="280"/>
      <c r="F20" s="280"/>
      <c r="G20" s="32"/>
      <c r="H20" s="41"/>
      <c r="I20" s="2"/>
      <c r="J20" s="2"/>
    </row>
    <row r="21" spans="1:10" s="4" customFormat="1">
      <c r="A21" s="30">
        <f t="shared" si="0"/>
        <v>10</v>
      </c>
      <c r="B21" s="2" t="s">
        <v>27</v>
      </c>
      <c r="C21" s="31"/>
      <c r="D21" s="31"/>
      <c r="E21" s="280"/>
      <c r="F21" s="280"/>
      <c r="G21" s="32"/>
      <c r="H21" s="41"/>
      <c r="I21" s="2"/>
      <c r="J21" s="2"/>
    </row>
    <row r="22" spans="1:10" s="4" customFormat="1">
      <c r="A22" s="30">
        <f t="shared" si="0"/>
        <v>11</v>
      </c>
      <c r="B22" s="2" t="s">
        <v>28</v>
      </c>
      <c r="C22" s="31"/>
      <c r="D22" s="31"/>
      <c r="E22" s="280"/>
      <c r="F22" s="280"/>
      <c r="G22" s="32"/>
      <c r="H22" s="41"/>
      <c r="I22" s="2"/>
      <c r="J22" s="2"/>
    </row>
    <row r="23" spans="1:10" s="4" customFormat="1">
      <c r="A23" s="30">
        <f t="shared" si="0"/>
        <v>12</v>
      </c>
      <c r="B23" s="2" t="s">
        <v>29</v>
      </c>
      <c r="C23" s="31"/>
      <c r="D23" s="31"/>
      <c r="E23" s="280"/>
      <c r="F23" s="280"/>
      <c r="G23" s="32"/>
      <c r="H23" s="41"/>
      <c r="I23" s="2"/>
      <c r="J23" s="2"/>
    </row>
    <row r="24" spans="1:10" s="4" customFormat="1">
      <c r="A24" s="30">
        <f t="shared" si="0"/>
        <v>13</v>
      </c>
      <c r="B24" s="2" t="s">
        <v>30</v>
      </c>
      <c r="C24" s="31"/>
      <c r="D24" s="31"/>
      <c r="E24" s="280"/>
      <c r="F24" s="280"/>
      <c r="G24" s="32"/>
      <c r="H24" s="41"/>
      <c r="I24" s="2"/>
      <c r="J24" s="2"/>
    </row>
    <row r="25" spans="1:10" s="4" customFormat="1">
      <c r="A25" s="30">
        <f t="shared" si="0"/>
        <v>14</v>
      </c>
      <c r="B25" s="2" t="s">
        <v>31</v>
      </c>
      <c r="C25" s="31"/>
      <c r="D25" s="31"/>
      <c r="E25" s="280"/>
      <c r="F25" s="280"/>
      <c r="G25" s="32"/>
      <c r="H25" s="41"/>
      <c r="I25" s="2"/>
      <c r="J25" s="2"/>
    </row>
    <row r="26" spans="1:10" s="4" customFormat="1">
      <c r="A26" s="30">
        <f>A25+1</f>
        <v>15</v>
      </c>
      <c r="B26" s="2" t="s">
        <v>32</v>
      </c>
      <c r="C26" s="31"/>
      <c r="D26" s="31"/>
      <c r="E26" s="280"/>
      <c r="F26" s="280"/>
      <c r="G26" s="32"/>
      <c r="H26" s="41"/>
      <c r="I26" s="2"/>
      <c r="J26" s="2"/>
    </row>
    <row r="27" spans="1:10" s="4" customFormat="1">
      <c r="A27" s="30">
        <f t="shared" si="0"/>
        <v>16</v>
      </c>
      <c r="B27" s="1" t="s">
        <v>33</v>
      </c>
      <c r="C27" s="31"/>
      <c r="D27" s="31"/>
      <c r="E27" s="280"/>
      <c r="F27" s="280"/>
      <c r="G27" s="32"/>
      <c r="H27" s="41"/>
      <c r="I27" s="2"/>
      <c r="J27" s="2"/>
    </row>
    <row r="28" spans="1:10" s="4" customFormat="1">
      <c r="A28" s="30">
        <f t="shared" si="0"/>
        <v>17</v>
      </c>
      <c r="B28" s="2" t="s">
        <v>34</v>
      </c>
      <c r="C28" s="31"/>
      <c r="D28" s="31"/>
      <c r="E28" s="280"/>
      <c r="F28" s="280"/>
      <c r="G28" s="32"/>
      <c r="H28" s="41"/>
      <c r="I28" s="2"/>
      <c r="J28" s="2"/>
    </row>
    <row r="29" spans="1:10" s="4" customFormat="1">
      <c r="A29" s="30">
        <f t="shared" si="0"/>
        <v>18</v>
      </c>
      <c r="B29" s="2" t="s">
        <v>35</v>
      </c>
      <c r="C29" s="31"/>
      <c r="D29" s="31"/>
      <c r="E29" s="280"/>
      <c r="F29" s="280"/>
      <c r="G29" s="32"/>
      <c r="H29" s="41"/>
      <c r="I29" s="2"/>
      <c r="J29" s="2"/>
    </row>
    <row r="30" spans="1:10" s="4" customFormat="1">
      <c r="A30" s="30">
        <f t="shared" si="0"/>
        <v>19</v>
      </c>
      <c r="B30" s="38" t="s">
        <v>36</v>
      </c>
      <c r="C30" s="31"/>
      <c r="D30" s="31"/>
      <c r="E30" s="280"/>
      <c r="F30" s="280"/>
      <c r="G30" s="32"/>
      <c r="H30" s="41"/>
      <c r="I30" s="2"/>
      <c r="J30" s="2"/>
    </row>
    <row r="31" spans="1:10" s="4" customFormat="1">
      <c r="A31" s="30">
        <f t="shared" si="0"/>
        <v>20</v>
      </c>
      <c r="B31" s="2" t="s">
        <v>37</v>
      </c>
      <c r="C31" s="31"/>
      <c r="D31" s="31"/>
      <c r="E31" s="280"/>
      <c r="F31" s="280"/>
      <c r="G31" s="32"/>
      <c r="H31" s="41"/>
      <c r="I31" s="2"/>
      <c r="J31" s="2"/>
    </row>
    <row r="32" spans="1:10" s="4" customFormat="1">
      <c r="A32" s="30">
        <f t="shared" si="0"/>
        <v>21</v>
      </c>
      <c r="B32" s="2" t="s">
        <v>38</v>
      </c>
      <c r="C32" s="31"/>
      <c r="D32" s="31"/>
      <c r="E32" s="280"/>
      <c r="F32" s="280"/>
      <c r="G32" s="32"/>
      <c r="H32" s="41"/>
      <c r="I32" s="2"/>
      <c r="J32" s="2"/>
    </row>
    <row r="33" spans="1:11" s="4" customFormat="1">
      <c r="A33" s="30">
        <f t="shared" si="0"/>
        <v>22</v>
      </c>
      <c r="B33" s="1" t="s">
        <v>39</v>
      </c>
      <c r="C33" s="31"/>
      <c r="D33" s="31"/>
      <c r="E33" s="280"/>
      <c r="F33" s="280"/>
      <c r="G33" s="32"/>
      <c r="H33" s="41"/>
      <c r="I33" s="2"/>
      <c r="J33" s="2"/>
    </row>
    <row r="34" spans="1:11" s="4" customFormat="1" ht="12.75">
      <c r="A34" s="30">
        <f t="shared" si="0"/>
        <v>23</v>
      </c>
      <c r="B34" s="2" t="s">
        <v>40</v>
      </c>
      <c r="C34" s="31">
        <v>0</v>
      </c>
      <c r="D34" s="31"/>
      <c r="E34" s="31">
        <f t="shared" ref="E34:E40" si="1">SUM(C34:D34)</f>
        <v>0</v>
      </c>
      <c r="F34" s="31">
        <v>0</v>
      </c>
      <c r="G34" s="32">
        <f>1-79.94%</f>
        <v>0.2006</v>
      </c>
      <c r="H34" s="41">
        <f>IF(G34=0,"",ROUND(F34*G34,0))</f>
        <v>0</v>
      </c>
      <c r="I34" s="2"/>
      <c r="J34" s="2"/>
      <c r="K34" s="940" t="s">
        <v>698</v>
      </c>
    </row>
    <row r="35" spans="1:11" s="4" customFormat="1">
      <c r="A35" s="30">
        <f t="shared" si="0"/>
        <v>24</v>
      </c>
      <c r="B35" s="2" t="s">
        <v>41</v>
      </c>
      <c r="C35" s="31">
        <f>+'LAB TB'!P6</f>
        <v>1484005.7699999998</v>
      </c>
      <c r="D35" s="31"/>
      <c r="E35" s="31">
        <f t="shared" si="1"/>
        <v>1484005.7699999998</v>
      </c>
      <c r="F35" s="31">
        <v>1479455</v>
      </c>
      <c r="G35" s="32">
        <f t="shared" ref="G35:G40" si="2">1-79.94%</f>
        <v>0.2006</v>
      </c>
      <c r="H35" s="41">
        <f t="shared" ref="H35:H40" si="3">IF(G35=0,"",ROUND(F35*G35,0))</f>
        <v>296779</v>
      </c>
      <c r="I35" s="2"/>
      <c r="J35" s="2"/>
    </row>
    <row r="36" spans="1:11" s="4" customFormat="1">
      <c r="A36" s="30">
        <f t="shared" si="0"/>
        <v>25</v>
      </c>
      <c r="B36" s="38" t="s">
        <v>42</v>
      </c>
      <c r="C36" s="31">
        <f>+'LAB TB'!P7</f>
        <v>1030.92</v>
      </c>
      <c r="D36" s="31"/>
      <c r="E36" s="31">
        <f t="shared" si="1"/>
        <v>1030.92</v>
      </c>
      <c r="F36" s="31">
        <v>0</v>
      </c>
      <c r="G36" s="32">
        <f t="shared" si="2"/>
        <v>0.2006</v>
      </c>
      <c r="H36" s="41">
        <f t="shared" si="3"/>
        <v>0</v>
      </c>
      <c r="I36" s="31"/>
      <c r="J36" s="2"/>
    </row>
    <row r="37" spans="1:11" s="4" customFormat="1">
      <c r="A37" s="30">
        <f t="shared" si="0"/>
        <v>26</v>
      </c>
      <c r="B37" s="2" t="s">
        <v>43</v>
      </c>
      <c r="C37" s="31">
        <f>+'LAB TB'!P8+'LAB TB'!P9</f>
        <v>726421.51615384629</v>
      </c>
      <c r="D37" s="31"/>
      <c r="E37" s="31">
        <f t="shared" si="1"/>
        <v>726421.51615384629</v>
      </c>
      <c r="F37" s="31">
        <v>654953</v>
      </c>
      <c r="G37" s="32">
        <f t="shared" si="2"/>
        <v>0.2006</v>
      </c>
      <c r="H37" s="41">
        <f t="shared" si="3"/>
        <v>131384</v>
      </c>
      <c r="I37" s="31"/>
      <c r="J37" s="2"/>
    </row>
    <row r="38" spans="1:11" s="4" customFormat="1">
      <c r="A38" s="30">
        <f t="shared" si="0"/>
        <v>27</v>
      </c>
      <c r="B38" s="2" t="s">
        <v>44</v>
      </c>
      <c r="C38" s="31">
        <f>+'LAB TB'!P10</f>
        <v>42012.777692307689</v>
      </c>
      <c r="D38" s="31"/>
      <c r="E38" s="31">
        <f t="shared" si="1"/>
        <v>42012.777692307689</v>
      </c>
      <c r="F38" s="31">
        <v>23402</v>
      </c>
      <c r="G38" s="32">
        <f t="shared" si="2"/>
        <v>0.2006</v>
      </c>
      <c r="H38" s="41">
        <f t="shared" si="3"/>
        <v>4694</v>
      </c>
      <c r="I38" s="31"/>
      <c r="J38" s="2"/>
    </row>
    <row r="39" spans="1:11" s="4" customFormat="1">
      <c r="A39" s="30">
        <f t="shared" si="0"/>
        <v>28</v>
      </c>
      <c r="B39" s="2" t="s">
        <v>45</v>
      </c>
      <c r="C39" s="31">
        <f>+'LAB TB'!P11</f>
        <v>5777.8799999999992</v>
      </c>
      <c r="D39" s="31"/>
      <c r="E39" s="31">
        <f t="shared" si="1"/>
        <v>5777.8799999999992</v>
      </c>
      <c r="F39" s="31">
        <v>5778</v>
      </c>
      <c r="G39" s="32">
        <f t="shared" si="2"/>
        <v>0.2006</v>
      </c>
      <c r="H39" s="41">
        <f t="shared" si="3"/>
        <v>1159</v>
      </c>
      <c r="I39" s="31" t="s">
        <v>566</v>
      </c>
      <c r="J39" s="2"/>
    </row>
    <row r="40" spans="1:11" s="4" customFormat="1">
      <c r="A40" s="30">
        <f t="shared" si="0"/>
        <v>29</v>
      </c>
      <c r="B40" s="2" t="s">
        <v>46</v>
      </c>
      <c r="C40" s="31">
        <f>+'LAB TB'!P12</f>
        <v>1827.2700000000002</v>
      </c>
      <c r="D40" s="31"/>
      <c r="E40" s="31">
        <f t="shared" si="1"/>
        <v>1827.2700000000002</v>
      </c>
      <c r="F40" s="31">
        <v>1701</v>
      </c>
      <c r="G40" s="32">
        <f t="shared" si="2"/>
        <v>0.2006</v>
      </c>
      <c r="H40" s="41">
        <f t="shared" si="3"/>
        <v>341</v>
      </c>
      <c r="I40" s="31" t="s">
        <v>567</v>
      </c>
      <c r="J40" s="2"/>
    </row>
    <row r="41" spans="1:11" s="4" customFormat="1">
      <c r="A41" s="30">
        <f t="shared" si="0"/>
        <v>30</v>
      </c>
      <c r="B41" s="1" t="s">
        <v>47</v>
      </c>
      <c r="C41" s="31"/>
      <c r="D41" s="31"/>
      <c r="E41" s="280"/>
      <c r="F41" s="280"/>
      <c r="G41" s="32"/>
      <c r="H41" s="41"/>
      <c r="I41" s="2"/>
      <c r="J41" s="2"/>
    </row>
    <row r="42" spans="1:11" s="4" customFormat="1">
      <c r="A42" s="30">
        <f t="shared" si="0"/>
        <v>31</v>
      </c>
      <c r="B42" s="38" t="s">
        <v>48</v>
      </c>
      <c r="C42" s="31"/>
      <c r="D42" s="31"/>
      <c r="E42" s="280"/>
      <c r="F42" s="280"/>
      <c r="G42" s="32"/>
      <c r="H42" s="41"/>
      <c r="I42" s="2"/>
      <c r="J42" s="2"/>
    </row>
    <row r="43" spans="1:11" s="4" customFormat="1">
      <c r="A43" s="30">
        <f t="shared" si="0"/>
        <v>32</v>
      </c>
      <c r="B43" s="2" t="s">
        <v>107</v>
      </c>
      <c r="C43" s="31"/>
      <c r="D43" s="31"/>
      <c r="E43" s="280"/>
      <c r="F43" s="280"/>
      <c r="G43" s="32"/>
      <c r="H43" s="41"/>
      <c r="I43" s="2"/>
      <c r="J43" s="2"/>
    </row>
    <row r="44" spans="1:11" s="4" customFormat="1">
      <c r="A44" s="30">
        <f t="shared" si="0"/>
        <v>33</v>
      </c>
      <c r="B44" s="1" t="s">
        <v>50</v>
      </c>
      <c r="C44" s="31"/>
      <c r="D44" s="31"/>
      <c r="E44" s="280"/>
      <c r="F44" s="280"/>
      <c r="G44" s="32"/>
      <c r="H44" s="41"/>
      <c r="I44" s="2"/>
      <c r="J44" s="2"/>
    </row>
    <row r="45" spans="1:11" s="4" customFormat="1">
      <c r="A45" s="30">
        <f t="shared" si="0"/>
        <v>34</v>
      </c>
      <c r="B45" s="2" t="s">
        <v>51</v>
      </c>
      <c r="C45" s="31"/>
      <c r="D45" s="31"/>
      <c r="E45" s="280"/>
      <c r="F45" s="280"/>
      <c r="G45" s="32"/>
      <c r="H45" s="41"/>
      <c r="I45" s="2"/>
      <c r="J45" s="2"/>
    </row>
    <row r="46" spans="1:11" s="4" customFormat="1">
      <c r="A46" s="30">
        <f t="shared" si="0"/>
        <v>35</v>
      </c>
      <c r="B46" s="2" t="s">
        <v>52</v>
      </c>
      <c r="C46" s="31"/>
      <c r="D46" s="31"/>
      <c r="E46" s="280"/>
      <c r="F46" s="280"/>
      <c r="G46" s="32"/>
      <c r="H46" s="41"/>
      <c r="I46" s="2"/>
      <c r="J46" s="2"/>
    </row>
    <row r="47" spans="1:11" s="4" customFormat="1">
      <c r="A47" s="30">
        <f t="shared" si="0"/>
        <v>36</v>
      </c>
      <c r="B47" s="2" t="s">
        <v>53</v>
      </c>
      <c r="C47" s="36"/>
      <c r="D47" s="31"/>
      <c r="E47" s="280"/>
      <c r="F47" s="280"/>
      <c r="G47" s="32"/>
      <c r="H47" s="41"/>
      <c r="I47" s="2"/>
      <c r="J47" s="2"/>
    </row>
    <row r="48" spans="1:11" s="4" customFormat="1">
      <c r="A48" s="30">
        <f t="shared" si="0"/>
        <v>37</v>
      </c>
      <c r="B48" s="2" t="s">
        <v>56</v>
      </c>
      <c r="C48" s="36"/>
      <c r="D48" s="31"/>
      <c r="E48" s="280"/>
      <c r="F48" s="280"/>
      <c r="G48" s="32"/>
      <c r="H48" s="41"/>
      <c r="I48" s="2"/>
      <c r="J48" s="2"/>
    </row>
    <row r="49" spans="1:12" s="4" customFormat="1">
      <c r="A49" s="30">
        <f t="shared" si="0"/>
        <v>38</v>
      </c>
      <c r="B49" s="2" t="s">
        <v>57</v>
      </c>
      <c r="C49" s="31"/>
      <c r="D49" s="31"/>
      <c r="E49" s="280"/>
      <c r="F49" s="280"/>
      <c r="G49" s="32"/>
      <c r="H49" s="41"/>
      <c r="I49" s="2"/>
      <c r="J49" s="2"/>
    </row>
    <row r="50" spans="1:12" s="4" customFormat="1">
      <c r="A50" s="30">
        <f t="shared" si="0"/>
        <v>39</v>
      </c>
      <c r="B50" s="2" t="s">
        <v>58</v>
      </c>
      <c r="C50" s="31"/>
      <c r="D50" s="31"/>
      <c r="E50" s="280"/>
      <c r="F50" s="280"/>
      <c r="G50" s="32"/>
      <c r="H50" s="41"/>
      <c r="I50" s="2"/>
      <c r="J50" s="2"/>
    </row>
    <row r="51" spans="1:12" s="4" customFormat="1">
      <c r="A51" s="30">
        <f t="shared" si="0"/>
        <v>40</v>
      </c>
      <c r="B51" s="1" t="s">
        <v>59</v>
      </c>
      <c r="C51" s="31"/>
      <c r="D51" s="31"/>
      <c r="E51" s="280"/>
      <c r="F51" s="280"/>
      <c r="G51" s="32"/>
      <c r="H51" s="41"/>
      <c r="I51" s="2"/>
      <c r="J51" s="2"/>
    </row>
    <row r="52" spans="1:12" s="4" customFormat="1">
      <c r="A52" s="30">
        <f t="shared" si="0"/>
        <v>41</v>
      </c>
      <c r="B52" s="2" t="s">
        <v>60</v>
      </c>
      <c r="C52" s="31"/>
      <c r="D52" s="31"/>
      <c r="E52" s="280"/>
      <c r="F52" s="280"/>
      <c r="G52" s="32"/>
      <c r="H52" s="41"/>
      <c r="I52" s="2"/>
      <c r="J52" s="2"/>
    </row>
    <row r="53" spans="1:12" s="4" customFormat="1">
      <c r="A53" s="30">
        <f t="shared" si="0"/>
        <v>42</v>
      </c>
      <c r="B53" s="2" t="s">
        <v>61</v>
      </c>
      <c r="C53" s="31"/>
      <c r="D53" s="31"/>
      <c r="E53" s="280"/>
      <c r="F53" s="280"/>
      <c r="G53" s="32"/>
      <c r="H53" s="41"/>
      <c r="I53" s="2"/>
      <c r="J53" s="2"/>
    </row>
    <row r="54" spans="1:12" s="4" customFormat="1" ht="12" customHeight="1">
      <c r="A54" s="30">
        <f t="shared" si="0"/>
        <v>43</v>
      </c>
      <c r="B54" s="2" t="s">
        <v>63</v>
      </c>
      <c r="C54" s="31"/>
      <c r="D54" s="31"/>
      <c r="E54" s="280"/>
      <c r="F54" s="280"/>
      <c r="G54" s="32"/>
      <c r="H54" s="41"/>
      <c r="I54" s="2"/>
      <c r="J54" s="2"/>
    </row>
    <row r="55" spans="1:12" s="80" customFormat="1" ht="12" customHeight="1">
      <c r="A55" s="30">
        <f t="shared" si="0"/>
        <v>44</v>
      </c>
      <c r="B55" s="2" t="s">
        <v>64</v>
      </c>
      <c r="C55" s="31"/>
      <c r="D55" s="31"/>
      <c r="E55" s="280"/>
      <c r="F55" s="280"/>
      <c r="G55" s="35"/>
      <c r="H55" s="41"/>
      <c r="I55" s="35"/>
      <c r="J55" s="35"/>
    </row>
    <row r="56" spans="1:12" s="4" customFormat="1" ht="14.1" customHeight="1">
      <c r="A56" s="30">
        <f t="shared" si="0"/>
        <v>45</v>
      </c>
      <c r="B56" s="2" t="s">
        <v>65</v>
      </c>
      <c r="C56" s="31"/>
      <c r="D56" s="31"/>
      <c r="E56" s="280"/>
      <c r="F56" s="280"/>
      <c r="G56" s="32"/>
      <c r="H56" s="41"/>
      <c r="I56" s="2"/>
      <c r="J56" s="2"/>
    </row>
    <row r="57" spans="1:12" s="4" customFormat="1">
      <c r="A57" s="30">
        <f t="shared" si="0"/>
        <v>46</v>
      </c>
      <c r="B57" s="2" t="s">
        <v>66</v>
      </c>
      <c r="C57" s="31"/>
      <c r="D57" s="31"/>
      <c r="E57" s="280"/>
      <c r="F57" s="280"/>
      <c r="G57" s="32"/>
      <c r="H57" s="41"/>
      <c r="I57" s="2"/>
      <c r="J57" s="2"/>
    </row>
    <row r="58" spans="1:12" s="4" customFormat="1">
      <c r="A58" s="30">
        <f t="shared" si="0"/>
        <v>47</v>
      </c>
      <c r="B58" s="2" t="s">
        <v>67</v>
      </c>
      <c r="C58" s="31"/>
      <c r="D58" s="31"/>
      <c r="E58" s="280"/>
      <c r="F58" s="280"/>
      <c r="G58" s="32"/>
      <c r="H58" s="41"/>
      <c r="I58" s="2"/>
      <c r="J58" s="2"/>
    </row>
    <row r="59" spans="1:12" s="4" customFormat="1">
      <c r="A59" s="30">
        <f t="shared" si="0"/>
        <v>48</v>
      </c>
      <c r="B59" s="2" t="s">
        <v>68</v>
      </c>
      <c r="C59" s="31"/>
      <c r="D59" s="31"/>
      <c r="E59" s="280"/>
      <c r="F59" s="280"/>
      <c r="G59" s="32"/>
      <c r="H59" s="41"/>
      <c r="I59" s="2"/>
      <c r="J59" s="2"/>
    </row>
    <row r="60" spans="1:12" s="4" customFormat="1">
      <c r="A60" s="30">
        <f t="shared" si="0"/>
        <v>49</v>
      </c>
      <c r="B60" s="2" t="s">
        <v>69</v>
      </c>
      <c r="C60" s="31"/>
      <c r="D60" s="31"/>
      <c r="E60" s="280"/>
      <c r="F60" s="280"/>
      <c r="G60" s="32"/>
      <c r="H60" s="41"/>
      <c r="I60" s="2"/>
      <c r="J60" s="2"/>
    </row>
    <row r="61" spans="1:12" s="4" customFormat="1">
      <c r="A61" s="30">
        <f t="shared" si="0"/>
        <v>50</v>
      </c>
      <c r="B61" s="2" t="s">
        <v>70</v>
      </c>
      <c r="C61" s="31"/>
      <c r="D61" s="31"/>
      <c r="E61" s="280"/>
      <c r="F61" s="280"/>
      <c r="G61" s="32"/>
      <c r="H61" s="41"/>
      <c r="I61" s="2"/>
      <c r="J61" s="2"/>
    </row>
    <row r="62" spans="1:12" s="4" customFormat="1">
      <c r="A62" s="30">
        <f t="shared" si="0"/>
        <v>51</v>
      </c>
      <c r="B62" s="2" t="s">
        <v>71</v>
      </c>
      <c r="C62" s="31"/>
      <c r="D62" s="31"/>
      <c r="E62" s="280"/>
      <c r="F62" s="280"/>
      <c r="G62" s="32"/>
      <c r="H62" s="41"/>
      <c r="I62" s="2"/>
      <c r="J62" s="2"/>
    </row>
    <row r="63" spans="1:12" s="4" customFormat="1" ht="12.75" thickBot="1">
      <c r="A63" s="30">
        <f t="shared" si="0"/>
        <v>52</v>
      </c>
      <c r="B63" s="81" t="s">
        <v>72</v>
      </c>
      <c r="C63" s="82">
        <f t="shared" ref="C63:H63" si="4">SUM(C13:C62)</f>
        <v>2261076.1338461535</v>
      </c>
      <c r="D63" s="82">
        <f t="shared" si="4"/>
        <v>0</v>
      </c>
      <c r="E63" s="82">
        <f t="shared" si="4"/>
        <v>2261076.1338461535</v>
      </c>
      <c r="F63" s="82">
        <f t="shared" si="4"/>
        <v>2165289</v>
      </c>
      <c r="G63" s="281"/>
      <c r="H63" s="82">
        <f t="shared" si="4"/>
        <v>434357</v>
      </c>
      <c r="I63" s="32"/>
      <c r="J63" s="287">
        <f>SUM(H13:H62)</f>
        <v>434357</v>
      </c>
      <c r="K63" s="2"/>
      <c r="L63" s="2"/>
    </row>
    <row r="64" spans="1:12" s="4" customFormat="1" ht="12.75" thickTop="1">
      <c r="A64" s="30">
        <f t="shared" si="0"/>
        <v>53</v>
      </c>
      <c r="B64" s="48" t="s">
        <v>73</v>
      </c>
      <c r="C64" s="2"/>
      <c r="D64" s="2"/>
      <c r="E64" s="2"/>
      <c r="F64" s="2"/>
      <c r="G64" s="2"/>
      <c r="H64" s="2"/>
      <c r="I64" s="32"/>
      <c r="J64" s="286"/>
      <c r="K64" s="2"/>
      <c r="L64" s="2"/>
    </row>
    <row r="65" spans="1:14" s="4" customFormat="1">
      <c r="A65" s="30">
        <f t="shared" si="0"/>
        <v>54</v>
      </c>
      <c r="B65" s="53" t="s">
        <v>74</v>
      </c>
      <c r="C65" s="51">
        <v>0</v>
      </c>
      <c r="D65" s="2"/>
      <c r="E65" s="2"/>
      <c r="F65" s="2"/>
      <c r="G65" s="2"/>
      <c r="H65" s="2"/>
      <c r="I65" s="32"/>
      <c r="J65" s="286"/>
      <c r="K65" s="2"/>
      <c r="L65" s="2"/>
    </row>
    <row r="66" spans="1:14" s="4" customFormat="1">
      <c r="A66" s="30">
        <f t="shared" si="0"/>
        <v>55</v>
      </c>
      <c r="B66" s="53" t="s">
        <v>75</v>
      </c>
      <c r="C66" s="51">
        <v>88394</v>
      </c>
      <c r="D66" s="2"/>
      <c r="E66" s="2"/>
      <c r="F66" s="2"/>
      <c r="G66" s="2"/>
      <c r="H66" s="2"/>
      <c r="I66" s="32"/>
      <c r="J66" s="286"/>
      <c r="K66" s="2"/>
      <c r="L66" s="2"/>
    </row>
    <row r="67" spans="1:14" s="4" customFormat="1">
      <c r="A67" s="30">
        <f t="shared" si="0"/>
        <v>56</v>
      </c>
      <c r="B67" s="50" t="s">
        <v>76</v>
      </c>
      <c r="C67" s="51">
        <v>34959</v>
      </c>
      <c r="D67" s="2"/>
      <c r="E67" s="2"/>
      <c r="F67" s="2"/>
      <c r="G67" s="2"/>
      <c r="H67" s="2"/>
      <c r="I67" s="32"/>
      <c r="J67" s="286"/>
      <c r="K67" s="2"/>
      <c r="L67" s="2"/>
    </row>
    <row r="68" spans="1:14" s="4" customFormat="1">
      <c r="A68" s="30">
        <f t="shared" si="0"/>
        <v>57</v>
      </c>
      <c r="B68" s="50" t="s">
        <v>77</v>
      </c>
      <c r="C68" s="51">
        <v>0</v>
      </c>
      <c r="D68" s="2"/>
      <c r="E68" s="2"/>
      <c r="F68" s="2"/>
      <c r="G68" s="2"/>
      <c r="H68" s="2"/>
      <c r="I68" s="32"/>
      <c r="J68" s="286"/>
      <c r="K68" s="2"/>
      <c r="L68" s="2"/>
    </row>
    <row r="69" spans="1:14" s="4" customFormat="1">
      <c r="A69" s="30">
        <f t="shared" si="0"/>
        <v>58</v>
      </c>
      <c r="B69" s="53" t="s">
        <v>78</v>
      </c>
      <c r="C69" s="51">
        <v>0</v>
      </c>
      <c r="D69" s="2"/>
      <c r="E69" s="2"/>
      <c r="F69" s="2"/>
      <c r="G69" s="2"/>
      <c r="H69" s="2"/>
      <c r="I69" s="32"/>
      <c r="J69" s="286"/>
      <c r="K69" s="2"/>
      <c r="L69" s="2"/>
    </row>
    <row r="70" spans="1:14" s="4" customFormat="1">
      <c r="A70" s="30">
        <f t="shared" si="0"/>
        <v>59</v>
      </c>
      <c r="B70" s="53" t="s">
        <v>79</v>
      </c>
      <c r="C70" s="51">
        <v>0</v>
      </c>
      <c r="D70" s="2"/>
      <c r="E70" s="2"/>
      <c r="F70" s="2"/>
      <c r="G70" s="2"/>
      <c r="H70" s="2"/>
      <c r="I70" s="32"/>
      <c r="J70" s="286"/>
      <c r="K70" s="2"/>
      <c r="L70" s="2"/>
    </row>
    <row r="71" spans="1:14" s="4" customFormat="1">
      <c r="A71" s="30">
        <f t="shared" si="0"/>
        <v>60</v>
      </c>
      <c r="B71" s="53" t="s">
        <v>80</v>
      </c>
      <c r="C71" s="51">
        <v>0</v>
      </c>
      <c r="D71" s="2"/>
      <c r="E71" s="2"/>
      <c r="F71" s="2"/>
      <c r="G71" s="2"/>
      <c r="H71" s="2"/>
      <c r="I71" s="32"/>
      <c r="J71" s="286"/>
      <c r="K71" s="2"/>
      <c r="L71" s="2"/>
    </row>
    <row r="72" spans="1:14" s="4" customFormat="1">
      <c r="A72" s="30">
        <f t="shared" si="0"/>
        <v>61</v>
      </c>
      <c r="B72" s="53" t="s">
        <v>81</v>
      </c>
      <c r="C72" s="51">
        <v>0</v>
      </c>
      <c r="D72" s="2"/>
      <c r="E72" s="2"/>
      <c r="F72" s="2"/>
      <c r="G72" s="2"/>
      <c r="H72" s="2"/>
      <c r="I72" s="32"/>
      <c r="J72" s="286"/>
      <c r="K72" s="2"/>
      <c r="L72" s="2"/>
    </row>
    <row r="73" spans="1:14" s="4" customFormat="1">
      <c r="A73" s="30">
        <f t="shared" si="0"/>
        <v>62</v>
      </c>
      <c r="B73" s="53" t="s">
        <v>82</v>
      </c>
      <c r="C73" s="51">
        <v>0</v>
      </c>
      <c r="D73" s="2"/>
      <c r="E73" s="2"/>
      <c r="F73" s="2"/>
      <c r="G73" s="2"/>
      <c r="H73" s="2"/>
      <c r="I73" s="32"/>
      <c r="J73" s="286"/>
      <c r="K73" s="2"/>
      <c r="L73" s="2"/>
    </row>
    <row r="74" spans="1:14" s="4" customFormat="1">
      <c r="A74" s="30">
        <f t="shared" si="0"/>
        <v>63</v>
      </c>
      <c r="B74" s="54" t="s">
        <v>83</v>
      </c>
      <c r="C74" s="84">
        <f>SUM(C63:C73)</f>
        <v>2384429.1338461535</v>
      </c>
      <c r="D74" s="2"/>
      <c r="E74" s="2"/>
      <c r="F74" s="2"/>
      <c r="G74" s="2"/>
      <c r="H74" s="2"/>
      <c r="I74" s="32"/>
      <c r="J74" s="286"/>
      <c r="K74" s="2"/>
      <c r="L74" s="2"/>
    </row>
    <row r="75" spans="1:14" s="4" customFormat="1">
      <c r="A75" s="30"/>
      <c r="B75" s="54"/>
      <c r="C75" s="51"/>
      <c r="D75" s="51"/>
      <c r="E75" s="51"/>
      <c r="F75" s="2"/>
      <c r="G75" s="2"/>
      <c r="H75" s="2"/>
      <c r="I75" s="2"/>
      <c r="J75" s="2"/>
      <c r="K75" s="32"/>
      <c r="L75" s="286"/>
      <c r="M75" s="2"/>
      <c r="N75" s="2"/>
    </row>
    <row r="76" spans="1:14" s="4" customFormat="1">
      <c r="A76" s="2"/>
      <c r="B76" s="2"/>
      <c r="C76" s="2"/>
      <c r="D76" s="2"/>
      <c r="E76" s="2"/>
      <c r="F76" s="2"/>
      <c r="G76" s="2"/>
      <c r="H76" s="2"/>
      <c r="I76" s="2"/>
      <c r="J76" s="2"/>
      <c r="K76" s="32"/>
      <c r="L76" s="286"/>
      <c r="M76" s="2"/>
      <c r="N76" s="2"/>
    </row>
    <row r="77" spans="1:14" s="4" customFormat="1">
      <c r="A77" s="2"/>
      <c r="B77" s="1" t="s">
        <v>126</v>
      </c>
      <c r="C77" s="2"/>
      <c r="D77" s="2"/>
      <c r="E77" s="2"/>
      <c r="F77" s="2"/>
      <c r="G77" s="2"/>
      <c r="H77" s="2"/>
      <c r="I77" s="2"/>
      <c r="J77" s="2"/>
      <c r="K77" s="32"/>
      <c r="L77" s="286"/>
      <c r="M77" s="2"/>
      <c r="N77" s="2"/>
    </row>
    <row r="78" spans="1:14" s="4" customFormat="1">
      <c r="A78" s="2"/>
      <c r="B78" s="2"/>
      <c r="C78" s="2"/>
      <c r="D78" s="2"/>
      <c r="E78" s="2"/>
      <c r="F78" s="2"/>
      <c r="G78" s="2"/>
      <c r="H78" s="2"/>
      <c r="I78" s="2"/>
      <c r="J78" s="2"/>
      <c r="K78" s="32"/>
      <c r="L78" s="286"/>
      <c r="M78" s="2"/>
      <c r="N78" s="2"/>
    </row>
    <row r="79" spans="1:14" s="4" customFormat="1">
      <c r="A79" s="2"/>
      <c r="B79" s="2"/>
      <c r="C79" s="2"/>
      <c r="D79" s="2"/>
      <c r="E79" s="2"/>
      <c r="F79" s="2"/>
      <c r="G79" s="2"/>
      <c r="H79" s="2"/>
      <c r="I79" s="2"/>
      <c r="J79" s="2"/>
      <c r="K79" s="32"/>
      <c r="L79" s="286"/>
      <c r="M79" s="2"/>
      <c r="N79" s="2"/>
    </row>
    <row r="80" spans="1:14" s="4" customFormat="1">
      <c r="A80" s="2"/>
      <c r="B80" s="2"/>
      <c r="C80" s="2"/>
      <c r="D80" s="2"/>
      <c r="E80" s="2"/>
      <c r="F80" s="2"/>
      <c r="G80" s="2"/>
      <c r="H80" s="2"/>
      <c r="I80" s="2"/>
      <c r="J80" s="2"/>
      <c r="K80" s="32"/>
      <c r="L80" s="286"/>
      <c r="M80" s="2"/>
      <c r="N80" s="2"/>
    </row>
    <row r="81" spans="1:14" s="4" customFormat="1">
      <c r="A81" s="2"/>
      <c r="B81" s="1" t="s">
        <v>125</v>
      </c>
      <c r="C81" s="2"/>
      <c r="D81" s="2"/>
      <c r="E81" s="2"/>
      <c r="F81" s="2"/>
      <c r="G81" s="2"/>
      <c r="H81" s="2"/>
      <c r="I81" s="2"/>
      <c r="J81" s="2"/>
      <c r="K81" s="32"/>
      <c r="L81" s="286"/>
      <c r="M81" s="2"/>
      <c r="N81" s="2"/>
    </row>
    <row r="82" spans="1:14" s="4" customFormat="1">
      <c r="A82" s="2"/>
      <c r="B82" s="2"/>
      <c r="C82" s="2"/>
      <c r="D82" s="2"/>
      <c r="E82" s="2"/>
      <c r="F82" s="2"/>
      <c r="G82" s="2"/>
      <c r="H82" s="2"/>
      <c r="I82" s="2"/>
      <c r="J82" s="2"/>
      <c r="K82" s="32"/>
      <c r="L82" s="286"/>
      <c r="M82" s="2"/>
      <c r="N82" s="2"/>
    </row>
    <row r="83" spans="1:14" s="4" customFormat="1">
      <c r="A83" s="2"/>
      <c r="B83" s="4" t="s">
        <v>222</v>
      </c>
      <c r="C83" s="46">
        <f>+J63</f>
        <v>434357</v>
      </c>
      <c r="D83" s="2"/>
      <c r="E83" s="2"/>
      <c r="F83" s="2"/>
      <c r="G83" s="2"/>
      <c r="H83" s="2"/>
      <c r="I83" s="2"/>
      <c r="J83" s="2"/>
      <c r="K83" s="32"/>
      <c r="L83" s="286"/>
      <c r="M83" s="2"/>
      <c r="N83" s="2"/>
    </row>
    <row r="84" spans="1:14" s="4" customFormat="1">
      <c r="A84" s="2"/>
      <c r="B84" s="4" t="s">
        <v>223</v>
      </c>
      <c r="C84" s="46">
        <f>-'LAB A 10'!H59</f>
        <v>-211911</v>
      </c>
      <c r="D84" s="2"/>
      <c r="E84" s="2"/>
      <c r="F84" s="2"/>
      <c r="G84" s="2"/>
      <c r="H84" s="2"/>
      <c r="I84" s="2"/>
      <c r="J84" s="2"/>
      <c r="K84" s="32"/>
      <c r="L84" s="286"/>
      <c r="M84" s="2"/>
      <c r="N84" s="2"/>
    </row>
    <row r="85" spans="1:14" s="4" customFormat="1">
      <c r="A85" s="2"/>
      <c r="B85" s="4" t="s">
        <v>199</v>
      </c>
      <c r="C85" s="250">
        <f>-H102</f>
        <v>0</v>
      </c>
      <c r="D85" s="2"/>
      <c r="E85" s="2"/>
      <c r="F85" s="2"/>
      <c r="G85" s="2"/>
      <c r="H85" s="2"/>
      <c r="I85" s="2"/>
      <c r="J85" s="2"/>
      <c r="K85" s="32"/>
      <c r="L85" s="286"/>
      <c r="M85" s="2"/>
      <c r="N85" s="2"/>
    </row>
    <row r="86" spans="1:14" s="4" customFormat="1" ht="14.25">
      <c r="A86" s="2"/>
      <c r="B86" s="4" t="s">
        <v>216</v>
      </c>
      <c r="C86" s="278">
        <f>+P102</f>
        <v>0</v>
      </c>
      <c r="D86" s="2"/>
      <c r="E86" s="2"/>
      <c r="F86" s="2"/>
      <c r="G86" s="2"/>
      <c r="H86" s="2"/>
      <c r="I86" s="2"/>
      <c r="J86" s="2"/>
      <c r="K86" s="32"/>
      <c r="L86" s="286"/>
      <c r="M86" s="2"/>
      <c r="N86" s="2"/>
    </row>
    <row r="87" spans="1:14" s="4" customFormat="1">
      <c r="A87" s="2"/>
      <c r="B87" s="4" t="s">
        <v>72</v>
      </c>
      <c r="C87" s="46">
        <f>SUM(C83:C86)</f>
        <v>222446</v>
      </c>
      <c r="D87" s="2"/>
      <c r="E87" s="2"/>
      <c r="F87" s="2"/>
      <c r="G87" s="2"/>
      <c r="H87" s="2"/>
      <c r="I87" s="2"/>
      <c r="J87" s="2"/>
      <c r="K87" s="32"/>
      <c r="L87" s="286"/>
      <c r="M87" s="2"/>
      <c r="N87" s="2"/>
    </row>
    <row r="88" spans="1:14" s="4" customFormat="1">
      <c r="A88" s="2"/>
      <c r="B88" s="4" t="s">
        <v>224</v>
      </c>
      <c r="C88" s="46">
        <v>289404</v>
      </c>
      <c r="D88" s="2"/>
      <c r="E88" s="2"/>
      <c r="F88" s="2"/>
      <c r="G88" s="2"/>
      <c r="H88" s="2"/>
      <c r="I88" s="2"/>
      <c r="J88" s="2"/>
      <c r="K88" s="32"/>
      <c r="L88" s="286"/>
      <c r="M88" s="2"/>
      <c r="N88" s="2"/>
    </row>
    <row r="89" spans="1:14" s="4" customFormat="1">
      <c r="A89" s="2"/>
      <c r="B89" s="2"/>
      <c r="C89" s="36">
        <f>+C87-C88</f>
        <v>-66958</v>
      </c>
      <c r="D89" s="2"/>
      <c r="E89" s="2"/>
      <c r="F89" s="2"/>
      <c r="G89" s="2"/>
      <c r="H89" s="2"/>
      <c r="I89" s="2"/>
      <c r="J89" s="2"/>
      <c r="K89" s="32"/>
      <c r="L89" s="286"/>
      <c r="M89" s="2"/>
      <c r="N89" s="2"/>
    </row>
    <row r="90" spans="1:14" s="4" customFormat="1">
      <c r="A90" s="2"/>
      <c r="B90" s="2"/>
      <c r="C90" s="2"/>
      <c r="D90" s="2"/>
      <c r="E90" s="2"/>
      <c r="F90" s="2"/>
      <c r="G90" s="2"/>
      <c r="H90" s="2"/>
      <c r="I90" s="2"/>
      <c r="J90" s="2"/>
      <c r="K90" s="32"/>
      <c r="L90" s="286"/>
      <c r="M90" s="2"/>
      <c r="N90" s="2"/>
    </row>
    <row r="91" spans="1:14" s="4" customFormat="1">
      <c r="A91" s="2"/>
      <c r="B91" s="2"/>
      <c r="C91" s="2"/>
      <c r="D91" s="2"/>
      <c r="E91" s="2"/>
      <c r="F91" s="2"/>
      <c r="G91" s="2"/>
      <c r="H91" s="2"/>
      <c r="I91" s="2"/>
      <c r="J91" s="2"/>
      <c r="K91" s="32"/>
      <c r="L91" s="286"/>
      <c r="M91" s="2"/>
      <c r="N91" s="2"/>
    </row>
    <row r="92" spans="1:14" s="4" customFormat="1">
      <c r="A92" s="2"/>
      <c r="B92" s="2"/>
      <c r="C92" s="2"/>
      <c r="D92" s="2"/>
      <c r="E92" s="2"/>
      <c r="F92" s="2"/>
      <c r="G92" s="2"/>
      <c r="H92" s="2"/>
      <c r="I92" s="2"/>
      <c r="J92" s="2"/>
      <c r="K92" s="32"/>
      <c r="L92" s="286"/>
      <c r="M92" s="2"/>
      <c r="N92" s="2"/>
    </row>
    <row r="93" spans="1:14" s="4" customFormat="1">
      <c r="A93" s="2"/>
      <c r="B93" s="2"/>
      <c r="C93" s="2"/>
      <c r="D93" s="2"/>
      <c r="E93" s="2"/>
      <c r="F93" s="2"/>
      <c r="G93" s="2"/>
      <c r="H93" s="2"/>
      <c r="I93" s="2"/>
      <c r="J93" s="2"/>
      <c r="K93" s="32"/>
      <c r="L93" s="286"/>
      <c r="M93" s="2"/>
      <c r="N93" s="2"/>
    </row>
    <row r="94" spans="1:14" s="4" customFormat="1">
      <c r="A94" s="2"/>
      <c r="B94" s="2"/>
      <c r="C94" s="2"/>
      <c r="D94" s="2"/>
      <c r="E94" s="2"/>
      <c r="F94" s="2"/>
      <c r="G94" s="2"/>
      <c r="H94" s="2"/>
      <c r="I94" s="2"/>
      <c r="J94" s="2"/>
      <c r="K94" s="32"/>
      <c r="L94" s="286"/>
      <c r="M94" s="2"/>
      <c r="N94" s="2"/>
    </row>
    <row r="95" spans="1:14" s="4" customFormat="1">
      <c r="A95" s="2"/>
      <c r="B95" s="2"/>
      <c r="C95" s="2"/>
      <c r="D95" s="2"/>
      <c r="E95" s="2"/>
      <c r="F95" s="2"/>
      <c r="G95" s="2"/>
      <c r="H95" s="2"/>
      <c r="I95" s="2"/>
      <c r="J95" s="2"/>
      <c r="K95" s="32"/>
      <c r="L95" s="286"/>
      <c r="M95" s="2"/>
      <c r="N95" s="2"/>
    </row>
    <row r="96" spans="1:14" s="4" customFormat="1">
      <c r="A96" s="2"/>
      <c r="B96" s="2"/>
      <c r="C96" s="2"/>
      <c r="D96" s="2"/>
      <c r="E96" s="2"/>
      <c r="F96" s="2"/>
      <c r="G96" s="2"/>
      <c r="H96" s="2"/>
      <c r="I96" s="2"/>
      <c r="J96" s="2"/>
      <c r="K96" s="32"/>
      <c r="L96" s="286"/>
      <c r="M96" s="2"/>
      <c r="N96" s="2"/>
    </row>
    <row r="97" spans="1:14" s="4" customFormat="1">
      <c r="A97" s="2"/>
      <c r="B97" s="2"/>
      <c r="C97" s="2"/>
      <c r="D97" s="2"/>
      <c r="E97" s="2"/>
      <c r="F97" s="2"/>
      <c r="G97" s="2"/>
      <c r="H97" s="2"/>
      <c r="I97" s="2"/>
      <c r="J97" s="2"/>
      <c r="K97" s="32"/>
      <c r="L97" s="286"/>
      <c r="M97" s="2"/>
      <c r="N97" s="2"/>
    </row>
    <row r="98" spans="1:14" s="4" customFormat="1">
      <c r="A98" s="2"/>
      <c r="B98" s="2"/>
      <c r="C98" s="2"/>
      <c r="D98" s="2"/>
      <c r="E98" s="2"/>
      <c r="F98" s="2"/>
      <c r="G98" s="2"/>
      <c r="H98" s="2"/>
      <c r="I98" s="2"/>
      <c r="J98" s="2"/>
      <c r="K98" s="32"/>
      <c r="L98" s="286"/>
      <c r="M98" s="2"/>
      <c r="N98" s="2"/>
    </row>
    <row r="99" spans="1:14" s="4" customFormat="1">
      <c r="A99" s="2"/>
      <c r="B99" s="2"/>
      <c r="C99" s="2"/>
      <c r="D99" s="2"/>
      <c r="E99" s="2"/>
      <c r="F99" s="2"/>
      <c r="G99" s="2"/>
      <c r="H99" s="2"/>
      <c r="I99" s="2"/>
      <c r="J99" s="2"/>
      <c r="K99" s="32"/>
      <c r="L99" s="286"/>
      <c r="M99" s="2"/>
      <c r="N99" s="2"/>
    </row>
    <row r="100" spans="1:14" s="4" customFormat="1">
      <c r="A100" s="2"/>
      <c r="B100" s="2"/>
      <c r="C100" s="2"/>
      <c r="D100" s="2"/>
      <c r="E100" s="2"/>
      <c r="F100" s="2"/>
      <c r="G100" s="2"/>
      <c r="H100" s="2"/>
      <c r="I100" s="2"/>
      <c r="J100" s="2"/>
      <c r="K100" s="32"/>
      <c r="L100" s="286"/>
      <c r="M100" s="2"/>
      <c r="N100" s="2"/>
    </row>
    <row r="101" spans="1:14" s="4" customFormat="1">
      <c r="A101" s="2"/>
      <c r="B101" s="2"/>
      <c r="C101" s="2"/>
      <c r="D101" s="2"/>
      <c r="E101" s="2"/>
      <c r="F101" s="2"/>
      <c r="G101" s="2"/>
      <c r="H101" s="2"/>
      <c r="I101" s="2"/>
      <c r="J101" s="2"/>
      <c r="K101" s="32"/>
      <c r="L101" s="286"/>
      <c r="M101" s="2"/>
      <c r="N101" s="2"/>
    </row>
    <row r="102" spans="1:14" s="4" customFormat="1">
      <c r="A102" s="2"/>
      <c r="B102" s="2"/>
      <c r="C102" s="2"/>
      <c r="D102" s="2"/>
      <c r="E102" s="2"/>
      <c r="F102" s="2"/>
      <c r="G102" s="2"/>
      <c r="H102" s="2"/>
      <c r="I102" s="2"/>
      <c r="J102" s="2"/>
      <c r="K102" s="32"/>
      <c r="L102" s="286"/>
      <c r="M102" s="2"/>
      <c r="N102" s="2"/>
    </row>
    <row r="103" spans="1:14" s="4" customFormat="1">
      <c r="A103" s="2"/>
      <c r="B103" s="2"/>
      <c r="C103" s="2"/>
      <c r="D103" s="2"/>
      <c r="E103" s="2"/>
      <c r="F103" s="2"/>
      <c r="G103" s="2"/>
      <c r="H103" s="2"/>
      <c r="I103" s="2"/>
      <c r="J103" s="2"/>
      <c r="K103" s="32"/>
      <c r="L103" s="286"/>
      <c r="M103" s="2"/>
      <c r="N103" s="2"/>
    </row>
    <row r="104" spans="1:14" s="4" customFormat="1">
      <c r="A104" s="2"/>
      <c r="B104" s="2"/>
      <c r="C104" s="2"/>
      <c r="D104" s="2"/>
      <c r="E104" s="2"/>
      <c r="F104" s="2"/>
      <c r="G104" s="2"/>
      <c r="H104" s="2"/>
      <c r="I104" s="2"/>
      <c r="J104" s="2"/>
      <c r="K104" s="32"/>
      <c r="L104" s="286"/>
      <c r="M104" s="2"/>
      <c r="N104" s="2"/>
    </row>
    <row r="105" spans="1:14" s="4" customFormat="1">
      <c r="A105" s="2"/>
      <c r="B105" s="2"/>
      <c r="C105" s="2"/>
      <c r="D105" s="2"/>
      <c r="E105" s="2"/>
      <c r="F105" s="2"/>
      <c r="G105" s="2"/>
      <c r="H105" s="2"/>
      <c r="I105" s="2"/>
      <c r="J105" s="2"/>
      <c r="K105" s="32"/>
      <c r="L105" s="286"/>
      <c r="M105" s="2"/>
      <c r="N105" s="2"/>
    </row>
    <row r="106" spans="1:14" s="4" customFormat="1">
      <c r="A106" s="2"/>
      <c r="B106" s="2"/>
      <c r="C106" s="2"/>
      <c r="D106" s="2"/>
      <c r="E106" s="2"/>
      <c r="F106" s="2"/>
      <c r="G106" s="2"/>
      <c r="H106" s="2"/>
      <c r="I106" s="2"/>
      <c r="J106" s="2"/>
      <c r="K106" s="32"/>
      <c r="L106" s="286"/>
      <c r="M106" s="2"/>
      <c r="N106" s="2"/>
    </row>
    <row r="107" spans="1:14" s="4" customFormat="1">
      <c r="A107" s="2"/>
      <c r="B107" s="2"/>
      <c r="C107" s="2"/>
      <c r="D107" s="2"/>
      <c r="E107" s="2"/>
      <c r="F107" s="2"/>
      <c r="G107" s="2"/>
      <c r="H107" s="2"/>
      <c r="I107" s="2"/>
      <c r="J107" s="2"/>
      <c r="K107" s="32"/>
      <c r="L107" s="286"/>
      <c r="M107" s="2"/>
      <c r="N107" s="2"/>
    </row>
    <row r="108" spans="1:14" s="4" customFormat="1">
      <c r="A108" s="2"/>
      <c r="B108" s="2"/>
      <c r="C108" s="2"/>
      <c r="D108" s="2"/>
      <c r="E108" s="2"/>
      <c r="F108" s="2"/>
      <c r="G108" s="2"/>
      <c r="H108" s="2"/>
      <c r="I108" s="2"/>
      <c r="J108" s="2"/>
      <c r="K108" s="32"/>
      <c r="L108" s="286"/>
      <c r="M108" s="2"/>
      <c r="N108" s="2"/>
    </row>
    <row r="109" spans="1:14" s="4" customFormat="1">
      <c r="A109" s="2"/>
      <c r="B109" s="2"/>
      <c r="C109" s="2"/>
      <c r="D109" s="2"/>
      <c r="E109" s="2"/>
      <c r="F109" s="2"/>
      <c r="G109" s="2"/>
      <c r="H109" s="2"/>
      <c r="I109" s="2"/>
      <c r="J109" s="2"/>
      <c r="K109" s="32"/>
      <c r="L109" s="286"/>
      <c r="M109" s="2"/>
      <c r="N109" s="2"/>
    </row>
    <row r="110" spans="1:14" s="4" customFormat="1">
      <c r="A110" s="2"/>
      <c r="B110" s="2"/>
      <c r="C110" s="2"/>
      <c r="D110" s="2"/>
      <c r="E110" s="2"/>
      <c r="F110" s="2"/>
      <c r="G110" s="2"/>
      <c r="H110" s="2"/>
      <c r="I110" s="2"/>
      <c r="J110" s="2"/>
      <c r="K110" s="32"/>
      <c r="L110" s="286"/>
      <c r="M110" s="2"/>
      <c r="N110" s="2"/>
    </row>
    <row r="111" spans="1:14" s="4" customFormat="1">
      <c r="A111" s="2"/>
      <c r="B111" s="2"/>
      <c r="C111" s="2"/>
      <c r="D111" s="2"/>
      <c r="E111" s="2"/>
      <c r="F111" s="2"/>
      <c r="G111" s="2"/>
      <c r="H111" s="2"/>
      <c r="I111" s="2"/>
      <c r="J111" s="2"/>
      <c r="K111" s="32"/>
      <c r="L111" s="286"/>
      <c r="M111" s="2"/>
      <c r="N111" s="2"/>
    </row>
    <row r="112" spans="1:14" s="4" customFormat="1">
      <c r="A112" s="2"/>
      <c r="B112" s="2"/>
      <c r="C112" s="2"/>
      <c r="D112" s="2"/>
      <c r="E112" s="2"/>
      <c r="F112" s="2"/>
      <c r="G112" s="2"/>
      <c r="H112" s="2"/>
      <c r="I112" s="2"/>
      <c r="J112" s="2"/>
      <c r="K112" s="32"/>
      <c r="L112" s="286"/>
      <c r="M112" s="2"/>
      <c r="N112" s="2"/>
    </row>
    <row r="113" spans="1:14" s="4" customFormat="1">
      <c r="A113" s="2"/>
      <c r="B113" s="2"/>
      <c r="C113" s="2"/>
      <c r="D113" s="2"/>
      <c r="E113" s="2"/>
      <c r="F113" s="2"/>
      <c r="G113" s="2"/>
      <c r="H113" s="2"/>
      <c r="I113" s="2"/>
      <c r="J113" s="2"/>
      <c r="K113" s="32"/>
      <c r="L113" s="286"/>
      <c r="M113" s="2"/>
      <c r="N113" s="2"/>
    </row>
    <row r="114" spans="1:14" s="4" customFormat="1">
      <c r="A114" s="2"/>
      <c r="B114" s="2"/>
      <c r="C114" s="2"/>
      <c r="D114" s="2"/>
      <c r="E114" s="2"/>
      <c r="F114" s="2"/>
      <c r="G114" s="2"/>
      <c r="H114" s="2"/>
      <c r="I114" s="2"/>
      <c r="J114" s="2"/>
      <c r="K114" s="32"/>
      <c r="L114" s="286"/>
      <c r="M114" s="2"/>
      <c r="N114" s="2"/>
    </row>
    <row r="115" spans="1:14" s="4" customFormat="1">
      <c r="A115" s="2"/>
      <c r="B115" s="2"/>
      <c r="C115" s="2"/>
      <c r="D115" s="2"/>
      <c r="E115" s="2"/>
      <c r="F115" s="2"/>
      <c r="G115" s="2"/>
      <c r="H115" s="2"/>
      <c r="I115" s="2"/>
      <c r="J115" s="2"/>
      <c r="K115" s="32"/>
      <c r="L115" s="286"/>
      <c r="M115" s="2"/>
      <c r="N115" s="2"/>
    </row>
    <row r="116" spans="1:14" s="4" customFormat="1">
      <c r="A116" s="2"/>
      <c r="B116" s="2"/>
      <c r="C116" s="2"/>
      <c r="D116" s="2"/>
      <c r="E116" s="2"/>
      <c r="F116" s="2"/>
      <c r="G116" s="2"/>
      <c r="H116" s="2"/>
      <c r="I116" s="2"/>
      <c r="J116" s="2"/>
      <c r="K116" s="32"/>
      <c r="L116" s="286"/>
      <c r="M116" s="2"/>
      <c r="N116" s="2"/>
    </row>
    <row r="117" spans="1:14" s="4" customFormat="1">
      <c r="A117" s="2"/>
      <c r="B117" s="2"/>
      <c r="C117" s="2"/>
      <c r="D117" s="2"/>
      <c r="E117" s="2"/>
      <c r="F117" s="2"/>
      <c r="G117" s="2"/>
      <c r="H117" s="2"/>
      <c r="I117" s="2"/>
      <c r="J117" s="2"/>
      <c r="K117" s="32"/>
      <c r="L117" s="286"/>
      <c r="M117" s="2"/>
      <c r="N117" s="2"/>
    </row>
    <row r="118" spans="1:14" s="4" customFormat="1">
      <c r="A118" s="56"/>
      <c r="B118" s="56"/>
      <c r="C118" s="2"/>
      <c r="D118" s="2"/>
      <c r="E118" s="2"/>
      <c r="F118" s="2"/>
      <c r="G118" s="2"/>
      <c r="H118" s="2"/>
      <c r="I118" s="2"/>
      <c r="J118" s="2"/>
      <c r="K118" s="32"/>
      <c r="L118" s="286"/>
      <c r="M118" s="2"/>
      <c r="N118" s="2"/>
    </row>
    <row r="119" spans="1:14" s="4" customFormat="1">
      <c r="A119" s="56"/>
      <c r="B119" s="56"/>
      <c r="C119" s="2"/>
      <c r="D119" s="2"/>
      <c r="E119" s="2"/>
      <c r="F119" s="2"/>
      <c r="G119" s="2"/>
      <c r="H119" s="2"/>
      <c r="I119" s="2"/>
      <c r="J119" s="2"/>
      <c r="K119" s="32"/>
      <c r="L119" s="286"/>
      <c r="M119" s="2"/>
      <c r="N119" s="2"/>
    </row>
    <row r="120" spans="1:14" s="4" customFormat="1">
      <c r="A120" s="56"/>
      <c r="B120" s="56"/>
      <c r="C120" s="2"/>
      <c r="D120" s="2"/>
      <c r="E120" s="2"/>
      <c r="F120" s="2"/>
      <c r="G120" s="2"/>
      <c r="H120" s="2"/>
      <c r="I120" s="2"/>
      <c r="J120" s="2"/>
      <c r="K120" s="32"/>
      <c r="L120" s="286"/>
      <c r="M120" s="2"/>
      <c r="N120" s="2"/>
    </row>
    <row r="121" spans="1:14" s="4" customFormat="1">
      <c r="A121" s="56"/>
      <c r="B121" s="56"/>
      <c r="C121" s="2"/>
      <c r="D121" s="2"/>
      <c r="E121" s="2"/>
      <c r="F121" s="2"/>
      <c r="G121" s="2"/>
      <c r="H121" s="2"/>
      <c r="I121" s="2"/>
      <c r="J121" s="2"/>
      <c r="K121" s="32"/>
      <c r="L121" s="286"/>
      <c r="M121" s="2"/>
      <c r="N121" s="2"/>
    </row>
    <row r="122" spans="1:14" s="4" customFormat="1">
      <c r="A122" s="56"/>
      <c r="B122" s="56"/>
      <c r="C122" s="2"/>
      <c r="D122" s="2"/>
      <c r="E122" s="2"/>
      <c r="F122" s="2"/>
      <c r="G122" s="2"/>
      <c r="H122" s="2"/>
      <c r="I122" s="2"/>
      <c r="J122" s="2"/>
      <c r="K122" s="32"/>
      <c r="L122" s="286"/>
      <c r="M122" s="2"/>
      <c r="N122" s="2"/>
    </row>
    <row r="123" spans="1:14" s="4" customFormat="1">
      <c r="A123" s="2"/>
      <c r="B123" s="2"/>
      <c r="C123" s="2"/>
      <c r="D123" s="2"/>
      <c r="E123" s="2"/>
      <c r="F123" s="2"/>
      <c r="G123" s="2"/>
      <c r="H123" s="2"/>
      <c r="I123" s="2"/>
      <c r="J123" s="2"/>
      <c r="K123" s="32"/>
      <c r="L123" s="286"/>
      <c r="M123" s="2"/>
      <c r="N123" s="2"/>
    </row>
    <row r="124" spans="1:14" s="4" customFormat="1">
      <c r="A124" s="2"/>
      <c r="B124" s="2"/>
      <c r="C124" s="2"/>
      <c r="D124" s="2"/>
      <c r="E124" s="2"/>
      <c r="F124" s="2"/>
      <c r="G124" s="2"/>
      <c r="H124" s="2"/>
      <c r="I124" s="2"/>
      <c r="J124" s="2"/>
      <c r="K124" s="32"/>
      <c r="L124" s="286"/>
      <c r="M124" s="2"/>
      <c r="N124" s="2"/>
    </row>
    <row r="125" spans="1:14" s="4" customFormat="1">
      <c r="A125" s="2"/>
      <c r="B125" s="2"/>
      <c r="C125" s="2"/>
      <c r="D125" s="2"/>
      <c r="E125" s="2"/>
      <c r="F125" s="2"/>
      <c r="G125" s="2"/>
      <c r="H125" s="2"/>
      <c r="I125" s="2"/>
      <c r="J125" s="2"/>
      <c r="K125" s="32"/>
      <c r="L125" s="286"/>
      <c r="M125" s="2"/>
      <c r="N125" s="2"/>
    </row>
    <row r="126" spans="1:14" s="4" customFormat="1">
      <c r="A126" s="2"/>
      <c r="B126" s="2"/>
      <c r="C126" s="2"/>
      <c r="D126" s="2"/>
      <c r="E126" s="2"/>
      <c r="F126" s="2"/>
      <c r="G126" s="2"/>
      <c r="H126" s="2"/>
      <c r="I126" s="2"/>
      <c r="J126" s="2"/>
      <c r="K126" s="32"/>
      <c r="L126" s="286"/>
      <c r="M126" s="2"/>
      <c r="N126" s="2"/>
    </row>
    <row r="127" spans="1:14" s="4" customFormat="1">
      <c r="A127" s="2"/>
      <c r="B127" s="2"/>
      <c r="C127" s="2"/>
      <c r="D127" s="2"/>
      <c r="E127" s="2"/>
      <c r="F127" s="2"/>
      <c r="G127" s="2"/>
      <c r="H127" s="2"/>
      <c r="I127" s="2"/>
      <c r="J127" s="2"/>
      <c r="K127" s="32"/>
      <c r="L127" s="286"/>
      <c r="M127" s="2"/>
      <c r="N127" s="2"/>
    </row>
    <row r="128" spans="1:14" s="4" customFormat="1">
      <c r="A128" s="2"/>
      <c r="B128" s="2"/>
      <c r="C128" s="2"/>
      <c r="D128" s="2"/>
      <c r="E128" s="2"/>
      <c r="F128" s="2"/>
      <c r="G128" s="2"/>
      <c r="H128" s="2"/>
      <c r="I128" s="2"/>
      <c r="J128" s="2"/>
      <c r="K128" s="32"/>
      <c r="L128" s="286"/>
      <c r="M128" s="2"/>
      <c r="N128" s="2"/>
    </row>
    <row r="129" spans="1:14" s="4" customFormat="1">
      <c r="A129" s="2"/>
      <c r="B129" s="2"/>
      <c r="C129" s="2"/>
      <c r="D129" s="2"/>
      <c r="E129" s="2"/>
      <c r="F129" s="2"/>
      <c r="G129" s="2"/>
      <c r="H129" s="2"/>
      <c r="I129" s="2"/>
      <c r="J129" s="2"/>
      <c r="K129" s="32"/>
      <c r="L129" s="286"/>
      <c r="M129" s="2"/>
      <c r="N129" s="2"/>
    </row>
    <row r="130" spans="1:14" s="4" customFormat="1">
      <c r="A130" s="2"/>
      <c r="B130" s="2"/>
      <c r="C130" s="2"/>
      <c r="D130" s="2"/>
      <c r="E130" s="2"/>
      <c r="F130" s="2"/>
      <c r="G130" s="2"/>
      <c r="H130" s="2"/>
      <c r="I130" s="2"/>
      <c r="J130" s="2"/>
      <c r="K130" s="32"/>
      <c r="L130" s="286"/>
      <c r="M130" s="2"/>
      <c r="N130" s="2"/>
    </row>
    <row r="131" spans="1:14" s="4" customFormat="1">
      <c r="A131" s="2"/>
      <c r="B131" s="2"/>
      <c r="C131" s="2"/>
      <c r="D131" s="2"/>
      <c r="E131" s="2"/>
      <c r="F131" s="2"/>
      <c r="G131" s="2"/>
      <c r="H131" s="2"/>
      <c r="I131" s="2"/>
      <c r="J131" s="2"/>
      <c r="K131" s="32"/>
      <c r="L131" s="286"/>
      <c r="M131" s="2"/>
      <c r="N131" s="2"/>
    </row>
    <row r="132" spans="1:14" s="4" customFormat="1">
      <c r="A132" s="2"/>
      <c r="B132" s="2"/>
      <c r="C132" s="2"/>
      <c r="D132" s="2"/>
      <c r="E132" s="2"/>
      <c r="F132" s="2"/>
      <c r="G132" s="2"/>
      <c r="H132" s="2"/>
      <c r="I132" s="2"/>
      <c r="J132" s="2"/>
      <c r="K132" s="32"/>
      <c r="L132" s="286"/>
      <c r="M132" s="2"/>
      <c r="N132" s="2"/>
    </row>
    <row r="133" spans="1:14" s="4" customFormat="1">
      <c r="A133" s="2"/>
      <c r="B133" s="2"/>
      <c r="C133" s="2"/>
      <c r="D133" s="2"/>
      <c r="E133" s="2"/>
      <c r="F133" s="2"/>
      <c r="G133" s="2"/>
      <c r="H133" s="2"/>
      <c r="I133" s="2"/>
      <c r="J133" s="2"/>
      <c r="K133" s="32"/>
      <c r="L133" s="286"/>
      <c r="M133" s="2"/>
      <c r="N133" s="2"/>
    </row>
    <row r="134" spans="1:14" s="4" customFormat="1">
      <c r="A134" s="2"/>
      <c r="B134" s="2"/>
      <c r="C134" s="2"/>
      <c r="D134" s="2"/>
      <c r="E134" s="2"/>
      <c r="F134" s="2"/>
      <c r="G134" s="2"/>
      <c r="H134" s="2"/>
      <c r="I134" s="2"/>
      <c r="J134" s="2"/>
      <c r="K134" s="32"/>
      <c r="L134" s="286"/>
      <c r="M134" s="2"/>
      <c r="N134" s="2"/>
    </row>
    <row r="135" spans="1:14" s="4" customFormat="1">
      <c r="A135" s="2"/>
      <c r="B135" s="2"/>
      <c r="C135" s="2"/>
      <c r="D135" s="2"/>
      <c r="E135" s="2"/>
      <c r="F135" s="2"/>
      <c r="G135" s="2"/>
      <c r="H135" s="2"/>
      <c r="I135" s="2"/>
      <c r="J135" s="2"/>
      <c r="K135" s="32"/>
      <c r="L135" s="286"/>
      <c r="M135" s="2"/>
      <c r="N135" s="2"/>
    </row>
    <row r="136" spans="1:14" s="4" customFormat="1">
      <c r="A136" s="2"/>
      <c r="B136" s="2"/>
      <c r="C136" s="2"/>
      <c r="D136" s="2"/>
      <c r="E136" s="2"/>
      <c r="F136" s="2"/>
      <c r="G136" s="2"/>
      <c r="H136" s="2"/>
      <c r="I136" s="2"/>
      <c r="J136" s="2"/>
      <c r="K136" s="32"/>
      <c r="L136" s="286"/>
      <c r="M136" s="2"/>
      <c r="N136" s="2"/>
    </row>
    <row r="137" spans="1:14" s="4" customFormat="1">
      <c r="A137" s="2"/>
      <c r="B137" s="2"/>
      <c r="C137" s="2"/>
      <c r="D137" s="2"/>
      <c r="E137" s="2"/>
      <c r="F137" s="2"/>
      <c r="G137" s="2"/>
      <c r="H137" s="2"/>
      <c r="I137" s="2"/>
      <c r="J137" s="2"/>
      <c r="K137" s="32"/>
      <c r="L137" s="286"/>
      <c r="M137" s="2"/>
      <c r="N137" s="2"/>
    </row>
    <row r="138" spans="1:14" s="4" customFormat="1">
      <c r="A138" s="2"/>
      <c r="B138" s="2"/>
      <c r="C138" s="2"/>
      <c r="D138" s="2"/>
      <c r="E138" s="2"/>
      <c r="F138" s="2"/>
      <c r="G138" s="2"/>
      <c r="H138" s="2"/>
      <c r="I138" s="2"/>
      <c r="J138" s="2"/>
      <c r="K138" s="32"/>
      <c r="L138" s="286"/>
      <c r="M138" s="2"/>
      <c r="N138" s="2"/>
    </row>
    <row r="139" spans="1:14" s="4" customFormat="1">
      <c r="A139" s="2"/>
      <c r="B139" s="2"/>
      <c r="C139" s="2"/>
      <c r="D139" s="2"/>
      <c r="E139" s="2"/>
      <c r="F139" s="2"/>
      <c r="G139" s="2"/>
      <c r="H139" s="2"/>
      <c r="I139" s="2"/>
      <c r="J139" s="2"/>
      <c r="K139" s="32"/>
      <c r="L139" s="286"/>
      <c r="M139" s="2"/>
      <c r="N139" s="2"/>
    </row>
    <row r="140" spans="1:14" s="4" customFormat="1">
      <c r="A140" s="2"/>
      <c r="B140" s="2"/>
      <c r="C140" s="2"/>
      <c r="D140" s="2"/>
      <c r="E140" s="2"/>
      <c r="F140" s="2"/>
      <c r="G140" s="2"/>
      <c r="H140" s="2"/>
      <c r="I140" s="2"/>
      <c r="J140" s="2"/>
      <c r="K140" s="32"/>
      <c r="L140" s="286"/>
      <c r="M140" s="2"/>
      <c r="N140" s="2"/>
    </row>
    <row r="141" spans="1:14" s="4" customFormat="1">
      <c r="A141" s="2"/>
      <c r="B141" s="2"/>
      <c r="C141" s="2"/>
      <c r="D141" s="2"/>
      <c r="E141" s="2"/>
      <c r="F141" s="2"/>
      <c r="G141" s="2"/>
      <c r="H141" s="2"/>
      <c r="I141" s="2"/>
      <c r="J141" s="2"/>
      <c r="K141" s="32"/>
      <c r="L141" s="286"/>
      <c r="M141" s="2"/>
      <c r="N141" s="2"/>
    </row>
    <row r="142" spans="1:14" s="4" customFormat="1">
      <c r="A142" s="2"/>
      <c r="B142" s="2"/>
      <c r="C142" s="2"/>
      <c r="D142" s="2"/>
      <c r="E142" s="2"/>
      <c r="F142" s="2"/>
      <c r="G142" s="2"/>
      <c r="H142" s="2"/>
      <c r="I142" s="2"/>
      <c r="J142" s="2"/>
      <c r="K142" s="32"/>
      <c r="L142" s="286"/>
      <c r="M142" s="2"/>
      <c r="N142" s="2"/>
    </row>
    <row r="143" spans="1:14" s="4" customFormat="1">
      <c r="A143" s="2"/>
      <c r="B143" s="2"/>
      <c r="C143" s="2"/>
      <c r="D143" s="2"/>
      <c r="E143" s="2"/>
      <c r="F143" s="2"/>
      <c r="G143" s="2"/>
      <c r="H143" s="2"/>
      <c r="I143" s="2"/>
      <c r="J143" s="2"/>
      <c r="K143" s="32"/>
      <c r="L143" s="286"/>
      <c r="M143" s="2"/>
      <c r="N143" s="2"/>
    </row>
    <row r="144" spans="1:14" s="4" customFormat="1">
      <c r="A144" s="2"/>
      <c r="B144" s="2"/>
      <c r="C144" s="2"/>
      <c r="D144" s="2"/>
      <c r="E144" s="2"/>
      <c r="F144" s="2"/>
      <c r="G144" s="2"/>
      <c r="H144" s="2"/>
      <c r="I144" s="2"/>
      <c r="J144" s="2"/>
      <c r="K144" s="32"/>
      <c r="L144" s="286"/>
      <c r="M144" s="2"/>
      <c r="N144" s="2"/>
    </row>
    <row r="145" spans="1:14" s="4" customFormat="1">
      <c r="A145" s="2"/>
      <c r="B145" s="2"/>
      <c r="C145" s="2"/>
      <c r="D145" s="2"/>
      <c r="E145" s="2"/>
      <c r="F145" s="2"/>
      <c r="G145" s="2"/>
      <c r="H145" s="2"/>
      <c r="I145" s="2"/>
      <c r="J145" s="2"/>
      <c r="K145" s="32"/>
      <c r="L145" s="286"/>
      <c r="M145" s="2"/>
      <c r="N145" s="2"/>
    </row>
    <row r="146" spans="1:14" s="4" customFormat="1">
      <c r="A146" s="2"/>
      <c r="B146" s="2"/>
      <c r="C146" s="2"/>
      <c r="D146" s="2"/>
      <c r="E146" s="2"/>
      <c r="F146" s="2"/>
      <c r="G146" s="2"/>
      <c r="H146" s="2"/>
      <c r="I146" s="2"/>
      <c r="J146" s="2"/>
      <c r="K146" s="32"/>
      <c r="L146" s="286"/>
      <c r="M146" s="2"/>
      <c r="N146" s="2"/>
    </row>
    <row r="147" spans="1:14" s="4" customFormat="1">
      <c r="A147" s="2"/>
      <c r="B147" s="2"/>
      <c r="C147" s="2"/>
      <c r="D147" s="2"/>
      <c r="E147" s="2"/>
      <c r="F147" s="2"/>
      <c r="G147" s="2"/>
      <c r="H147" s="2"/>
      <c r="I147" s="2"/>
      <c r="J147" s="2"/>
      <c r="K147" s="32"/>
      <c r="L147" s="286"/>
      <c r="M147" s="2"/>
      <c r="N147" s="2"/>
    </row>
    <row r="148" spans="1:14" s="4" customFormat="1">
      <c r="A148" s="2"/>
      <c r="B148" s="2"/>
      <c r="C148" s="2"/>
      <c r="D148" s="2"/>
      <c r="E148" s="2"/>
      <c r="F148" s="2"/>
      <c r="G148" s="2"/>
      <c r="H148" s="2"/>
      <c r="I148" s="2"/>
      <c r="J148" s="2"/>
      <c r="K148" s="32"/>
      <c r="L148" s="286"/>
      <c r="M148" s="2"/>
      <c r="N148" s="2"/>
    </row>
    <row r="149" spans="1:14" s="4" customFormat="1">
      <c r="A149" s="2"/>
      <c r="B149" s="2"/>
      <c r="C149" s="2"/>
      <c r="D149" s="2"/>
      <c r="E149" s="2"/>
      <c r="F149" s="2"/>
      <c r="G149" s="2"/>
      <c r="H149" s="2"/>
      <c r="I149" s="2"/>
      <c r="J149" s="2"/>
      <c r="K149" s="32"/>
      <c r="L149" s="286"/>
      <c r="M149" s="2"/>
      <c r="N149" s="2"/>
    </row>
    <row r="150" spans="1:14" s="4" customFormat="1">
      <c r="A150" s="2"/>
      <c r="B150" s="2"/>
      <c r="C150" s="2"/>
      <c r="D150" s="2"/>
      <c r="E150" s="2"/>
      <c r="F150" s="2"/>
      <c r="G150" s="2"/>
      <c r="H150" s="2"/>
      <c r="I150" s="2"/>
      <c r="J150" s="2"/>
      <c r="K150" s="32"/>
      <c r="L150" s="286"/>
      <c r="M150" s="2"/>
      <c r="N150" s="2"/>
    </row>
    <row r="151" spans="1:14" s="4" customFormat="1">
      <c r="A151" s="2"/>
      <c r="B151" s="2"/>
      <c r="C151" s="2"/>
      <c r="D151" s="2"/>
      <c r="E151" s="2"/>
      <c r="F151" s="2"/>
      <c r="G151" s="2"/>
      <c r="H151" s="2"/>
      <c r="I151" s="2"/>
      <c r="J151" s="2"/>
      <c r="K151" s="32"/>
      <c r="L151" s="286"/>
      <c r="M151" s="2"/>
      <c r="N151" s="2"/>
    </row>
    <row r="152" spans="1:14" s="4" customFormat="1">
      <c r="A152" s="56"/>
      <c r="B152" s="56"/>
      <c r="C152" s="2"/>
      <c r="D152" s="2"/>
      <c r="E152" s="2"/>
      <c r="F152" s="2"/>
      <c r="G152" s="2"/>
      <c r="H152" s="2"/>
      <c r="I152" s="2"/>
      <c r="J152" s="2"/>
      <c r="K152" s="32"/>
      <c r="L152" s="286"/>
      <c r="M152" s="2"/>
      <c r="N152" s="2"/>
    </row>
    <row r="153" spans="1:14" s="4" customFormat="1">
      <c r="A153" s="2"/>
      <c r="B153" s="2"/>
      <c r="C153" s="2"/>
      <c r="D153" s="2"/>
      <c r="E153" s="2"/>
      <c r="F153" s="2"/>
      <c r="G153" s="2"/>
      <c r="H153" s="2"/>
      <c r="I153" s="2"/>
      <c r="J153" s="2"/>
      <c r="K153" s="32"/>
      <c r="L153" s="286"/>
      <c r="M153" s="2"/>
      <c r="N153" s="2"/>
    </row>
    <row r="154" spans="1:14" s="4" customFormat="1">
      <c r="A154" s="2"/>
      <c r="B154" s="2"/>
      <c r="C154" s="2"/>
      <c r="D154" s="2"/>
      <c r="E154" s="2"/>
      <c r="F154" s="2"/>
      <c r="G154" s="2"/>
      <c r="H154" s="2"/>
      <c r="I154" s="2"/>
      <c r="J154" s="2"/>
      <c r="K154" s="32"/>
      <c r="L154" s="286"/>
      <c r="M154" s="2"/>
      <c r="N154" s="2"/>
    </row>
    <row r="155" spans="1:14" s="4" customFormat="1">
      <c r="A155" s="2"/>
      <c r="B155" s="2"/>
      <c r="C155" s="2"/>
      <c r="D155" s="2"/>
      <c r="E155" s="2"/>
      <c r="F155" s="2"/>
      <c r="G155" s="2"/>
      <c r="H155" s="2"/>
      <c r="I155" s="2"/>
      <c r="J155" s="2"/>
      <c r="K155" s="32"/>
      <c r="L155" s="286"/>
      <c r="M155" s="2"/>
      <c r="N155" s="2"/>
    </row>
    <row r="156" spans="1:14" s="4" customFormat="1">
      <c r="A156" s="2"/>
      <c r="B156" s="2"/>
      <c r="C156" s="2"/>
      <c r="D156" s="2"/>
      <c r="E156" s="2"/>
      <c r="F156" s="2"/>
      <c r="G156" s="2"/>
      <c r="H156" s="2"/>
      <c r="I156" s="2"/>
      <c r="J156" s="2"/>
      <c r="K156" s="32"/>
      <c r="L156" s="286"/>
      <c r="M156" s="2"/>
      <c r="N156" s="2"/>
    </row>
    <row r="157" spans="1:14" s="4" customFormat="1">
      <c r="A157" s="2"/>
      <c r="B157" s="2"/>
      <c r="C157" s="2"/>
      <c r="D157" s="2"/>
      <c r="E157" s="2"/>
      <c r="F157" s="2"/>
      <c r="G157" s="2"/>
      <c r="H157" s="2"/>
      <c r="I157" s="2"/>
      <c r="J157" s="2"/>
      <c r="K157" s="32"/>
      <c r="L157" s="286"/>
      <c r="M157" s="2"/>
      <c r="N157" s="2"/>
    </row>
    <row r="158" spans="1:14" s="4" customFormat="1">
      <c r="A158" s="2"/>
      <c r="B158" s="2"/>
      <c r="C158" s="2"/>
      <c r="D158" s="2"/>
      <c r="E158" s="2"/>
      <c r="F158" s="2"/>
      <c r="G158" s="2"/>
      <c r="H158" s="2"/>
      <c r="I158" s="2"/>
      <c r="J158" s="2"/>
      <c r="K158" s="32"/>
      <c r="L158" s="286"/>
      <c r="M158" s="2"/>
      <c r="N158" s="2"/>
    </row>
    <row r="159" spans="1:14" s="4" customFormat="1">
      <c r="A159" s="2"/>
      <c r="B159" s="2"/>
      <c r="C159" s="2"/>
      <c r="D159" s="2"/>
      <c r="E159" s="2"/>
      <c r="F159" s="2"/>
      <c r="G159" s="2"/>
      <c r="H159" s="2"/>
      <c r="I159" s="2"/>
      <c r="J159" s="2"/>
      <c r="K159" s="32"/>
      <c r="L159" s="286"/>
      <c r="M159" s="2"/>
      <c r="N159" s="2"/>
    </row>
    <row r="160" spans="1:14" s="4" customFormat="1">
      <c r="A160" s="2"/>
      <c r="B160" s="2"/>
      <c r="C160" s="2"/>
      <c r="D160" s="2"/>
      <c r="E160" s="2"/>
      <c r="F160" s="2"/>
      <c r="G160" s="2"/>
      <c r="H160" s="2"/>
      <c r="I160" s="2"/>
      <c r="J160" s="2"/>
      <c r="K160" s="32"/>
      <c r="L160" s="286"/>
      <c r="M160" s="2"/>
      <c r="N160" s="2"/>
    </row>
    <row r="161" spans="1:14" s="4" customFormat="1">
      <c r="A161" s="2"/>
      <c r="B161" s="2"/>
      <c r="C161" s="2"/>
      <c r="D161" s="2"/>
      <c r="E161" s="2"/>
      <c r="F161" s="2"/>
      <c r="G161" s="2"/>
      <c r="H161" s="2"/>
      <c r="I161" s="2"/>
      <c r="J161" s="2"/>
      <c r="K161" s="32"/>
      <c r="L161" s="286"/>
      <c r="M161" s="2"/>
      <c r="N161" s="2"/>
    </row>
    <row r="162" spans="1:14" s="4" customFormat="1">
      <c r="A162" s="2"/>
      <c r="B162" s="2"/>
      <c r="C162" s="2"/>
      <c r="D162" s="2"/>
      <c r="E162" s="2"/>
      <c r="F162" s="2"/>
      <c r="G162" s="2"/>
      <c r="H162" s="2"/>
      <c r="I162" s="2"/>
      <c r="J162" s="2"/>
      <c r="K162" s="32"/>
      <c r="L162" s="286"/>
      <c r="M162" s="2"/>
      <c r="N162" s="2"/>
    </row>
    <row r="163" spans="1:14" s="4" customFormat="1">
      <c r="A163" s="2"/>
      <c r="B163" s="2"/>
      <c r="C163" s="2"/>
      <c r="D163" s="2"/>
      <c r="E163" s="2"/>
      <c r="F163" s="2"/>
      <c r="G163" s="2"/>
      <c r="H163" s="2"/>
      <c r="I163" s="2"/>
      <c r="J163" s="2"/>
      <c r="K163" s="32"/>
      <c r="L163" s="286"/>
      <c r="M163" s="2"/>
      <c r="N163" s="2"/>
    </row>
    <row r="164" spans="1:14" s="4" customFormat="1">
      <c r="A164" s="2"/>
      <c r="B164" s="2"/>
      <c r="C164" s="2"/>
      <c r="D164" s="2"/>
      <c r="E164" s="2"/>
      <c r="F164" s="2"/>
      <c r="G164" s="2"/>
      <c r="H164" s="2"/>
      <c r="I164" s="2"/>
      <c r="J164" s="2"/>
      <c r="K164" s="32"/>
      <c r="L164" s="286"/>
      <c r="M164" s="2"/>
      <c r="N164" s="2"/>
    </row>
    <row r="165" spans="1:14" s="4" customFormat="1">
      <c r="A165" s="2"/>
      <c r="B165" s="2"/>
      <c r="C165" s="2"/>
      <c r="D165" s="2"/>
      <c r="E165" s="2"/>
      <c r="F165" s="2"/>
      <c r="G165" s="2"/>
      <c r="H165" s="2"/>
      <c r="I165" s="2"/>
      <c r="J165" s="2"/>
      <c r="K165" s="32"/>
      <c r="L165" s="286"/>
      <c r="M165" s="2"/>
      <c r="N165" s="2"/>
    </row>
    <row r="166" spans="1:14" s="4" customFormat="1">
      <c r="A166" s="2"/>
      <c r="B166" s="2"/>
      <c r="C166" s="2"/>
      <c r="D166" s="2"/>
      <c r="E166" s="2"/>
      <c r="F166" s="2"/>
      <c r="G166" s="2"/>
      <c r="H166" s="2"/>
      <c r="I166" s="2"/>
      <c r="J166" s="2"/>
      <c r="K166" s="32"/>
      <c r="L166" s="286"/>
      <c r="M166" s="2"/>
      <c r="N166" s="2"/>
    </row>
    <row r="167" spans="1:14" s="4" customFormat="1">
      <c r="A167" s="2"/>
      <c r="B167" s="2"/>
      <c r="C167" s="2"/>
      <c r="D167" s="2"/>
      <c r="E167" s="2"/>
      <c r="F167" s="2"/>
      <c r="G167" s="2"/>
      <c r="H167" s="2"/>
      <c r="I167" s="2"/>
      <c r="J167" s="2"/>
      <c r="K167" s="32"/>
      <c r="L167" s="286"/>
      <c r="M167" s="2"/>
      <c r="N167" s="2"/>
    </row>
    <row r="168" spans="1:14" s="4" customFormat="1">
      <c r="A168" s="2"/>
      <c r="B168" s="2"/>
      <c r="C168" s="2"/>
      <c r="D168" s="2"/>
      <c r="E168" s="2"/>
      <c r="F168" s="2"/>
      <c r="G168" s="2"/>
      <c r="H168" s="2"/>
      <c r="I168" s="2"/>
      <c r="J168" s="2"/>
      <c r="K168" s="32"/>
      <c r="L168" s="286"/>
      <c r="M168" s="2"/>
      <c r="N168" s="2"/>
    </row>
    <row r="169" spans="1:14" s="4" customFormat="1">
      <c r="A169" s="2"/>
      <c r="B169" s="2"/>
      <c r="C169" s="2"/>
      <c r="D169" s="2"/>
      <c r="E169" s="2"/>
      <c r="F169" s="2"/>
      <c r="G169" s="2"/>
      <c r="H169" s="2"/>
      <c r="I169" s="2"/>
      <c r="J169" s="2"/>
      <c r="K169" s="32"/>
      <c r="L169" s="286"/>
      <c r="M169" s="2"/>
      <c r="N169" s="2"/>
    </row>
    <row r="170" spans="1:14" s="4" customFormat="1">
      <c r="A170" s="2"/>
      <c r="B170" s="2"/>
      <c r="C170" s="2"/>
      <c r="D170" s="2"/>
      <c r="E170" s="2"/>
      <c r="F170" s="2"/>
      <c r="G170" s="2"/>
      <c r="H170" s="2"/>
      <c r="I170" s="2"/>
      <c r="J170" s="2"/>
      <c r="K170" s="32"/>
      <c r="L170" s="286"/>
      <c r="M170" s="2"/>
      <c r="N170" s="2"/>
    </row>
    <row r="171" spans="1:14" s="4" customFormat="1">
      <c r="A171" s="2"/>
      <c r="B171" s="2"/>
      <c r="C171" s="2"/>
      <c r="D171" s="2"/>
      <c r="E171" s="2"/>
      <c r="F171" s="2"/>
      <c r="G171" s="2"/>
      <c r="H171" s="2"/>
      <c r="I171" s="2"/>
      <c r="J171" s="2"/>
      <c r="K171" s="32"/>
      <c r="L171" s="286"/>
      <c r="M171" s="2"/>
      <c r="N171" s="2"/>
    </row>
    <row r="172" spans="1:14" s="4" customFormat="1">
      <c r="A172" s="2"/>
      <c r="B172" s="2"/>
      <c r="C172" s="2"/>
      <c r="D172" s="2"/>
      <c r="E172" s="2"/>
      <c r="F172" s="2"/>
      <c r="G172" s="2"/>
      <c r="H172" s="2"/>
      <c r="I172" s="2"/>
      <c r="J172" s="2"/>
      <c r="K172" s="32"/>
      <c r="L172" s="286"/>
      <c r="M172" s="2"/>
      <c r="N172" s="2"/>
    </row>
    <row r="173" spans="1:14" s="4" customFormat="1">
      <c r="A173" s="2"/>
      <c r="B173" s="2"/>
      <c r="C173" s="2"/>
      <c r="D173" s="2"/>
      <c r="E173" s="2"/>
      <c r="F173" s="2"/>
      <c r="G173" s="2"/>
      <c r="H173" s="2"/>
      <c r="I173" s="2"/>
      <c r="J173" s="2"/>
      <c r="K173" s="32"/>
      <c r="L173" s="286"/>
      <c r="M173" s="2"/>
      <c r="N173" s="2"/>
    </row>
    <row r="174" spans="1:14" s="4" customFormat="1">
      <c r="A174" s="2"/>
      <c r="B174" s="2"/>
      <c r="C174" s="2"/>
      <c r="D174" s="2"/>
      <c r="E174" s="2"/>
      <c r="F174" s="2"/>
      <c r="G174" s="2"/>
      <c r="H174" s="2"/>
      <c r="I174" s="2"/>
      <c r="J174" s="2"/>
      <c r="K174" s="32"/>
      <c r="L174" s="286"/>
      <c r="M174" s="2"/>
      <c r="N174" s="2"/>
    </row>
    <row r="175" spans="1:14" s="4" customFormat="1">
      <c r="A175" s="2"/>
      <c r="B175" s="2"/>
      <c r="C175" s="2"/>
      <c r="D175" s="2"/>
      <c r="E175" s="2"/>
      <c r="F175" s="2"/>
      <c r="G175" s="2"/>
      <c r="H175" s="2"/>
      <c r="I175" s="2"/>
      <c r="J175" s="2"/>
      <c r="K175" s="32"/>
      <c r="L175" s="286"/>
      <c r="M175" s="2"/>
      <c r="N175" s="2"/>
    </row>
    <row r="176" spans="1:14" s="4" customFormat="1">
      <c r="A176" s="2"/>
      <c r="B176" s="2"/>
      <c r="C176" s="2"/>
      <c r="D176" s="2"/>
      <c r="E176" s="2"/>
      <c r="F176" s="2"/>
      <c r="G176" s="2"/>
      <c r="H176" s="2"/>
      <c r="I176" s="2"/>
      <c r="J176" s="2"/>
      <c r="K176" s="32"/>
      <c r="L176" s="286"/>
      <c r="M176" s="2"/>
      <c r="N176" s="2"/>
    </row>
    <row r="177" spans="1:14" s="4" customFormat="1">
      <c r="A177" s="2"/>
      <c r="B177" s="2"/>
      <c r="C177" s="2"/>
      <c r="D177" s="2"/>
      <c r="E177" s="2"/>
      <c r="F177" s="2"/>
      <c r="G177" s="2"/>
      <c r="H177" s="2"/>
      <c r="I177" s="2"/>
      <c r="J177" s="2"/>
      <c r="K177" s="32"/>
      <c r="L177" s="286"/>
      <c r="M177" s="2"/>
      <c r="N177" s="2"/>
    </row>
    <row r="178" spans="1:14" s="4" customFormat="1">
      <c r="A178" s="2"/>
      <c r="B178" s="2"/>
      <c r="C178" s="2"/>
      <c r="D178" s="2"/>
      <c r="E178" s="2"/>
      <c r="F178" s="2"/>
      <c r="G178" s="2"/>
      <c r="H178" s="2"/>
      <c r="I178" s="2"/>
      <c r="J178" s="2"/>
      <c r="K178" s="32"/>
      <c r="L178" s="286"/>
      <c r="M178" s="2"/>
      <c r="N178" s="2"/>
    </row>
    <row r="179" spans="1:14" s="4" customFormat="1">
      <c r="A179" s="2"/>
      <c r="B179" s="2"/>
      <c r="C179" s="2"/>
      <c r="D179" s="2"/>
      <c r="E179" s="2"/>
      <c r="F179" s="2"/>
      <c r="G179" s="2"/>
      <c r="H179" s="2"/>
      <c r="I179" s="2"/>
      <c r="J179" s="2"/>
      <c r="K179" s="32"/>
      <c r="L179" s="286"/>
      <c r="M179" s="2"/>
      <c r="N179" s="2"/>
    </row>
    <row r="180" spans="1:14" s="4" customFormat="1">
      <c r="A180" s="2"/>
      <c r="B180" s="2"/>
      <c r="C180" s="2"/>
      <c r="D180" s="2"/>
      <c r="E180" s="2"/>
      <c r="F180" s="2"/>
      <c r="G180" s="2"/>
      <c r="H180" s="2"/>
      <c r="I180" s="2"/>
      <c r="J180" s="2"/>
      <c r="K180" s="32"/>
      <c r="L180" s="286"/>
      <c r="M180" s="2"/>
      <c r="N180" s="2"/>
    </row>
    <row r="181" spans="1:14" s="4" customFormat="1">
      <c r="A181" s="2"/>
      <c r="B181" s="2"/>
      <c r="C181" s="2"/>
      <c r="D181" s="2"/>
      <c r="E181" s="2"/>
      <c r="F181" s="2"/>
      <c r="G181" s="2"/>
      <c r="H181" s="2"/>
      <c r="I181" s="2"/>
      <c r="J181" s="2"/>
      <c r="K181" s="32"/>
      <c r="L181" s="286"/>
      <c r="M181" s="2"/>
      <c r="N181" s="2"/>
    </row>
    <row r="182" spans="1:14" s="4" customFormat="1">
      <c r="A182" s="2"/>
      <c r="B182" s="2"/>
      <c r="C182" s="2"/>
      <c r="D182" s="2"/>
      <c r="E182" s="2"/>
      <c r="F182" s="2"/>
      <c r="G182" s="2"/>
      <c r="H182" s="2"/>
      <c r="I182" s="2"/>
      <c r="J182" s="2"/>
      <c r="K182" s="32"/>
      <c r="L182" s="286"/>
      <c r="M182" s="2"/>
      <c r="N182" s="2"/>
    </row>
    <row r="183" spans="1:14" s="4" customFormat="1">
      <c r="A183" s="2"/>
      <c r="B183" s="2"/>
      <c r="C183" s="2"/>
      <c r="D183" s="2"/>
      <c r="E183" s="2"/>
      <c r="F183" s="2"/>
      <c r="G183" s="2"/>
      <c r="H183" s="2"/>
      <c r="I183" s="2"/>
      <c r="J183" s="2"/>
      <c r="K183" s="32"/>
      <c r="L183" s="286"/>
      <c r="M183" s="2"/>
      <c r="N183" s="2"/>
    </row>
    <row r="184" spans="1:14" s="4" customFormat="1">
      <c r="A184" s="2"/>
      <c r="B184" s="2"/>
      <c r="C184" s="2"/>
      <c r="D184" s="2"/>
      <c r="E184" s="2"/>
      <c r="F184" s="2"/>
      <c r="G184" s="2"/>
      <c r="H184" s="2"/>
      <c r="I184" s="2"/>
      <c r="J184" s="2"/>
      <c r="K184" s="32"/>
      <c r="L184" s="286"/>
      <c r="M184" s="2"/>
      <c r="N184" s="2"/>
    </row>
    <row r="185" spans="1:14" s="4" customFormat="1">
      <c r="A185" s="2"/>
      <c r="B185" s="2"/>
      <c r="C185" s="2"/>
      <c r="D185" s="2"/>
      <c r="E185" s="2"/>
      <c r="F185" s="2"/>
      <c r="G185" s="2"/>
      <c r="H185" s="2"/>
      <c r="I185" s="2"/>
      <c r="J185" s="2"/>
      <c r="K185" s="32"/>
      <c r="L185" s="286"/>
      <c r="M185" s="2"/>
      <c r="N185" s="2"/>
    </row>
    <row r="186" spans="1:14" s="4" customFormat="1">
      <c r="A186" s="2"/>
      <c r="B186" s="2"/>
      <c r="C186" s="2"/>
      <c r="D186" s="2"/>
      <c r="E186" s="2"/>
      <c r="F186" s="2"/>
      <c r="G186" s="2"/>
      <c r="H186" s="2"/>
      <c r="I186" s="2"/>
      <c r="J186" s="2"/>
      <c r="K186" s="32"/>
      <c r="L186" s="286"/>
      <c r="M186" s="2"/>
      <c r="N186" s="2"/>
    </row>
    <row r="187" spans="1:14" s="4" customFormat="1">
      <c r="A187" s="2"/>
      <c r="B187" s="2"/>
      <c r="C187" s="2"/>
      <c r="D187" s="2"/>
      <c r="E187" s="2"/>
      <c r="F187" s="2"/>
      <c r="G187" s="2"/>
      <c r="H187" s="2"/>
      <c r="I187" s="2"/>
      <c r="J187" s="2"/>
      <c r="K187" s="32"/>
      <c r="L187" s="286"/>
      <c r="M187" s="2"/>
      <c r="N187" s="2"/>
    </row>
    <row r="188" spans="1:14" s="4" customFormat="1">
      <c r="A188" s="2"/>
      <c r="B188" s="2"/>
      <c r="C188" s="2"/>
      <c r="D188" s="2"/>
      <c r="E188" s="2"/>
      <c r="F188" s="2"/>
      <c r="G188" s="2"/>
      <c r="H188" s="2"/>
      <c r="I188" s="2"/>
      <c r="J188" s="2"/>
      <c r="K188" s="32"/>
      <c r="L188" s="286"/>
      <c r="M188" s="2"/>
      <c r="N188" s="2"/>
    </row>
    <row r="189" spans="1:14" s="4" customFormat="1">
      <c r="A189" s="2"/>
      <c r="B189" s="2"/>
      <c r="C189" s="2"/>
      <c r="D189" s="2"/>
      <c r="E189" s="2"/>
      <c r="F189" s="2"/>
      <c r="G189" s="2"/>
      <c r="H189" s="2"/>
      <c r="I189" s="2"/>
      <c r="J189" s="2"/>
      <c r="K189" s="32"/>
      <c r="L189" s="286"/>
      <c r="M189" s="2"/>
      <c r="N189" s="2"/>
    </row>
    <row r="190" spans="1:14" s="4" customFormat="1">
      <c r="A190" s="2"/>
      <c r="B190" s="2"/>
      <c r="C190" s="2"/>
      <c r="D190" s="2"/>
      <c r="E190" s="2"/>
      <c r="F190" s="2"/>
      <c r="G190" s="2"/>
      <c r="H190" s="2"/>
      <c r="I190" s="2"/>
      <c r="J190" s="2"/>
      <c r="K190" s="32"/>
      <c r="L190" s="286"/>
      <c r="M190" s="2"/>
      <c r="N190" s="2"/>
    </row>
    <row r="191" spans="1:14" s="4" customFormat="1">
      <c r="A191" s="2"/>
      <c r="B191" s="2"/>
      <c r="C191" s="2"/>
      <c r="D191" s="2"/>
      <c r="E191" s="2"/>
      <c r="F191" s="2"/>
      <c r="G191" s="2"/>
      <c r="H191" s="2"/>
      <c r="I191" s="2"/>
      <c r="J191" s="2"/>
      <c r="K191" s="32"/>
      <c r="L191" s="286"/>
      <c r="M191" s="2"/>
      <c r="N191" s="2"/>
    </row>
    <row r="192" spans="1:14" s="4" customFormat="1">
      <c r="A192" s="2"/>
      <c r="B192" s="2"/>
      <c r="C192" s="2"/>
      <c r="D192" s="2"/>
      <c r="E192" s="2"/>
      <c r="F192" s="2"/>
      <c r="G192" s="2"/>
      <c r="H192" s="2"/>
      <c r="I192" s="2"/>
      <c r="J192" s="2"/>
      <c r="K192" s="32"/>
      <c r="L192" s="286"/>
      <c r="M192" s="2"/>
      <c r="N192" s="2"/>
    </row>
    <row r="193" spans="1:14" s="4" customFormat="1">
      <c r="A193" s="2"/>
      <c r="B193" s="2"/>
      <c r="C193" s="2"/>
      <c r="D193" s="2"/>
      <c r="E193" s="2"/>
      <c r="F193" s="2"/>
      <c r="G193" s="2"/>
      <c r="H193" s="2"/>
      <c r="I193" s="2"/>
      <c r="J193" s="2"/>
      <c r="K193" s="32"/>
      <c r="L193" s="286"/>
      <c r="M193" s="2"/>
      <c r="N193" s="2"/>
    </row>
    <row r="194" spans="1:14" s="4" customFormat="1">
      <c r="A194" s="2"/>
      <c r="B194" s="2"/>
      <c r="C194" s="2"/>
      <c r="D194" s="2"/>
      <c r="E194" s="2"/>
      <c r="F194" s="2"/>
      <c r="G194" s="2"/>
      <c r="H194" s="2"/>
      <c r="I194" s="2"/>
      <c r="J194" s="2"/>
      <c r="K194" s="32"/>
      <c r="L194" s="286"/>
      <c r="M194" s="2"/>
      <c r="N194" s="2"/>
    </row>
    <row r="195" spans="1:14" s="4" customFormat="1">
      <c r="A195" s="2"/>
      <c r="B195" s="2"/>
      <c r="C195" s="2"/>
      <c r="D195" s="2"/>
      <c r="E195" s="2"/>
      <c r="F195" s="2"/>
      <c r="G195" s="2"/>
      <c r="H195" s="2"/>
      <c r="I195" s="2"/>
      <c r="J195" s="2"/>
      <c r="K195" s="32"/>
      <c r="L195" s="286"/>
      <c r="M195" s="2"/>
      <c r="N195" s="2"/>
    </row>
    <row r="196" spans="1:14" s="4" customFormat="1">
      <c r="A196" s="2"/>
      <c r="B196" s="2"/>
      <c r="C196" s="2"/>
      <c r="D196" s="2"/>
      <c r="E196" s="2"/>
      <c r="F196" s="2"/>
      <c r="G196" s="2"/>
      <c r="H196" s="2"/>
      <c r="I196" s="2"/>
      <c r="J196" s="2"/>
      <c r="K196" s="32"/>
      <c r="L196" s="286"/>
      <c r="M196" s="2"/>
      <c r="N196" s="2"/>
    </row>
    <row r="197" spans="1:14" s="4" customFormat="1">
      <c r="A197" s="2"/>
      <c r="B197" s="2"/>
      <c r="C197" s="2"/>
      <c r="D197" s="2"/>
      <c r="E197" s="2"/>
      <c r="F197" s="2"/>
      <c r="G197" s="2"/>
      <c r="H197" s="2"/>
      <c r="I197" s="2"/>
      <c r="J197" s="2"/>
      <c r="K197" s="32"/>
      <c r="L197" s="286"/>
      <c r="M197" s="2"/>
      <c r="N197" s="2"/>
    </row>
    <row r="198" spans="1:14" s="4" customFormat="1">
      <c r="A198" s="2"/>
      <c r="B198" s="2"/>
      <c r="C198" s="2"/>
      <c r="D198" s="2"/>
      <c r="E198" s="2"/>
      <c r="F198" s="2"/>
      <c r="G198" s="2"/>
      <c r="H198" s="2"/>
      <c r="I198" s="2"/>
      <c r="J198" s="2"/>
      <c r="K198" s="32"/>
      <c r="L198" s="286"/>
      <c r="M198" s="2"/>
      <c r="N198" s="2"/>
    </row>
    <row r="199" spans="1:14" s="4" customFormat="1">
      <c r="A199" s="2"/>
      <c r="B199" s="2"/>
      <c r="C199" s="2"/>
      <c r="D199" s="2"/>
      <c r="E199" s="2"/>
      <c r="F199" s="2"/>
      <c r="G199" s="2"/>
      <c r="H199" s="2"/>
      <c r="I199" s="2"/>
      <c r="J199" s="2"/>
      <c r="K199" s="32"/>
      <c r="L199" s="286"/>
      <c r="M199" s="2"/>
      <c r="N199" s="2"/>
    </row>
    <row r="200" spans="1:14" s="4" customFormat="1">
      <c r="A200" s="2"/>
      <c r="B200" s="2"/>
      <c r="C200" s="2"/>
      <c r="D200" s="2"/>
      <c r="E200" s="2"/>
      <c r="F200" s="2"/>
      <c r="G200" s="2"/>
      <c r="H200" s="2"/>
      <c r="I200" s="2"/>
      <c r="J200" s="2"/>
      <c r="K200" s="32"/>
      <c r="L200" s="286"/>
      <c r="M200" s="2"/>
      <c r="N200" s="2"/>
    </row>
    <row r="201" spans="1:14" s="4" customFormat="1">
      <c r="A201" s="2"/>
      <c r="B201" s="2"/>
      <c r="C201" s="2"/>
      <c r="D201" s="2"/>
      <c r="E201" s="2"/>
      <c r="F201" s="2"/>
      <c r="G201" s="2"/>
      <c r="H201" s="2"/>
      <c r="I201" s="2"/>
      <c r="J201" s="2"/>
      <c r="K201" s="32"/>
      <c r="L201" s="286"/>
      <c r="M201" s="2"/>
      <c r="N201" s="2"/>
    </row>
    <row r="202" spans="1:14" s="4" customFormat="1">
      <c r="A202" s="2"/>
      <c r="B202" s="2"/>
      <c r="C202" s="2"/>
      <c r="D202" s="2"/>
      <c r="E202" s="2"/>
      <c r="F202" s="2"/>
      <c r="G202" s="2"/>
      <c r="H202" s="2"/>
      <c r="I202" s="2"/>
      <c r="J202" s="2"/>
      <c r="K202" s="32"/>
      <c r="L202" s="286"/>
      <c r="M202" s="2"/>
      <c r="N202" s="2"/>
    </row>
    <row r="203" spans="1:14" s="4" customFormat="1">
      <c r="A203" s="2"/>
      <c r="B203" s="2"/>
      <c r="C203" s="2"/>
      <c r="D203" s="2"/>
      <c r="E203" s="2"/>
      <c r="F203" s="2"/>
      <c r="G203" s="2"/>
      <c r="H203" s="2"/>
      <c r="I203" s="2"/>
      <c r="J203" s="2"/>
      <c r="K203" s="32"/>
      <c r="L203" s="286"/>
      <c r="M203" s="2"/>
      <c r="N203" s="2"/>
    </row>
    <row r="204" spans="1:14" s="4" customFormat="1">
      <c r="A204" s="2"/>
      <c r="B204" s="2"/>
      <c r="C204" s="2"/>
      <c r="D204" s="2"/>
      <c r="E204" s="2"/>
      <c r="F204" s="2"/>
      <c r="G204" s="2"/>
      <c r="H204" s="2"/>
      <c r="I204" s="2"/>
      <c r="J204" s="2"/>
      <c r="K204" s="32"/>
      <c r="L204" s="286"/>
      <c r="M204" s="2"/>
      <c r="N204" s="2"/>
    </row>
    <row r="205" spans="1:14" s="4" customFormat="1">
      <c r="A205" s="2"/>
      <c r="B205" s="2"/>
      <c r="C205" s="2"/>
      <c r="D205" s="2"/>
      <c r="E205" s="2"/>
      <c r="F205" s="2"/>
      <c r="G205" s="2"/>
      <c r="H205" s="2"/>
      <c r="I205" s="2"/>
      <c r="J205" s="2"/>
      <c r="K205" s="32"/>
      <c r="L205" s="286"/>
      <c r="M205" s="2"/>
      <c r="N205" s="2"/>
    </row>
    <row r="206" spans="1:14" s="4" customFormat="1">
      <c r="A206" s="2"/>
      <c r="B206" s="2"/>
      <c r="C206" s="2"/>
      <c r="D206" s="2"/>
      <c r="E206" s="2"/>
      <c r="F206" s="2"/>
      <c r="G206" s="2"/>
      <c r="H206" s="2"/>
      <c r="I206" s="2"/>
      <c r="J206" s="2"/>
      <c r="K206" s="32"/>
      <c r="L206" s="286"/>
      <c r="M206" s="2"/>
      <c r="N206" s="2"/>
    </row>
    <row r="207" spans="1:14" s="4" customFormat="1">
      <c r="A207" s="2"/>
      <c r="B207" s="2"/>
      <c r="C207" s="2"/>
      <c r="D207" s="2"/>
      <c r="E207" s="2"/>
      <c r="F207" s="2"/>
      <c r="G207" s="2"/>
      <c r="H207" s="2"/>
      <c r="I207" s="2"/>
      <c r="J207" s="2"/>
      <c r="K207" s="32"/>
      <c r="L207" s="286"/>
      <c r="M207" s="2"/>
      <c r="N207" s="2"/>
    </row>
    <row r="208" spans="1:14" s="4" customFormat="1">
      <c r="A208" s="2"/>
      <c r="B208" s="2"/>
      <c r="C208" s="2"/>
      <c r="D208" s="2"/>
      <c r="E208" s="2"/>
      <c r="F208" s="2"/>
      <c r="G208" s="2"/>
      <c r="H208" s="2"/>
      <c r="I208" s="2"/>
      <c r="J208" s="2"/>
      <c r="K208" s="32"/>
      <c r="L208" s="286"/>
      <c r="M208" s="2"/>
      <c r="N208" s="2"/>
    </row>
    <row r="209" spans="1:14" s="4" customFormat="1">
      <c r="A209" s="2"/>
      <c r="B209" s="2"/>
      <c r="C209" s="2"/>
      <c r="D209" s="2"/>
      <c r="E209" s="2"/>
      <c r="F209" s="2"/>
      <c r="G209" s="2"/>
      <c r="H209" s="2"/>
      <c r="I209" s="2"/>
      <c r="J209" s="2"/>
      <c r="K209" s="32"/>
      <c r="L209" s="286"/>
      <c r="M209" s="2"/>
      <c r="N209" s="2"/>
    </row>
    <row r="210" spans="1:14" s="4" customFormat="1">
      <c r="A210" s="2"/>
      <c r="B210" s="2"/>
      <c r="C210" s="2"/>
      <c r="D210" s="2"/>
      <c r="E210" s="2"/>
      <c r="F210" s="2"/>
      <c r="G210" s="2"/>
      <c r="H210" s="2"/>
      <c r="I210" s="2"/>
      <c r="J210" s="2"/>
      <c r="K210" s="32"/>
      <c r="L210" s="286"/>
      <c r="M210" s="2"/>
      <c r="N210" s="2"/>
    </row>
    <row r="211" spans="1:14" s="4" customFormat="1">
      <c r="A211" s="2"/>
      <c r="B211" s="2"/>
      <c r="C211" s="2"/>
      <c r="D211" s="2"/>
      <c r="E211" s="2"/>
      <c r="F211" s="2"/>
      <c r="G211" s="2"/>
      <c r="H211" s="2"/>
      <c r="I211" s="2"/>
      <c r="J211" s="2"/>
      <c r="K211" s="32"/>
      <c r="L211" s="286"/>
      <c r="M211" s="2"/>
      <c r="N211" s="2"/>
    </row>
    <row r="212" spans="1:14" s="4" customFormat="1">
      <c r="A212" s="2"/>
      <c r="B212" s="2"/>
      <c r="C212" s="2"/>
      <c r="D212" s="2"/>
      <c r="E212" s="2"/>
      <c r="F212" s="2"/>
      <c r="G212" s="2"/>
      <c r="H212" s="2"/>
      <c r="I212" s="2"/>
      <c r="J212" s="2"/>
      <c r="K212" s="32"/>
      <c r="L212" s="286"/>
      <c r="M212" s="2"/>
      <c r="N212" s="2"/>
    </row>
    <row r="213" spans="1:14" s="4" customFormat="1">
      <c r="A213" s="2"/>
      <c r="B213" s="2"/>
      <c r="C213" s="2"/>
      <c r="D213" s="2"/>
      <c r="E213" s="2"/>
      <c r="F213" s="2"/>
      <c r="G213" s="2"/>
      <c r="H213" s="2"/>
      <c r="I213" s="2"/>
      <c r="J213" s="2"/>
      <c r="K213" s="32"/>
      <c r="L213" s="286"/>
      <c r="M213" s="2"/>
      <c r="N213" s="2"/>
    </row>
    <row r="214" spans="1:14" s="4" customFormat="1">
      <c r="A214" s="2"/>
      <c r="B214" s="2"/>
      <c r="C214" s="2"/>
      <c r="D214" s="2"/>
      <c r="E214" s="2"/>
      <c r="F214" s="2"/>
      <c r="G214" s="2"/>
      <c r="H214" s="2"/>
      <c r="I214" s="2"/>
      <c r="J214" s="2"/>
      <c r="K214" s="32"/>
      <c r="L214" s="286"/>
      <c r="M214" s="2"/>
      <c r="N214" s="2"/>
    </row>
    <row r="215" spans="1:14" s="4" customFormat="1">
      <c r="A215" s="2"/>
      <c r="B215" s="2"/>
      <c r="C215" s="2"/>
      <c r="D215" s="2"/>
      <c r="E215" s="2"/>
      <c r="F215" s="2"/>
      <c r="G215" s="2"/>
      <c r="H215" s="2"/>
      <c r="I215" s="2"/>
      <c r="J215" s="2"/>
      <c r="K215" s="32"/>
      <c r="L215" s="286"/>
      <c r="M215" s="2"/>
      <c r="N215" s="2"/>
    </row>
    <row r="216" spans="1:14" s="4" customFormat="1">
      <c r="A216" s="2"/>
      <c r="B216" s="2"/>
      <c r="C216" s="2"/>
      <c r="D216" s="2"/>
      <c r="E216" s="2"/>
      <c r="F216" s="2"/>
      <c r="G216" s="2"/>
      <c r="H216" s="2"/>
      <c r="I216" s="2"/>
      <c r="J216" s="2"/>
      <c r="K216" s="32"/>
      <c r="L216" s="286"/>
      <c r="M216" s="2"/>
      <c r="N216" s="2"/>
    </row>
    <row r="217" spans="1:14" s="4" customFormat="1">
      <c r="A217" s="2"/>
      <c r="B217" s="2"/>
      <c r="C217" s="2"/>
      <c r="D217" s="2"/>
      <c r="E217" s="2"/>
      <c r="F217" s="2"/>
      <c r="G217" s="2"/>
      <c r="H217" s="2"/>
      <c r="I217" s="2"/>
      <c r="J217" s="2"/>
      <c r="K217" s="32"/>
      <c r="L217" s="286"/>
      <c r="M217" s="2"/>
      <c r="N217" s="2"/>
    </row>
    <row r="218" spans="1:14" s="4" customFormat="1">
      <c r="A218" s="2"/>
      <c r="B218" s="2"/>
      <c r="C218" s="2"/>
      <c r="D218" s="2"/>
      <c r="E218" s="2"/>
      <c r="F218" s="2"/>
      <c r="G218" s="2"/>
      <c r="H218" s="2"/>
      <c r="I218" s="2"/>
      <c r="J218" s="2"/>
      <c r="K218" s="32"/>
      <c r="L218" s="286"/>
      <c r="M218" s="2"/>
      <c r="N218" s="2"/>
    </row>
    <row r="219" spans="1:14" s="4" customFormat="1">
      <c r="A219" s="2"/>
      <c r="B219" s="2"/>
      <c r="C219" s="2"/>
      <c r="D219" s="2"/>
      <c r="E219" s="2"/>
      <c r="F219" s="2"/>
      <c r="G219" s="2"/>
      <c r="H219" s="2"/>
      <c r="I219" s="2"/>
      <c r="J219" s="2"/>
      <c r="K219" s="32"/>
      <c r="L219" s="286"/>
      <c r="M219" s="2"/>
      <c r="N219" s="2"/>
    </row>
    <row r="220" spans="1:14" s="4" customFormat="1">
      <c r="A220" s="2"/>
      <c r="B220" s="2"/>
      <c r="C220" s="2"/>
      <c r="D220" s="2"/>
      <c r="E220" s="2"/>
      <c r="F220" s="2"/>
      <c r="G220" s="2"/>
      <c r="H220" s="2"/>
      <c r="I220" s="2"/>
      <c r="J220" s="2"/>
      <c r="K220" s="32"/>
      <c r="L220" s="286"/>
      <c r="M220" s="2"/>
      <c r="N220" s="2"/>
    </row>
    <row r="221" spans="1:14" s="4" customFormat="1">
      <c r="A221" s="1"/>
      <c r="B221" s="2"/>
      <c r="C221" s="2"/>
      <c r="D221" s="2"/>
      <c r="E221" s="2"/>
      <c r="F221" s="2"/>
      <c r="G221" s="2"/>
      <c r="H221" s="2"/>
      <c r="I221" s="2"/>
      <c r="J221" s="2"/>
      <c r="K221" s="32"/>
      <c r="L221" s="286"/>
      <c r="M221" s="2"/>
      <c r="N221" s="2"/>
    </row>
    <row r="222" spans="1:14" s="4" customFormat="1">
      <c r="A222" s="2"/>
      <c r="B222" s="2"/>
      <c r="C222" s="2"/>
      <c r="D222" s="2"/>
      <c r="E222" s="2"/>
      <c r="F222" s="2"/>
      <c r="G222" s="2"/>
      <c r="H222" s="2"/>
      <c r="I222" s="2"/>
      <c r="J222" s="2"/>
      <c r="K222" s="32"/>
      <c r="L222" s="286"/>
      <c r="M222" s="2"/>
      <c r="N222" s="2"/>
    </row>
    <row r="223" spans="1:14" s="4" customFormat="1">
      <c r="A223" s="2"/>
      <c r="B223" s="2"/>
      <c r="C223" s="2"/>
      <c r="D223" s="2"/>
      <c r="E223" s="2"/>
      <c r="F223" s="2"/>
      <c r="G223" s="2"/>
      <c r="H223" s="2"/>
      <c r="I223" s="2"/>
      <c r="J223" s="2"/>
      <c r="K223" s="32"/>
      <c r="L223" s="286"/>
      <c r="M223" s="2"/>
      <c r="N223" s="2"/>
    </row>
    <row r="224" spans="1:14" s="4" customFormat="1">
      <c r="A224" s="2"/>
      <c r="B224" s="2"/>
      <c r="C224" s="2"/>
      <c r="D224" s="2"/>
      <c r="E224" s="2"/>
      <c r="F224" s="2"/>
      <c r="G224" s="2"/>
      <c r="H224" s="2"/>
      <c r="I224" s="2"/>
      <c r="J224" s="2"/>
      <c r="K224" s="32"/>
      <c r="L224" s="286"/>
      <c r="M224" s="2"/>
      <c r="N224" s="2"/>
    </row>
    <row r="225" spans="1:14" s="4" customFormat="1">
      <c r="A225" s="2"/>
      <c r="B225" s="2"/>
      <c r="C225" s="2"/>
      <c r="D225" s="2"/>
      <c r="E225" s="2"/>
      <c r="F225" s="2"/>
      <c r="G225" s="2"/>
      <c r="H225" s="2"/>
      <c r="I225" s="2"/>
      <c r="J225" s="2"/>
      <c r="K225" s="32"/>
      <c r="L225" s="286"/>
      <c r="M225" s="2"/>
      <c r="N225" s="2"/>
    </row>
    <row r="226" spans="1:14" s="4" customFormat="1">
      <c r="A226" s="2"/>
      <c r="B226" s="2"/>
      <c r="C226" s="2"/>
      <c r="D226" s="2"/>
      <c r="E226" s="2"/>
      <c r="F226" s="2"/>
      <c r="G226" s="2"/>
      <c r="H226" s="2"/>
      <c r="I226" s="2"/>
      <c r="J226" s="2"/>
      <c r="K226" s="32"/>
      <c r="L226" s="286"/>
      <c r="M226" s="2"/>
      <c r="N226" s="2"/>
    </row>
    <row r="227" spans="1:14" s="4" customFormat="1">
      <c r="A227" s="2"/>
      <c r="B227" s="2"/>
      <c r="C227" s="2"/>
      <c r="D227" s="2"/>
      <c r="E227" s="2"/>
      <c r="F227" s="2"/>
      <c r="G227" s="2"/>
      <c r="H227" s="2"/>
      <c r="I227" s="2"/>
      <c r="J227" s="2"/>
      <c r="K227" s="32"/>
      <c r="L227" s="286"/>
      <c r="M227" s="2"/>
      <c r="N227" s="2"/>
    </row>
    <row r="228" spans="1:14" s="4" customFormat="1">
      <c r="A228" s="2"/>
      <c r="B228" s="2"/>
      <c r="C228" s="2"/>
      <c r="D228" s="2"/>
      <c r="E228" s="2"/>
      <c r="F228" s="2"/>
      <c r="G228" s="2"/>
      <c r="H228" s="2"/>
      <c r="I228" s="2"/>
      <c r="J228" s="2"/>
      <c r="K228" s="32"/>
      <c r="L228" s="286"/>
      <c r="M228" s="2"/>
      <c r="N228" s="2"/>
    </row>
    <row r="229" spans="1:14" s="4" customFormat="1">
      <c r="A229" s="2"/>
      <c r="B229" s="2"/>
      <c r="C229" s="2"/>
      <c r="D229" s="2"/>
      <c r="E229" s="2"/>
      <c r="F229" s="2"/>
      <c r="G229" s="2"/>
      <c r="H229" s="2"/>
      <c r="I229" s="2"/>
      <c r="J229" s="2"/>
      <c r="K229" s="32"/>
      <c r="L229" s="286"/>
      <c r="M229" s="2"/>
      <c r="N229" s="2"/>
    </row>
    <row r="230" spans="1:14" s="4" customFormat="1">
      <c r="A230" s="2"/>
      <c r="B230" s="2"/>
      <c r="C230" s="2"/>
      <c r="D230" s="2"/>
      <c r="E230" s="2"/>
      <c r="F230" s="2"/>
      <c r="G230" s="2"/>
      <c r="H230" s="2"/>
      <c r="I230" s="2"/>
      <c r="J230" s="2"/>
      <c r="K230" s="32"/>
      <c r="L230" s="286"/>
      <c r="M230" s="2"/>
      <c r="N230" s="2"/>
    </row>
    <row r="231" spans="1:14" s="4" customFormat="1">
      <c r="A231" s="2"/>
      <c r="B231" s="2"/>
      <c r="C231" s="2"/>
      <c r="D231" s="2"/>
      <c r="E231" s="2"/>
      <c r="F231" s="2"/>
      <c r="G231" s="2"/>
      <c r="H231" s="2"/>
      <c r="I231" s="2"/>
      <c r="J231" s="2"/>
      <c r="K231" s="32"/>
      <c r="L231" s="286"/>
      <c r="M231" s="2"/>
      <c r="N231" s="2"/>
    </row>
    <row r="232" spans="1:14" s="4" customFormat="1">
      <c r="A232" s="2"/>
      <c r="B232" s="2"/>
      <c r="C232" s="2"/>
      <c r="D232" s="2"/>
      <c r="E232" s="2"/>
      <c r="F232" s="2"/>
      <c r="G232" s="2"/>
      <c r="H232" s="2"/>
      <c r="I232" s="2"/>
      <c r="J232" s="2"/>
      <c r="K232" s="32"/>
      <c r="L232" s="286"/>
      <c r="M232" s="2"/>
      <c r="N232" s="2"/>
    </row>
    <row r="233" spans="1:14" s="4" customFormat="1">
      <c r="A233" s="2"/>
      <c r="B233" s="2"/>
      <c r="C233" s="2"/>
      <c r="D233" s="2"/>
      <c r="E233" s="2"/>
      <c r="F233" s="2"/>
      <c r="G233" s="2"/>
      <c r="H233" s="2"/>
      <c r="I233" s="2"/>
      <c r="J233" s="2"/>
      <c r="K233" s="32"/>
      <c r="L233" s="286"/>
      <c r="M233" s="2"/>
      <c r="N233" s="2"/>
    </row>
    <row r="234" spans="1:14" s="4" customFormat="1">
      <c r="A234" s="2"/>
      <c r="B234" s="2"/>
      <c r="C234" s="2"/>
      <c r="D234" s="2"/>
      <c r="E234" s="2"/>
      <c r="F234" s="2"/>
      <c r="G234" s="2"/>
      <c r="H234" s="2"/>
      <c r="I234" s="2"/>
      <c r="J234" s="2"/>
      <c r="K234" s="32"/>
      <c r="L234" s="286"/>
      <c r="M234" s="2"/>
      <c r="N234" s="2"/>
    </row>
    <row r="235" spans="1:14" s="4" customFormat="1">
      <c r="A235" s="2"/>
      <c r="B235" s="2"/>
      <c r="C235" s="2"/>
      <c r="D235" s="2"/>
      <c r="E235" s="2"/>
      <c r="F235" s="2"/>
      <c r="G235" s="2"/>
      <c r="H235" s="2"/>
      <c r="I235" s="2"/>
      <c r="J235" s="2"/>
      <c r="K235" s="32"/>
      <c r="L235" s="286"/>
      <c r="M235" s="2"/>
      <c r="N235" s="2"/>
    </row>
    <row r="236" spans="1:14" s="4" customFormat="1">
      <c r="A236" s="2"/>
      <c r="B236" s="2"/>
      <c r="C236" s="2"/>
      <c r="D236" s="2"/>
      <c r="E236" s="2"/>
      <c r="F236" s="2"/>
      <c r="G236" s="2"/>
      <c r="H236" s="2"/>
      <c r="I236" s="2"/>
      <c r="J236" s="2"/>
      <c r="K236" s="32"/>
      <c r="L236" s="286"/>
      <c r="M236" s="2"/>
      <c r="N236" s="2"/>
    </row>
    <row r="237" spans="1:14" s="4" customFormat="1">
      <c r="A237" s="2"/>
      <c r="B237" s="2"/>
      <c r="C237" s="2"/>
      <c r="D237" s="2"/>
      <c r="E237" s="2"/>
      <c r="F237" s="2"/>
      <c r="G237" s="2"/>
      <c r="H237" s="2"/>
      <c r="I237" s="2"/>
      <c r="J237" s="2"/>
      <c r="K237" s="32"/>
      <c r="L237" s="286"/>
      <c r="M237" s="2"/>
      <c r="N237" s="2"/>
    </row>
    <row r="238" spans="1:14" s="4" customFormat="1">
      <c r="A238" s="56"/>
      <c r="B238" s="2"/>
      <c r="C238" s="2"/>
      <c r="D238" s="2"/>
      <c r="E238" s="2"/>
      <c r="F238" s="2"/>
      <c r="G238" s="2"/>
      <c r="H238" s="2"/>
      <c r="I238" s="2"/>
      <c r="J238" s="2"/>
      <c r="K238" s="32"/>
      <c r="L238" s="286"/>
      <c r="M238" s="2"/>
      <c r="N238" s="2"/>
    </row>
    <row r="239" spans="1:14" s="4" customFormat="1">
      <c r="A239" s="56"/>
      <c r="B239" s="2"/>
      <c r="C239" s="2"/>
      <c r="D239" s="2"/>
      <c r="E239" s="2"/>
      <c r="F239" s="2"/>
      <c r="G239" s="2"/>
      <c r="H239" s="2"/>
      <c r="I239" s="2"/>
      <c r="J239" s="2"/>
      <c r="K239" s="32"/>
      <c r="L239" s="286"/>
      <c r="M239" s="2"/>
      <c r="N239" s="2"/>
    </row>
    <row r="240" spans="1:14" s="4" customFormat="1">
      <c r="A240" s="56"/>
      <c r="B240" s="2"/>
      <c r="C240" s="2"/>
      <c r="D240" s="2"/>
      <c r="E240" s="2"/>
      <c r="F240" s="2"/>
      <c r="G240" s="2"/>
      <c r="H240" s="2"/>
      <c r="I240" s="2"/>
      <c r="J240" s="2"/>
      <c r="K240" s="32"/>
      <c r="L240" s="286"/>
      <c r="M240" s="2"/>
      <c r="N240" s="2"/>
    </row>
    <row r="241" spans="1:14" s="4" customFormat="1">
      <c r="A241" s="56"/>
      <c r="B241" s="2"/>
      <c r="C241" s="2"/>
      <c r="D241" s="2"/>
      <c r="E241" s="2"/>
      <c r="F241" s="2"/>
      <c r="G241" s="2"/>
      <c r="H241" s="2"/>
      <c r="I241" s="2"/>
      <c r="J241" s="2"/>
      <c r="K241" s="32"/>
      <c r="L241" s="286"/>
      <c r="M241" s="2"/>
      <c r="N241" s="2"/>
    </row>
    <row r="242" spans="1:14" s="4" customFormat="1">
      <c r="A242" s="56"/>
      <c r="B242" s="2"/>
      <c r="C242" s="2"/>
      <c r="D242" s="2"/>
      <c r="E242" s="2"/>
      <c r="F242" s="2"/>
      <c r="G242" s="2"/>
      <c r="H242" s="2"/>
      <c r="I242" s="2"/>
      <c r="J242" s="2"/>
      <c r="K242" s="32"/>
      <c r="L242" s="286"/>
      <c r="M242" s="2"/>
      <c r="N242" s="2"/>
    </row>
    <row r="243" spans="1:14" s="4" customFormat="1">
      <c r="A243" s="56"/>
      <c r="B243" s="2"/>
      <c r="C243" s="2"/>
      <c r="D243" s="2"/>
      <c r="E243" s="2"/>
      <c r="F243" s="2"/>
      <c r="G243" s="2"/>
      <c r="H243" s="2"/>
      <c r="I243" s="2"/>
      <c r="J243" s="2"/>
      <c r="K243" s="32"/>
      <c r="L243" s="286"/>
      <c r="M243" s="2"/>
      <c r="N243" s="2"/>
    </row>
    <row r="244" spans="1:14" s="4" customFormat="1">
      <c r="A244" s="56"/>
      <c r="B244" s="2"/>
      <c r="C244" s="2"/>
      <c r="D244" s="2"/>
      <c r="E244" s="2"/>
      <c r="F244" s="2"/>
      <c r="G244" s="2"/>
      <c r="H244" s="2"/>
      <c r="I244" s="2"/>
      <c r="J244" s="2"/>
      <c r="K244" s="32"/>
      <c r="L244" s="286"/>
      <c r="M244" s="2"/>
      <c r="N244" s="2"/>
    </row>
    <row r="245" spans="1:14" s="4" customFormat="1">
      <c r="A245" s="56"/>
      <c r="B245" s="2"/>
      <c r="C245" s="2"/>
      <c r="D245" s="2"/>
      <c r="E245" s="2"/>
      <c r="F245" s="2"/>
      <c r="G245" s="2"/>
      <c r="H245" s="2"/>
      <c r="I245" s="2"/>
      <c r="J245" s="2"/>
      <c r="K245" s="32"/>
      <c r="L245" s="286"/>
      <c r="M245" s="2"/>
      <c r="N245" s="2"/>
    </row>
    <row r="246" spans="1:14" s="4" customFormat="1">
      <c r="A246" s="56"/>
      <c r="B246" s="2"/>
      <c r="C246" s="2"/>
      <c r="D246" s="2"/>
      <c r="E246" s="2"/>
      <c r="F246" s="2"/>
      <c r="G246" s="2"/>
      <c r="H246" s="2"/>
      <c r="I246" s="2"/>
      <c r="J246" s="2"/>
      <c r="K246" s="32"/>
      <c r="L246" s="286"/>
      <c r="M246" s="2"/>
      <c r="N246" s="2"/>
    </row>
    <row r="247" spans="1:14" s="4" customFormat="1">
      <c r="A247" s="56"/>
      <c r="B247" s="2"/>
      <c r="C247" s="2"/>
      <c r="D247" s="2"/>
      <c r="E247" s="2"/>
      <c r="F247" s="2"/>
      <c r="G247" s="2"/>
      <c r="H247" s="2"/>
      <c r="I247" s="2"/>
      <c r="J247" s="2"/>
      <c r="K247" s="32"/>
      <c r="L247" s="286"/>
      <c r="M247" s="2"/>
      <c r="N247" s="2"/>
    </row>
    <row r="248" spans="1:14" s="4" customFormat="1">
      <c r="A248" s="56"/>
      <c r="B248" s="2"/>
      <c r="C248" s="2"/>
      <c r="D248" s="2"/>
      <c r="E248" s="2"/>
      <c r="F248" s="2"/>
      <c r="G248" s="2"/>
      <c r="H248" s="2"/>
      <c r="I248" s="2"/>
      <c r="J248" s="2"/>
      <c r="K248" s="32"/>
      <c r="L248" s="286"/>
      <c r="M248" s="2"/>
      <c r="N248" s="2"/>
    </row>
    <row r="249" spans="1:14" s="4" customFormat="1">
      <c r="A249" s="56"/>
      <c r="B249" s="2"/>
      <c r="C249" s="2"/>
      <c r="D249" s="2"/>
      <c r="E249" s="2"/>
      <c r="F249" s="2"/>
      <c r="G249" s="2"/>
      <c r="H249" s="2"/>
      <c r="I249" s="2"/>
      <c r="J249" s="2"/>
      <c r="K249" s="32"/>
      <c r="L249" s="286"/>
      <c r="M249" s="2"/>
      <c r="N249" s="2"/>
    </row>
    <row r="250" spans="1:14" s="4" customFormat="1">
      <c r="A250" s="56"/>
      <c r="B250" s="2"/>
      <c r="C250" s="2"/>
      <c r="D250" s="2"/>
      <c r="E250" s="2"/>
      <c r="F250" s="2"/>
      <c r="G250" s="2"/>
      <c r="H250" s="2"/>
      <c r="I250" s="2"/>
      <c r="J250" s="2"/>
      <c r="K250" s="32"/>
      <c r="L250" s="286"/>
      <c r="M250" s="2"/>
      <c r="N250" s="2"/>
    </row>
    <row r="251" spans="1:14" s="4" customFormat="1">
      <c r="A251" s="56"/>
      <c r="B251" s="2"/>
      <c r="C251" s="2"/>
      <c r="D251" s="2"/>
      <c r="E251" s="2"/>
      <c r="F251" s="2"/>
      <c r="G251" s="2"/>
      <c r="H251" s="2"/>
      <c r="I251" s="2"/>
      <c r="J251" s="2"/>
      <c r="K251" s="32"/>
      <c r="L251" s="286"/>
      <c r="M251" s="2"/>
      <c r="N251" s="2"/>
    </row>
    <row r="252" spans="1:14" s="4" customFormat="1">
      <c r="A252" s="56"/>
      <c r="B252" s="2"/>
      <c r="C252" s="2"/>
      <c r="D252" s="2"/>
      <c r="E252" s="2"/>
      <c r="F252" s="2"/>
      <c r="G252" s="2"/>
      <c r="H252" s="2"/>
      <c r="I252" s="2"/>
      <c r="J252" s="2"/>
      <c r="K252" s="32"/>
      <c r="L252" s="286"/>
      <c r="M252" s="2"/>
      <c r="N252" s="2"/>
    </row>
    <row r="253" spans="1:14" s="4" customFormat="1">
      <c r="A253" s="56"/>
      <c r="B253" s="2"/>
      <c r="C253" s="2"/>
      <c r="D253" s="2"/>
      <c r="E253" s="2"/>
      <c r="F253" s="2"/>
      <c r="G253" s="2"/>
      <c r="H253" s="2"/>
      <c r="I253" s="2"/>
      <c r="J253" s="2"/>
      <c r="K253" s="32"/>
      <c r="L253" s="286"/>
      <c r="M253" s="2"/>
      <c r="N253" s="2"/>
    </row>
    <row r="254" spans="1:14" s="4" customFormat="1">
      <c r="A254" s="56"/>
      <c r="B254" s="2"/>
      <c r="C254" s="2"/>
      <c r="D254" s="2"/>
      <c r="E254" s="2"/>
      <c r="F254" s="2"/>
      <c r="G254" s="2"/>
      <c r="H254" s="2"/>
      <c r="I254" s="2"/>
      <c r="J254" s="2"/>
      <c r="K254" s="32"/>
      <c r="L254" s="286"/>
      <c r="M254" s="2"/>
      <c r="N254" s="2"/>
    </row>
    <row r="255" spans="1:14" s="4" customFormat="1">
      <c r="A255" s="56"/>
      <c r="B255" s="2"/>
      <c r="C255" s="2"/>
      <c r="D255" s="2"/>
      <c r="E255" s="2"/>
      <c r="F255" s="2"/>
      <c r="G255" s="2"/>
      <c r="H255" s="2"/>
      <c r="I255" s="2"/>
      <c r="J255" s="2"/>
      <c r="K255" s="32"/>
      <c r="L255" s="286"/>
      <c r="M255" s="2"/>
      <c r="N255" s="2"/>
    </row>
    <row r="256" spans="1:14" s="4" customFormat="1">
      <c r="A256" s="56"/>
      <c r="B256" s="2"/>
      <c r="C256" s="2"/>
      <c r="D256" s="2"/>
      <c r="E256" s="2"/>
      <c r="F256" s="2"/>
      <c r="G256" s="2"/>
      <c r="H256" s="2"/>
      <c r="I256" s="2"/>
      <c r="J256" s="2"/>
      <c r="K256" s="32"/>
      <c r="L256" s="286"/>
      <c r="M256" s="2"/>
      <c r="N256" s="2"/>
    </row>
    <row r="257" spans="1:14" s="4" customFormat="1">
      <c r="A257" s="56"/>
      <c r="B257" s="2"/>
      <c r="C257" s="2"/>
      <c r="D257" s="2"/>
      <c r="E257" s="2"/>
      <c r="F257" s="2"/>
      <c r="G257" s="2"/>
      <c r="H257" s="2"/>
      <c r="I257" s="2"/>
      <c r="J257" s="2"/>
      <c r="K257" s="32"/>
      <c r="L257" s="286"/>
      <c r="M257" s="2"/>
      <c r="N257" s="2"/>
    </row>
    <row r="258" spans="1:14" s="4" customFormat="1">
      <c r="A258" s="56"/>
      <c r="B258" s="2"/>
      <c r="C258" s="2"/>
      <c r="D258" s="2"/>
      <c r="E258" s="2"/>
      <c r="F258" s="2"/>
      <c r="G258" s="2"/>
      <c r="H258" s="2"/>
      <c r="I258" s="2"/>
      <c r="J258" s="2"/>
      <c r="K258" s="32"/>
      <c r="L258" s="286"/>
      <c r="M258" s="2"/>
      <c r="N258" s="2"/>
    </row>
    <row r="259" spans="1:14" s="4" customFormat="1">
      <c r="A259" s="56"/>
      <c r="B259" s="2"/>
      <c r="C259" s="2"/>
      <c r="D259" s="2"/>
      <c r="E259" s="2"/>
      <c r="F259" s="2"/>
      <c r="G259" s="2"/>
      <c r="H259" s="2"/>
      <c r="I259" s="2"/>
      <c r="J259" s="2"/>
      <c r="K259" s="32"/>
      <c r="L259" s="286"/>
      <c r="M259" s="2"/>
      <c r="N259" s="2"/>
    </row>
    <row r="260" spans="1:14" s="4" customFormat="1">
      <c r="A260" s="56"/>
      <c r="B260" s="2"/>
      <c r="C260" s="2"/>
      <c r="D260" s="2"/>
      <c r="E260" s="2"/>
      <c r="F260" s="2"/>
      <c r="G260" s="2"/>
      <c r="H260" s="2"/>
      <c r="I260" s="2"/>
      <c r="J260" s="2"/>
      <c r="K260" s="32"/>
      <c r="L260" s="286"/>
      <c r="M260" s="2"/>
      <c r="N260" s="2"/>
    </row>
    <row r="261" spans="1:14" s="4" customFormat="1">
      <c r="A261" s="56"/>
      <c r="B261" s="2"/>
      <c r="C261" s="2"/>
      <c r="D261" s="2"/>
      <c r="E261" s="2"/>
      <c r="F261" s="2"/>
      <c r="G261" s="2"/>
      <c r="H261" s="2"/>
      <c r="I261" s="2"/>
      <c r="J261" s="2"/>
      <c r="K261" s="32"/>
      <c r="L261" s="286"/>
      <c r="M261" s="2"/>
      <c r="N261" s="2"/>
    </row>
    <row r="262" spans="1:14" s="4" customFormat="1">
      <c r="A262" s="56"/>
      <c r="B262" s="2"/>
      <c r="C262" s="2"/>
      <c r="D262" s="2"/>
      <c r="E262" s="2"/>
      <c r="F262" s="2"/>
      <c r="G262" s="2"/>
      <c r="H262" s="2"/>
      <c r="I262" s="2"/>
      <c r="J262" s="2"/>
      <c r="K262" s="32"/>
      <c r="L262" s="286"/>
      <c r="M262" s="2"/>
      <c r="N262" s="2"/>
    </row>
    <row r="263" spans="1:14" s="4" customFormat="1">
      <c r="A263" s="56"/>
      <c r="B263" s="2"/>
      <c r="C263" s="2"/>
      <c r="D263" s="2"/>
      <c r="E263" s="2"/>
      <c r="F263" s="2"/>
      <c r="G263" s="2"/>
      <c r="H263" s="2"/>
      <c r="I263" s="2"/>
      <c r="J263" s="2"/>
      <c r="K263" s="32"/>
      <c r="L263" s="286"/>
      <c r="M263" s="2"/>
      <c r="N263" s="2"/>
    </row>
    <row r="264" spans="1:14" s="4" customFormat="1">
      <c r="A264" s="56"/>
      <c r="B264" s="2"/>
      <c r="C264" s="2"/>
      <c r="D264" s="2"/>
      <c r="E264" s="2"/>
      <c r="F264" s="2"/>
      <c r="G264" s="2"/>
      <c r="H264" s="2"/>
      <c r="I264" s="2"/>
      <c r="J264" s="2"/>
      <c r="K264" s="32"/>
      <c r="L264" s="286"/>
      <c r="M264" s="2"/>
      <c r="N264" s="2"/>
    </row>
    <row r="265" spans="1:14" s="4" customFormat="1">
      <c r="A265" s="56"/>
      <c r="B265" s="2"/>
      <c r="C265" s="2"/>
      <c r="D265" s="2"/>
      <c r="E265" s="2"/>
      <c r="F265" s="2"/>
      <c r="G265" s="2"/>
      <c r="H265" s="2"/>
      <c r="I265" s="2"/>
      <c r="J265" s="2"/>
      <c r="K265" s="32"/>
      <c r="L265" s="286"/>
      <c r="M265" s="2"/>
      <c r="N265" s="2"/>
    </row>
    <row r="266" spans="1:14" s="4" customFormat="1">
      <c r="A266" s="56"/>
      <c r="B266" s="2"/>
      <c r="C266" s="2"/>
      <c r="D266" s="2"/>
      <c r="E266" s="2"/>
      <c r="F266" s="2"/>
      <c r="G266" s="2"/>
      <c r="H266" s="2"/>
      <c r="I266" s="2"/>
      <c r="J266" s="2"/>
      <c r="K266" s="32"/>
      <c r="L266" s="286"/>
      <c r="M266" s="2"/>
      <c r="N266" s="2"/>
    </row>
    <row r="267" spans="1:14" s="4" customFormat="1">
      <c r="A267" s="56"/>
      <c r="B267" s="2"/>
      <c r="C267" s="2"/>
      <c r="D267" s="2"/>
      <c r="E267" s="2"/>
      <c r="F267" s="2"/>
      <c r="G267" s="2"/>
      <c r="H267" s="2"/>
      <c r="I267" s="2"/>
      <c r="J267" s="2"/>
      <c r="K267" s="32"/>
      <c r="L267" s="286"/>
      <c r="M267" s="2"/>
      <c r="N267" s="2"/>
    </row>
    <row r="268" spans="1:14" s="4" customFormat="1">
      <c r="A268" s="56"/>
      <c r="B268" s="2"/>
      <c r="C268" s="2"/>
      <c r="D268" s="2"/>
      <c r="E268" s="2"/>
      <c r="F268" s="2"/>
      <c r="G268" s="2"/>
      <c r="H268" s="2"/>
      <c r="I268" s="2"/>
      <c r="J268" s="2"/>
      <c r="K268" s="32"/>
      <c r="L268" s="286"/>
      <c r="M268" s="2"/>
      <c r="N268" s="2"/>
    </row>
    <row r="269" spans="1:14" s="4" customFormat="1">
      <c r="A269" s="56"/>
      <c r="B269" s="2"/>
      <c r="C269" s="2"/>
      <c r="D269" s="2"/>
      <c r="E269" s="2"/>
      <c r="F269" s="2"/>
      <c r="G269" s="2"/>
      <c r="H269" s="2"/>
      <c r="I269" s="2"/>
      <c r="J269" s="2"/>
      <c r="K269" s="32"/>
      <c r="L269" s="286"/>
      <c r="M269" s="2"/>
      <c r="N269" s="2"/>
    </row>
    <row r="270" spans="1:14" s="4" customFormat="1">
      <c r="A270" s="56"/>
      <c r="B270" s="2"/>
      <c r="C270" s="2"/>
      <c r="D270" s="2"/>
      <c r="E270" s="2"/>
      <c r="F270" s="2"/>
      <c r="G270" s="2"/>
      <c r="H270" s="2"/>
      <c r="I270" s="2"/>
      <c r="J270" s="2"/>
      <c r="K270" s="32"/>
      <c r="L270" s="286"/>
      <c r="M270" s="2"/>
      <c r="N270" s="2"/>
    </row>
    <row r="271" spans="1:14" s="4" customFormat="1">
      <c r="A271" s="56"/>
      <c r="B271" s="2"/>
      <c r="C271" s="2"/>
      <c r="D271" s="2"/>
      <c r="E271" s="2"/>
      <c r="F271" s="2"/>
      <c r="G271" s="2"/>
      <c r="H271" s="2"/>
      <c r="I271" s="2"/>
      <c r="J271" s="2"/>
      <c r="K271" s="32"/>
      <c r="L271" s="286"/>
      <c r="M271" s="2"/>
      <c r="N271" s="2"/>
    </row>
    <row r="272" spans="1:14" s="4" customFormat="1">
      <c r="A272" s="56"/>
      <c r="B272" s="2"/>
      <c r="C272" s="2"/>
      <c r="D272" s="2"/>
      <c r="E272" s="2"/>
      <c r="F272" s="2"/>
      <c r="G272" s="2"/>
      <c r="H272" s="2"/>
      <c r="I272" s="2"/>
      <c r="J272" s="2"/>
      <c r="K272" s="32"/>
      <c r="L272" s="286"/>
      <c r="M272" s="2"/>
      <c r="N272" s="2"/>
    </row>
    <row r="273" spans="1:14" s="4" customFormat="1">
      <c r="A273" s="56"/>
      <c r="B273" s="2"/>
      <c r="C273" s="2"/>
      <c r="D273" s="2"/>
      <c r="E273" s="2"/>
      <c r="F273" s="2"/>
      <c r="G273" s="2"/>
      <c r="H273" s="2"/>
      <c r="I273" s="2"/>
      <c r="J273" s="2"/>
      <c r="K273" s="32"/>
      <c r="L273" s="286"/>
      <c r="M273" s="2"/>
      <c r="N273" s="2"/>
    </row>
    <row r="274" spans="1:14" s="4" customFormat="1">
      <c r="A274" s="56"/>
      <c r="B274" s="2"/>
      <c r="C274" s="2"/>
      <c r="D274" s="2"/>
      <c r="E274" s="2"/>
      <c r="F274" s="2"/>
      <c r="G274" s="2"/>
      <c r="H274" s="2"/>
      <c r="I274" s="2"/>
      <c r="J274" s="2"/>
      <c r="K274" s="32"/>
      <c r="L274" s="286"/>
      <c r="M274" s="2"/>
      <c r="N274" s="2"/>
    </row>
    <row r="275" spans="1:14" s="4" customFormat="1">
      <c r="A275" s="56"/>
      <c r="B275" s="2"/>
      <c r="C275" s="2"/>
      <c r="D275" s="2"/>
      <c r="E275" s="2"/>
      <c r="F275" s="2"/>
      <c r="G275" s="2"/>
      <c r="H275" s="2"/>
      <c r="I275" s="2"/>
      <c r="J275" s="2"/>
      <c r="K275" s="32"/>
      <c r="L275" s="286"/>
      <c r="M275" s="2"/>
      <c r="N275" s="2"/>
    </row>
    <row r="276" spans="1:14" s="4" customFormat="1">
      <c r="A276" s="56"/>
      <c r="B276" s="2"/>
      <c r="C276" s="2"/>
      <c r="D276" s="2"/>
      <c r="E276" s="2"/>
      <c r="F276" s="2"/>
      <c r="G276" s="2"/>
      <c r="H276" s="2"/>
      <c r="I276" s="2"/>
      <c r="J276" s="2"/>
      <c r="K276" s="32"/>
      <c r="L276" s="286"/>
      <c r="M276" s="2"/>
      <c r="N276" s="2"/>
    </row>
    <row r="277" spans="1:14" s="4" customFormat="1">
      <c r="A277" s="56"/>
      <c r="B277" s="2"/>
      <c r="C277" s="2"/>
      <c r="D277" s="2"/>
      <c r="E277" s="2"/>
      <c r="F277" s="2"/>
      <c r="G277" s="2"/>
      <c r="H277" s="2"/>
      <c r="I277" s="2"/>
      <c r="J277" s="2"/>
      <c r="K277" s="32"/>
      <c r="L277" s="286"/>
      <c r="M277" s="2"/>
      <c r="N277" s="2"/>
    </row>
    <row r="278" spans="1:14" s="4" customFormat="1">
      <c r="A278" s="56"/>
      <c r="B278" s="2"/>
      <c r="C278" s="2"/>
      <c r="D278" s="2"/>
      <c r="E278" s="2"/>
      <c r="F278" s="2"/>
      <c r="G278" s="2"/>
      <c r="H278" s="2"/>
      <c r="I278" s="2"/>
      <c r="J278" s="2"/>
      <c r="K278" s="32"/>
      <c r="L278" s="286"/>
      <c r="M278" s="2"/>
      <c r="N278" s="2"/>
    </row>
    <row r="279" spans="1:14" s="4" customFormat="1">
      <c r="A279" s="56"/>
      <c r="B279" s="2"/>
      <c r="C279" s="2"/>
      <c r="D279" s="2"/>
      <c r="E279" s="2"/>
      <c r="F279" s="2"/>
      <c r="G279" s="2"/>
      <c r="H279" s="2"/>
      <c r="I279" s="2"/>
      <c r="J279" s="2"/>
      <c r="K279" s="32"/>
      <c r="L279" s="286"/>
      <c r="M279" s="2"/>
      <c r="N279" s="2"/>
    </row>
    <row r="280" spans="1:14" s="4" customFormat="1">
      <c r="A280" s="56"/>
      <c r="B280" s="2"/>
      <c r="C280" s="2"/>
      <c r="D280" s="2"/>
      <c r="E280" s="2"/>
      <c r="F280" s="2"/>
      <c r="G280" s="2"/>
      <c r="H280" s="2"/>
      <c r="I280" s="2"/>
      <c r="J280" s="2"/>
      <c r="K280" s="32"/>
      <c r="L280" s="286"/>
      <c r="M280" s="2"/>
      <c r="N280" s="2"/>
    </row>
    <row r="281" spans="1:14" s="4" customFormat="1">
      <c r="A281" s="56"/>
      <c r="B281" s="2"/>
      <c r="C281" s="2"/>
      <c r="D281" s="2"/>
      <c r="E281" s="2"/>
      <c r="F281" s="2"/>
      <c r="G281" s="2"/>
      <c r="H281" s="2"/>
      <c r="I281" s="2"/>
      <c r="J281" s="2"/>
      <c r="K281" s="32"/>
      <c r="L281" s="286"/>
      <c r="M281" s="2"/>
      <c r="N281" s="2"/>
    </row>
    <row r="282" spans="1:14" s="4" customFormat="1">
      <c r="A282" s="56"/>
      <c r="B282" s="2"/>
      <c r="C282" s="2"/>
      <c r="D282" s="2"/>
      <c r="E282" s="2"/>
      <c r="F282" s="2"/>
      <c r="G282" s="2"/>
      <c r="H282" s="2"/>
      <c r="I282" s="2"/>
      <c r="J282" s="2"/>
      <c r="K282" s="32"/>
      <c r="L282" s="286"/>
      <c r="M282" s="2"/>
      <c r="N282" s="2"/>
    </row>
    <row r="283" spans="1:14" s="4" customFormat="1">
      <c r="A283" s="56"/>
      <c r="B283" s="2"/>
      <c r="C283" s="2"/>
      <c r="D283" s="2"/>
      <c r="E283" s="2"/>
      <c r="F283" s="2"/>
      <c r="G283" s="2"/>
      <c r="H283" s="2"/>
      <c r="I283" s="2"/>
      <c r="J283" s="2"/>
      <c r="K283" s="32"/>
      <c r="L283" s="286"/>
      <c r="M283" s="2"/>
      <c r="N283" s="2"/>
    </row>
    <row r="284" spans="1:14" s="4" customFormat="1">
      <c r="A284" s="56"/>
      <c r="B284" s="2"/>
      <c r="C284" s="2"/>
      <c r="D284" s="2"/>
      <c r="E284" s="2"/>
      <c r="F284" s="2"/>
      <c r="G284" s="2"/>
      <c r="H284" s="2"/>
      <c r="I284" s="2"/>
      <c r="J284" s="2"/>
      <c r="K284" s="32"/>
      <c r="L284" s="286"/>
      <c r="M284" s="2"/>
      <c r="N284" s="2"/>
    </row>
    <row r="285" spans="1:14" s="4" customFormat="1">
      <c r="A285" s="56"/>
      <c r="B285" s="2"/>
      <c r="C285" s="2"/>
      <c r="D285" s="2"/>
      <c r="E285" s="2"/>
      <c r="F285" s="2"/>
      <c r="G285" s="2"/>
      <c r="H285" s="2"/>
      <c r="I285" s="2"/>
      <c r="J285" s="2"/>
      <c r="K285" s="32"/>
      <c r="L285" s="286"/>
      <c r="M285" s="2"/>
      <c r="N285" s="2"/>
    </row>
    <row r="286" spans="1:14" s="4" customFormat="1">
      <c r="A286" s="56"/>
      <c r="B286" s="2"/>
      <c r="C286" s="2"/>
      <c r="D286" s="2"/>
      <c r="E286" s="2"/>
      <c r="F286" s="2"/>
      <c r="G286" s="2"/>
      <c r="H286" s="2"/>
      <c r="I286" s="2"/>
      <c r="J286" s="2"/>
      <c r="K286" s="32"/>
      <c r="L286" s="286"/>
      <c r="M286" s="2"/>
      <c r="N286" s="2"/>
    </row>
    <row r="287" spans="1:14" s="4" customFormat="1">
      <c r="A287" s="56"/>
      <c r="B287" s="2"/>
      <c r="C287" s="2"/>
      <c r="D287" s="2"/>
      <c r="E287" s="2"/>
      <c r="F287" s="2"/>
      <c r="G287" s="2"/>
      <c r="H287" s="2"/>
      <c r="I287" s="2"/>
      <c r="J287" s="2"/>
      <c r="K287" s="32"/>
      <c r="L287" s="286"/>
      <c r="M287" s="2"/>
      <c r="N287" s="2"/>
    </row>
    <row r="288" spans="1:14" s="4" customFormat="1">
      <c r="A288" s="56"/>
      <c r="B288" s="2"/>
      <c r="C288" s="2"/>
      <c r="D288" s="2"/>
      <c r="E288" s="2"/>
      <c r="F288" s="2"/>
      <c r="G288" s="2"/>
      <c r="H288" s="2"/>
      <c r="I288" s="2"/>
      <c r="J288" s="2"/>
      <c r="K288" s="32"/>
      <c r="L288" s="286"/>
      <c r="M288" s="2"/>
      <c r="N288" s="2"/>
    </row>
    <row r="289" spans="1:14" s="4" customFormat="1">
      <c r="A289" s="56"/>
      <c r="B289" s="2"/>
      <c r="C289" s="2"/>
      <c r="D289" s="2"/>
      <c r="E289" s="2"/>
      <c r="F289" s="2"/>
      <c r="G289" s="2"/>
      <c r="H289" s="2"/>
      <c r="I289" s="2"/>
      <c r="J289" s="2"/>
      <c r="K289" s="32"/>
      <c r="L289" s="286"/>
      <c r="M289" s="2"/>
      <c r="N289" s="2"/>
    </row>
    <row r="290" spans="1:14" s="4" customFormat="1">
      <c r="A290" s="56"/>
      <c r="B290" s="2"/>
      <c r="C290" s="2"/>
      <c r="D290" s="2"/>
      <c r="E290" s="2"/>
      <c r="F290" s="2"/>
      <c r="G290" s="2"/>
      <c r="H290" s="2"/>
      <c r="I290" s="2"/>
      <c r="J290" s="2"/>
      <c r="K290" s="32"/>
      <c r="L290" s="286"/>
      <c r="M290" s="2"/>
      <c r="N290" s="2"/>
    </row>
    <row r="291" spans="1:14" s="4" customFormat="1">
      <c r="A291" s="56"/>
      <c r="B291" s="2"/>
      <c r="C291" s="2"/>
      <c r="D291" s="2"/>
      <c r="E291" s="2"/>
      <c r="F291" s="2"/>
      <c r="G291" s="2"/>
      <c r="H291" s="2"/>
      <c r="I291" s="2"/>
      <c r="J291" s="2"/>
      <c r="K291" s="32"/>
      <c r="L291" s="286"/>
      <c r="M291" s="2"/>
      <c r="N291" s="2"/>
    </row>
    <row r="292" spans="1:14" s="4" customFormat="1">
      <c r="A292" s="56"/>
      <c r="B292" s="2"/>
      <c r="C292" s="2"/>
      <c r="D292" s="2"/>
      <c r="E292" s="2"/>
      <c r="F292" s="2"/>
      <c r="G292" s="2"/>
      <c r="H292" s="2"/>
      <c r="I292" s="2"/>
      <c r="J292" s="2"/>
      <c r="K292" s="32"/>
      <c r="L292" s="286"/>
      <c r="M292" s="2"/>
      <c r="N292" s="2"/>
    </row>
    <row r="293" spans="1:14" s="4" customFormat="1">
      <c r="A293" s="2"/>
      <c r="B293" s="2"/>
      <c r="C293" s="2"/>
      <c r="D293" s="2"/>
      <c r="E293" s="2"/>
      <c r="F293" s="2"/>
      <c r="G293" s="2"/>
      <c r="H293" s="2"/>
      <c r="I293" s="2"/>
      <c r="J293" s="2"/>
      <c r="K293" s="32"/>
      <c r="L293" s="286"/>
      <c r="M293" s="2"/>
      <c r="N293" s="2"/>
    </row>
    <row r="294" spans="1:14" s="4" customFormat="1">
      <c r="A294" s="2"/>
      <c r="B294" s="2"/>
      <c r="C294" s="2"/>
      <c r="D294" s="2"/>
      <c r="E294" s="2"/>
      <c r="F294" s="2"/>
      <c r="G294" s="2"/>
      <c r="H294" s="2"/>
      <c r="I294" s="2"/>
      <c r="J294" s="2"/>
      <c r="K294" s="32"/>
      <c r="L294" s="286"/>
      <c r="M294" s="2"/>
      <c r="N294" s="2"/>
    </row>
    <row r="295" spans="1:14" s="4" customFormat="1">
      <c r="A295" s="2"/>
      <c r="B295" s="2"/>
      <c r="C295" s="2"/>
      <c r="D295" s="2"/>
      <c r="E295" s="2"/>
      <c r="F295" s="2"/>
      <c r="G295" s="2"/>
      <c r="H295" s="2"/>
      <c r="I295" s="2"/>
      <c r="J295" s="2"/>
      <c r="K295" s="32"/>
      <c r="L295" s="286"/>
      <c r="M295" s="2"/>
      <c r="N295" s="2"/>
    </row>
    <row r="296" spans="1:14" s="4" customFormat="1">
      <c r="A296" s="2"/>
      <c r="B296" s="2"/>
      <c r="C296" s="2"/>
      <c r="D296" s="2"/>
      <c r="E296" s="2"/>
      <c r="F296" s="2"/>
      <c r="G296" s="2"/>
      <c r="H296" s="2"/>
      <c r="I296" s="2"/>
      <c r="J296" s="2"/>
      <c r="K296" s="32"/>
      <c r="L296" s="286"/>
      <c r="M296" s="2"/>
      <c r="N296" s="2"/>
    </row>
    <row r="297" spans="1:14" s="4" customFormat="1">
      <c r="A297" s="2"/>
      <c r="B297" s="2"/>
      <c r="C297" s="2"/>
      <c r="D297" s="2"/>
      <c r="E297" s="2"/>
      <c r="F297" s="2"/>
      <c r="G297" s="2"/>
      <c r="H297" s="2"/>
      <c r="I297" s="2"/>
      <c r="J297" s="2"/>
      <c r="K297" s="32"/>
      <c r="L297" s="286"/>
      <c r="M297" s="2"/>
      <c r="N297" s="2"/>
    </row>
    <row r="298" spans="1:14" s="4" customFormat="1">
      <c r="A298" s="2"/>
      <c r="B298" s="2"/>
      <c r="C298" s="2"/>
      <c r="D298" s="2"/>
      <c r="E298" s="2"/>
      <c r="F298" s="2"/>
      <c r="G298" s="2"/>
      <c r="H298" s="2"/>
      <c r="I298" s="2"/>
      <c r="J298" s="2"/>
      <c r="K298" s="32"/>
      <c r="L298" s="286"/>
      <c r="M298" s="2"/>
      <c r="N298" s="2"/>
    </row>
    <row r="299" spans="1:14" s="4" customFormat="1">
      <c r="A299" s="2"/>
      <c r="B299" s="2"/>
      <c r="C299" s="2"/>
      <c r="D299" s="2"/>
      <c r="E299" s="2"/>
      <c r="F299" s="2"/>
      <c r="G299" s="2"/>
      <c r="H299" s="2"/>
      <c r="I299" s="2"/>
      <c r="J299" s="2"/>
      <c r="K299" s="32"/>
      <c r="L299" s="286"/>
      <c r="M299" s="2"/>
      <c r="N299" s="2"/>
    </row>
    <row r="300" spans="1:14" s="4" customFormat="1">
      <c r="A300" s="2"/>
      <c r="B300" s="2"/>
      <c r="C300" s="2"/>
      <c r="D300" s="2"/>
      <c r="E300" s="2"/>
      <c r="F300" s="2"/>
      <c r="G300" s="2"/>
      <c r="H300" s="2"/>
      <c r="I300" s="2"/>
      <c r="J300" s="2"/>
      <c r="K300" s="32"/>
      <c r="L300" s="286"/>
      <c r="M300" s="2"/>
      <c r="N300" s="2"/>
    </row>
    <row r="301" spans="1:14" s="4" customFormat="1">
      <c r="A301" s="2"/>
      <c r="B301" s="2"/>
      <c r="C301" s="2"/>
      <c r="D301" s="2"/>
      <c r="E301" s="2"/>
      <c r="F301" s="2"/>
      <c r="G301" s="2"/>
      <c r="H301" s="2"/>
      <c r="I301" s="2"/>
      <c r="J301" s="2"/>
      <c r="K301" s="32"/>
      <c r="L301" s="286"/>
      <c r="M301" s="2"/>
      <c r="N301" s="2"/>
    </row>
    <row r="302" spans="1:14" s="4" customFormat="1">
      <c r="A302" s="2"/>
      <c r="B302" s="2"/>
      <c r="C302" s="2"/>
      <c r="D302" s="2"/>
      <c r="E302" s="2"/>
      <c r="F302" s="2"/>
      <c r="G302" s="2"/>
      <c r="H302" s="2"/>
      <c r="I302" s="2"/>
      <c r="J302" s="2"/>
      <c r="K302" s="32"/>
      <c r="L302" s="286"/>
      <c r="M302" s="2"/>
      <c r="N302" s="2"/>
    </row>
    <row r="303" spans="1:14" s="4" customFormat="1">
      <c r="A303" s="2"/>
      <c r="B303" s="2"/>
      <c r="C303" s="2"/>
      <c r="D303" s="2"/>
      <c r="E303" s="2"/>
      <c r="F303" s="2"/>
      <c r="G303" s="2"/>
      <c r="H303" s="2"/>
      <c r="I303" s="2"/>
      <c r="J303" s="2"/>
      <c r="K303" s="32"/>
      <c r="L303" s="286"/>
      <c r="M303" s="2"/>
      <c r="N303" s="2"/>
    </row>
    <row r="304" spans="1:14" s="4" customFormat="1">
      <c r="A304" s="2"/>
      <c r="B304" s="2"/>
      <c r="C304" s="2"/>
      <c r="D304" s="2"/>
      <c r="E304" s="2"/>
      <c r="F304" s="2"/>
      <c r="G304" s="2"/>
      <c r="H304" s="2"/>
      <c r="I304" s="2"/>
      <c r="J304" s="2"/>
      <c r="K304" s="32"/>
      <c r="L304" s="286"/>
      <c r="M304" s="2"/>
      <c r="N304" s="2"/>
    </row>
    <row r="305" spans="1:14" s="4" customFormat="1">
      <c r="A305" s="2"/>
      <c r="B305" s="2"/>
      <c r="C305" s="2"/>
      <c r="D305" s="2"/>
      <c r="E305" s="2"/>
      <c r="F305" s="2"/>
      <c r="G305" s="2"/>
      <c r="H305" s="2"/>
      <c r="I305" s="2"/>
      <c r="J305" s="2"/>
      <c r="K305" s="32"/>
      <c r="L305" s="286"/>
      <c r="M305" s="2"/>
      <c r="N305" s="2"/>
    </row>
    <row r="306" spans="1:14" s="4" customFormat="1">
      <c r="A306" s="2"/>
      <c r="B306" s="2"/>
      <c r="C306" s="2"/>
      <c r="D306" s="2"/>
      <c r="E306" s="2"/>
      <c r="F306" s="2"/>
      <c r="G306" s="2"/>
      <c r="H306" s="2"/>
      <c r="I306" s="2"/>
      <c r="J306" s="2"/>
      <c r="K306" s="32"/>
      <c r="L306" s="286"/>
      <c r="M306" s="2"/>
      <c r="N306" s="2"/>
    </row>
    <row r="307" spans="1:14" s="4" customFormat="1">
      <c r="A307" s="2"/>
      <c r="B307" s="2"/>
      <c r="C307" s="2"/>
      <c r="D307" s="2"/>
      <c r="E307" s="2"/>
      <c r="F307" s="2"/>
      <c r="G307" s="2"/>
      <c r="H307" s="2"/>
      <c r="I307" s="2"/>
      <c r="J307" s="2"/>
      <c r="K307" s="32"/>
      <c r="L307" s="286"/>
      <c r="M307" s="2"/>
      <c r="N307" s="2"/>
    </row>
    <row r="308" spans="1:14" s="4" customFormat="1">
      <c r="A308" s="2"/>
      <c r="B308" s="2"/>
      <c r="C308" s="2"/>
      <c r="D308" s="2"/>
      <c r="E308" s="2"/>
      <c r="F308" s="2"/>
      <c r="G308" s="2"/>
      <c r="H308" s="2"/>
      <c r="I308" s="2"/>
      <c r="J308" s="2"/>
      <c r="K308" s="32"/>
      <c r="L308" s="286"/>
      <c r="M308" s="2"/>
      <c r="N308" s="2"/>
    </row>
    <row r="309" spans="1:14" s="4" customFormat="1">
      <c r="A309" s="2"/>
      <c r="B309" s="2"/>
      <c r="C309" s="2"/>
      <c r="D309" s="2"/>
      <c r="E309" s="2"/>
      <c r="F309" s="2"/>
      <c r="G309" s="2"/>
      <c r="H309" s="2"/>
      <c r="I309" s="2"/>
      <c r="J309" s="2"/>
      <c r="K309" s="32"/>
      <c r="L309" s="286"/>
      <c r="M309" s="2"/>
      <c r="N309" s="2"/>
    </row>
    <row r="310" spans="1:14" s="4" customFormat="1">
      <c r="A310" s="2"/>
      <c r="B310" s="2"/>
      <c r="C310" s="2"/>
      <c r="D310" s="2"/>
      <c r="E310" s="2"/>
      <c r="F310" s="2"/>
      <c r="G310" s="2"/>
      <c r="H310" s="2"/>
      <c r="I310" s="2"/>
      <c r="J310" s="2"/>
      <c r="K310" s="32"/>
      <c r="L310" s="286"/>
      <c r="M310" s="2"/>
      <c r="N310" s="2"/>
    </row>
    <row r="311" spans="1:14" s="4" customFormat="1">
      <c r="A311" s="2"/>
      <c r="B311" s="2"/>
      <c r="C311" s="2"/>
      <c r="D311" s="2"/>
      <c r="E311" s="2"/>
      <c r="F311" s="2"/>
      <c r="G311" s="2"/>
      <c r="H311" s="2"/>
      <c r="I311" s="2"/>
      <c r="J311" s="2"/>
      <c r="K311" s="32"/>
      <c r="L311" s="286"/>
      <c r="M311" s="2"/>
      <c r="N311" s="2"/>
    </row>
    <row r="312" spans="1:14" s="4" customFormat="1">
      <c r="A312" s="2"/>
      <c r="B312" s="2"/>
      <c r="C312" s="2"/>
      <c r="D312" s="2"/>
      <c r="E312" s="2"/>
      <c r="F312" s="2"/>
      <c r="G312" s="2"/>
      <c r="H312" s="2"/>
      <c r="I312" s="2"/>
      <c r="J312" s="2"/>
      <c r="K312" s="32"/>
      <c r="L312" s="286"/>
      <c r="M312" s="2"/>
      <c r="N312" s="2"/>
    </row>
    <row r="313" spans="1:14" s="4" customFormat="1">
      <c r="A313" s="2"/>
      <c r="B313" s="2"/>
      <c r="C313" s="2"/>
      <c r="D313" s="2"/>
      <c r="E313" s="2"/>
      <c r="F313" s="2"/>
      <c r="G313" s="2"/>
      <c r="H313" s="2"/>
      <c r="I313" s="2"/>
      <c r="J313" s="2"/>
      <c r="K313" s="32"/>
      <c r="L313" s="286"/>
      <c r="M313" s="2"/>
      <c r="N313" s="2"/>
    </row>
    <row r="314" spans="1:14" s="4" customFormat="1">
      <c r="A314" s="2"/>
      <c r="B314" s="2"/>
      <c r="C314" s="2"/>
      <c r="D314" s="2"/>
      <c r="E314" s="2"/>
      <c r="F314" s="2"/>
      <c r="G314" s="2"/>
      <c r="H314" s="2"/>
      <c r="I314" s="2"/>
      <c r="J314" s="2"/>
      <c r="K314" s="32"/>
      <c r="L314" s="286"/>
      <c r="M314" s="2"/>
      <c r="N314" s="2"/>
    </row>
    <row r="315" spans="1:14" s="4" customFormat="1">
      <c r="A315" s="2"/>
      <c r="B315" s="2"/>
      <c r="C315" s="2"/>
      <c r="D315" s="2"/>
      <c r="E315" s="2"/>
      <c r="F315" s="2"/>
      <c r="G315" s="2"/>
      <c r="H315" s="2"/>
      <c r="I315" s="2"/>
      <c r="J315" s="2"/>
      <c r="K315" s="32"/>
      <c r="L315" s="286"/>
      <c r="M315" s="2"/>
      <c r="N315" s="2"/>
    </row>
    <row r="316" spans="1:14" s="4" customFormat="1">
      <c r="A316" s="2"/>
      <c r="B316" s="2"/>
      <c r="C316" s="2"/>
      <c r="D316" s="2"/>
      <c r="E316" s="2"/>
      <c r="F316" s="2"/>
      <c r="G316" s="2"/>
      <c r="H316" s="2"/>
      <c r="I316" s="2"/>
      <c r="J316" s="2"/>
      <c r="K316" s="32"/>
      <c r="L316" s="286"/>
      <c r="M316" s="2"/>
      <c r="N316" s="2"/>
    </row>
    <row r="317" spans="1:14" s="4" customFormat="1">
      <c r="A317" s="2"/>
      <c r="B317" s="2"/>
      <c r="C317" s="2"/>
      <c r="D317" s="2"/>
      <c r="E317" s="2"/>
      <c r="F317" s="2"/>
      <c r="G317" s="2"/>
      <c r="H317" s="2"/>
      <c r="I317" s="2"/>
      <c r="J317" s="2"/>
      <c r="K317" s="32"/>
      <c r="L317" s="286"/>
      <c r="M317" s="2"/>
      <c r="N317" s="2"/>
    </row>
    <row r="318" spans="1:14" s="4" customFormat="1">
      <c r="A318" s="2"/>
      <c r="B318" s="2"/>
      <c r="C318" s="2"/>
      <c r="D318" s="2"/>
      <c r="E318" s="2"/>
      <c r="F318" s="2"/>
      <c r="G318" s="2"/>
      <c r="H318" s="2"/>
      <c r="I318" s="2"/>
      <c r="J318" s="2"/>
      <c r="K318" s="32"/>
      <c r="L318" s="286"/>
      <c r="M318" s="2"/>
      <c r="N318" s="2"/>
    </row>
    <row r="319" spans="1:14" s="4" customFormat="1">
      <c r="A319" s="2"/>
      <c r="B319" s="2"/>
      <c r="C319" s="2"/>
      <c r="D319" s="2"/>
      <c r="E319" s="2"/>
      <c r="F319" s="2"/>
      <c r="G319" s="2"/>
      <c r="H319" s="2"/>
      <c r="I319" s="2"/>
      <c r="J319" s="2"/>
      <c r="K319" s="32"/>
      <c r="L319" s="286"/>
      <c r="M319" s="2"/>
      <c r="N319" s="2"/>
    </row>
    <row r="320" spans="1:14" s="4" customFormat="1">
      <c r="A320" s="2"/>
      <c r="B320" s="2"/>
      <c r="C320" s="2"/>
      <c r="D320" s="2"/>
      <c r="E320" s="2"/>
      <c r="F320" s="2"/>
      <c r="G320" s="2"/>
      <c r="H320" s="2"/>
      <c r="I320" s="2"/>
      <c r="J320" s="2"/>
      <c r="K320" s="32"/>
      <c r="L320" s="286"/>
      <c r="M320" s="2"/>
      <c r="N320" s="2"/>
    </row>
    <row r="321" spans="1:14" s="4" customFormat="1">
      <c r="A321" s="2"/>
      <c r="B321" s="2"/>
      <c r="C321" s="2"/>
      <c r="D321" s="2"/>
      <c r="E321" s="2"/>
      <c r="F321" s="2"/>
      <c r="G321" s="2"/>
      <c r="H321" s="2"/>
      <c r="I321" s="2"/>
      <c r="J321" s="2"/>
      <c r="K321" s="32"/>
      <c r="L321" s="286"/>
      <c r="M321" s="2"/>
      <c r="N321" s="2"/>
    </row>
    <row r="322" spans="1:14" s="4" customFormat="1">
      <c r="A322" s="2"/>
      <c r="B322" s="2"/>
      <c r="C322" s="2"/>
      <c r="D322" s="2"/>
      <c r="E322" s="2"/>
      <c r="F322" s="2"/>
      <c r="G322" s="2"/>
      <c r="H322" s="2"/>
      <c r="I322" s="2"/>
      <c r="J322" s="2"/>
      <c r="K322" s="32"/>
      <c r="L322" s="286"/>
      <c r="M322" s="2"/>
      <c r="N322" s="2"/>
    </row>
    <row r="323" spans="1:14" s="4" customFormat="1">
      <c r="A323" s="2"/>
      <c r="B323" s="2"/>
      <c r="C323" s="2"/>
      <c r="D323" s="2"/>
      <c r="E323" s="2"/>
      <c r="F323" s="2"/>
      <c r="G323" s="2"/>
      <c r="H323" s="2"/>
      <c r="I323" s="2"/>
      <c r="J323" s="2"/>
      <c r="K323" s="32"/>
      <c r="L323" s="286"/>
      <c r="M323" s="2"/>
      <c r="N323" s="2"/>
    </row>
    <row r="324" spans="1:14" s="4" customFormat="1">
      <c r="A324" s="2"/>
      <c r="B324" s="2"/>
      <c r="C324" s="2"/>
      <c r="D324" s="2"/>
      <c r="E324" s="2"/>
      <c r="F324" s="2"/>
      <c r="G324" s="2"/>
      <c r="H324" s="2"/>
      <c r="I324" s="2"/>
      <c r="J324" s="2"/>
      <c r="K324" s="32"/>
      <c r="L324" s="286"/>
      <c r="M324" s="2"/>
      <c r="N324" s="2"/>
    </row>
    <row r="325" spans="1:14" s="4" customFormat="1">
      <c r="A325" s="2"/>
      <c r="B325" s="2"/>
      <c r="C325" s="2"/>
      <c r="D325" s="2"/>
      <c r="E325" s="2"/>
      <c r="F325" s="2"/>
      <c r="G325" s="2"/>
      <c r="H325" s="2"/>
      <c r="I325" s="2"/>
      <c r="J325" s="2"/>
      <c r="K325" s="32"/>
      <c r="L325" s="286"/>
      <c r="M325" s="2"/>
      <c r="N325" s="2"/>
    </row>
    <row r="326" spans="1:14" s="4" customFormat="1">
      <c r="A326" s="2"/>
      <c r="B326" s="2"/>
      <c r="C326" s="2"/>
      <c r="D326" s="2"/>
      <c r="E326" s="2"/>
      <c r="F326" s="2"/>
      <c r="G326" s="2"/>
      <c r="H326" s="2"/>
      <c r="I326" s="2"/>
      <c r="J326" s="2"/>
      <c r="K326" s="32"/>
      <c r="L326" s="286"/>
      <c r="M326" s="2"/>
      <c r="N326" s="2"/>
    </row>
    <row r="327" spans="1:14" s="4" customFormat="1">
      <c r="A327" s="2"/>
      <c r="B327" s="2"/>
      <c r="C327" s="2"/>
      <c r="D327" s="2"/>
      <c r="E327" s="2"/>
      <c r="F327" s="2"/>
      <c r="G327" s="2"/>
      <c r="H327" s="2"/>
      <c r="I327" s="2"/>
      <c r="J327" s="2"/>
      <c r="K327" s="32"/>
      <c r="L327" s="286"/>
      <c r="M327" s="2"/>
      <c r="N327" s="2"/>
    </row>
    <row r="328" spans="1:14" s="4" customFormat="1">
      <c r="A328" s="2"/>
      <c r="B328" s="2"/>
      <c r="C328" s="2"/>
      <c r="D328" s="2"/>
      <c r="E328" s="2"/>
      <c r="F328" s="2"/>
      <c r="G328" s="2"/>
      <c r="H328" s="2"/>
      <c r="I328" s="2"/>
      <c r="J328" s="2"/>
      <c r="K328" s="32"/>
      <c r="L328" s="286"/>
      <c r="M328" s="2"/>
      <c r="N328" s="2"/>
    </row>
    <row r="329" spans="1:14" s="4" customFormat="1">
      <c r="A329" s="2"/>
      <c r="B329" s="2"/>
      <c r="C329" s="2"/>
      <c r="D329" s="2"/>
      <c r="E329" s="2"/>
      <c r="F329" s="2"/>
      <c r="G329" s="2"/>
      <c r="H329" s="2"/>
      <c r="I329" s="2"/>
      <c r="J329" s="2"/>
      <c r="K329" s="32"/>
      <c r="L329" s="286"/>
      <c r="M329" s="2"/>
      <c r="N329" s="2"/>
    </row>
    <row r="330" spans="1:14" s="4" customFormat="1">
      <c r="A330" s="2"/>
      <c r="B330" s="2"/>
      <c r="C330" s="2"/>
      <c r="D330" s="2"/>
      <c r="E330" s="2"/>
      <c r="F330" s="2"/>
      <c r="G330" s="2"/>
      <c r="H330" s="2"/>
      <c r="I330" s="2"/>
      <c r="J330" s="2"/>
      <c r="K330" s="32"/>
      <c r="L330" s="286"/>
      <c r="M330" s="2"/>
      <c r="N330" s="2"/>
    </row>
    <row r="331" spans="1:14" s="4" customFormat="1">
      <c r="A331" s="2"/>
      <c r="B331" s="2"/>
      <c r="C331" s="2"/>
      <c r="D331" s="2"/>
      <c r="E331" s="2"/>
      <c r="F331" s="2"/>
      <c r="G331" s="2"/>
      <c r="H331" s="2"/>
      <c r="I331" s="2"/>
      <c r="J331" s="2"/>
      <c r="K331" s="32"/>
      <c r="L331" s="286"/>
      <c r="M331" s="2"/>
      <c r="N331" s="2"/>
    </row>
    <row r="332" spans="1:14" s="4" customFormat="1">
      <c r="A332" s="2"/>
      <c r="B332" s="2"/>
      <c r="C332" s="2"/>
      <c r="D332" s="2"/>
      <c r="E332" s="2"/>
      <c r="F332" s="2"/>
      <c r="G332" s="2"/>
      <c r="H332" s="2"/>
      <c r="I332" s="2"/>
      <c r="J332" s="2"/>
      <c r="K332" s="32"/>
      <c r="L332" s="286"/>
      <c r="M332" s="2"/>
      <c r="N332" s="2"/>
    </row>
    <row r="333" spans="1:14" s="4" customFormat="1">
      <c r="A333" s="2"/>
      <c r="B333" s="2"/>
      <c r="C333" s="2"/>
      <c r="D333" s="2"/>
      <c r="E333" s="2"/>
      <c r="F333" s="2"/>
      <c r="G333" s="2"/>
      <c r="H333" s="2"/>
      <c r="I333" s="2"/>
      <c r="J333" s="2"/>
      <c r="K333" s="32"/>
      <c r="L333" s="286"/>
      <c r="M333" s="2"/>
      <c r="N333" s="2"/>
    </row>
  </sheetData>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42FA9-588F-45BD-94C0-2F2285C66E96}">
  <sheetPr>
    <tabColor rgb="FFFF0000"/>
  </sheetPr>
  <dimension ref="A1:M268"/>
  <sheetViews>
    <sheetView workbookViewId="0">
      <selection activeCell="J7" sqref="J7"/>
    </sheetView>
  </sheetViews>
  <sheetFormatPr defaultColWidth="10.85546875" defaultRowHeight="12"/>
  <cols>
    <col min="1" max="1" width="4.85546875" style="2" customWidth="1"/>
    <col min="2" max="2" width="32" style="2" bestFit="1" customWidth="1"/>
    <col min="3" max="5" width="11.42578125" style="2" customWidth="1"/>
    <col min="6" max="6" width="9.85546875" style="2" customWidth="1"/>
    <col min="7" max="9" width="9.7109375" style="2" customWidth="1"/>
    <col min="10" max="11" width="11.42578125" style="2" customWidth="1"/>
    <col min="12" max="12" width="9.7109375" style="2" customWidth="1"/>
    <col min="13" max="13" width="8.7109375" style="2" customWidth="1"/>
    <col min="14" max="16384" width="10.85546875" style="57"/>
  </cols>
  <sheetData>
    <row r="1" spans="1:13" s="85" customFormat="1">
      <c r="A1" s="1" t="s">
        <v>89</v>
      </c>
      <c r="B1" s="1"/>
      <c r="C1" s="1"/>
      <c r="D1" s="1"/>
      <c r="E1" s="1"/>
      <c r="F1" s="3"/>
      <c r="G1" s="3"/>
      <c r="H1" s="718" t="s">
        <v>1</v>
      </c>
      <c r="I1" s="3"/>
      <c r="K1" s="1"/>
      <c r="M1" s="1"/>
    </row>
    <row r="2" spans="1:13" s="85" customFormat="1">
      <c r="A2" s="1" t="s">
        <v>2</v>
      </c>
      <c r="B2" s="1"/>
      <c r="C2" s="1"/>
      <c r="D2" s="1"/>
      <c r="E2" s="3"/>
      <c r="F2" s="3"/>
      <c r="G2" s="3"/>
      <c r="H2" s="714" t="s">
        <v>90</v>
      </c>
      <c r="I2" s="3"/>
      <c r="K2" s="7"/>
      <c r="M2" s="1"/>
    </row>
    <row r="3" spans="1:13" s="85" customFormat="1" ht="12" customHeight="1">
      <c r="A3" s="1" t="s">
        <v>111</v>
      </c>
      <c r="B3" s="11"/>
      <c r="C3" s="984"/>
      <c r="D3" s="984"/>
      <c r="E3" s="984"/>
      <c r="F3" s="1"/>
      <c r="G3" s="1"/>
      <c r="H3" s="718" t="s">
        <v>4</v>
      </c>
      <c r="I3" s="6"/>
      <c r="K3" s="1"/>
      <c r="M3" s="1"/>
    </row>
    <row r="4" spans="1:13" s="85" customFormat="1" ht="12" customHeight="1">
      <c r="A4" s="454" t="s">
        <v>695</v>
      </c>
      <c r="B4" s="11"/>
      <c r="C4" s="984"/>
      <c r="D4" s="984"/>
      <c r="E4" s="984"/>
      <c r="F4" s="1"/>
      <c r="G4" s="1"/>
      <c r="H4" s="718" t="s">
        <v>87</v>
      </c>
      <c r="I4" s="2"/>
      <c r="K4" s="1"/>
      <c r="M4" s="1"/>
    </row>
    <row r="5" spans="1:13" s="85" customFormat="1" ht="12" customHeight="1">
      <c r="A5" s="1" t="s">
        <v>88</v>
      </c>
      <c r="B5" s="1"/>
      <c r="C5" s="984"/>
      <c r="D5" s="984"/>
      <c r="E5" s="984"/>
      <c r="F5" s="1"/>
      <c r="G5" s="1"/>
      <c r="H5" s="718"/>
      <c r="I5" s="2"/>
      <c r="K5" s="1"/>
      <c r="M5" s="1"/>
    </row>
    <row r="6" spans="1:13" s="85" customFormat="1" ht="12" customHeight="1" thickBot="1">
      <c r="A6" s="86"/>
      <c r="B6" s="87"/>
      <c r="C6" s="985"/>
      <c r="D6" s="985"/>
      <c r="E6" s="985"/>
      <c r="F6" s="88"/>
      <c r="G6" s="88"/>
      <c r="H6" s="938" t="s">
        <v>91</v>
      </c>
      <c r="I6" s="89"/>
      <c r="K6" s="88"/>
      <c r="L6" s="90"/>
      <c r="M6" s="88"/>
    </row>
    <row r="7" spans="1:13" s="85" customFormat="1">
      <c r="A7" s="1"/>
      <c r="B7" s="16">
        <v>-1</v>
      </c>
      <c r="C7" s="17">
        <f>B7-1</f>
        <v>-2</v>
      </c>
      <c r="D7" s="18">
        <f>C7-1</f>
        <v>-3</v>
      </c>
      <c r="E7" s="17">
        <f>D7-1</f>
        <v>-4</v>
      </c>
      <c r="G7" s="18">
        <f>E7-1</f>
        <v>-5</v>
      </c>
      <c r="H7" s="18">
        <f>G7-1</f>
        <v>-6</v>
      </c>
      <c r="I7" s="18">
        <f>H7-1</f>
        <v>-7</v>
      </c>
      <c r="J7" s="18"/>
      <c r="K7" s="18"/>
      <c r="L7" s="18"/>
      <c r="M7" s="18"/>
    </row>
    <row r="8" spans="1:13" s="85" customFormat="1" ht="14.25">
      <c r="A8" s="21" t="s">
        <v>92</v>
      </c>
      <c r="B8" s="64" t="s">
        <v>93</v>
      </c>
      <c r="C8" s="22" t="s">
        <v>9</v>
      </c>
      <c r="D8" s="127"/>
      <c r="E8" s="126" t="s">
        <v>10</v>
      </c>
      <c r="F8" s="211" t="s">
        <v>181</v>
      </c>
      <c r="G8" s="128" t="s">
        <v>11</v>
      </c>
      <c r="H8" s="126" t="s">
        <v>145</v>
      </c>
      <c r="I8" s="97"/>
      <c r="J8" s="24"/>
      <c r="K8" s="23"/>
    </row>
    <row r="9" spans="1:13" s="85" customFormat="1" ht="12.75" thickBot="1">
      <c r="A9" s="702" t="s">
        <v>95</v>
      </c>
      <c r="B9" s="702" t="s">
        <v>13</v>
      </c>
      <c r="C9" s="695" t="s">
        <v>14</v>
      </c>
      <c r="D9" s="131" t="s">
        <v>106</v>
      </c>
      <c r="E9" s="132" t="s">
        <v>15</v>
      </c>
      <c r="F9" s="212" t="s">
        <v>182</v>
      </c>
      <c r="G9" s="133" t="s">
        <v>16</v>
      </c>
      <c r="H9" s="130" t="s">
        <v>17</v>
      </c>
    </row>
    <row r="10" spans="1:13">
      <c r="A10" s="30">
        <v>1</v>
      </c>
      <c r="B10" s="1" t="s">
        <v>18</v>
      </c>
      <c r="C10" s="35"/>
      <c r="D10" s="31"/>
      <c r="E10" s="67"/>
      <c r="F10" s="67"/>
      <c r="G10" s="66"/>
      <c r="H10" s="31"/>
      <c r="I10" s="57"/>
      <c r="J10" s="57"/>
      <c r="K10" s="57"/>
      <c r="L10" s="57"/>
      <c r="M10" s="57"/>
    </row>
    <row r="11" spans="1:13">
      <c r="A11" s="30">
        <f>A10+1</f>
        <v>2</v>
      </c>
      <c r="B11" s="2" t="s">
        <v>19</v>
      </c>
      <c r="C11" s="67"/>
      <c r="D11" s="91"/>
      <c r="E11" s="91"/>
      <c r="F11" s="91"/>
      <c r="G11" s="78"/>
      <c r="H11" s="31"/>
      <c r="I11" s="57"/>
      <c r="J11" s="57"/>
      <c r="K11" s="57"/>
      <c r="L11" s="57"/>
      <c r="M11" s="57"/>
    </row>
    <row r="12" spans="1:13">
      <c r="A12" s="30">
        <f t="shared" ref="A12:A71" si="0">A11+1</f>
        <v>3</v>
      </c>
      <c r="B12" s="2" t="s">
        <v>20</v>
      </c>
      <c r="C12" s="31"/>
      <c r="D12" s="31"/>
      <c r="E12" s="65"/>
      <c r="F12" s="65"/>
      <c r="G12" s="78"/>
      <c r="H12" s="31"/>
      <c r="I12" s="57"/>
      <c r="J12" s="57"/>
      <c r="K12" s="57"/>
      <c r="L12" s="57"/>
      <c r="M12" s="57"/>
    </row>
    <row r="13" spans="1:13">
      <c r="A13" s="30">
        <f t="shared" si="0"/>
        <v>4</v>
      </c>
      <c r="B13" s="2" t="s">
        <v>21</v>
      </c>
      <c r="C13" s="31"/>
      <c r="D13" s="31"/>
      <c r="E13" s="65"/>
      <c r="F13" s="65"/>
      <c r="G13" s="78"/>
      <c r="H13" s="31"/>
      <c r="I13" s="57"/>
      <c r="J13" s="57"/>
      <c r="K13" s="57"/>
      <c r="L13" s="57"/>
      <c r="M13" s="57"/>
    </row>
    <row r="14" spans="1:13">
      <c r="A14" s="30">
        <f t="shared" si="0"/>
        <v>5</v>
      </c>
      <c r="B14" s="1" t="s">
        <v>22</v>
      </c>
      <c r="C14" s="31"/>
      <c r="D14" s="31"/>
      <c r="E14" s="65"/>
      <c r="F14" s="65"/>
      <c r="G14" s="78"/>
      <c r="H14" s="31"/>
      <c r="I14" s="57"/>
      <c r="J14" s="57"/>
      <c r="K14" s="57"/>
      <c r="L14" s="57"/>
      <c r="M14" s="57"/>
    </row>
    <row r="15" spans="1:13">
      <c r="A15" s="30">
        <f t="shared" si="0"/>
        <v>6</v>
      </c>
      <c r="B15" s="2" t="s">
        <v>23</v>
      </c>
      <c r="C15" s="31"/>
      <c r="D15" s="31"/>
      <c r="E15" s="65"/>
      <c r="F15" s="65"/>
      <c r="G15" s="78"/>
      <c r="H15" s="31"/>
      <c r="I15" s="57"/>
      <c r="J15" s="57"/>
      <c r="K15" s="57"/>
      <c r="L15" s="57"/>
      <c r="M15" s="57"/>
    </row>
    <row r="16" spans="1:13">
      <c r="A16" s="30">
        <f t="shared" si="0"/>
        <v>7</v>
      </c>
      <c r="B16" s="2" t="s">
        <v>24</v>
      </c>
      <c r="C16" s="31"/>
      <c r="D16" s="31"/>
      <c r="E16" s="65"/>
      <c r="F16" s="65"/>
      <c r="G16" s="78"/>
      <c r="H16" s="31"/>
      <c r="I16" s="57"/>
      <c r="J16" s="57"/>
      <c r="K16" s="57"/>
      <c r="L16" s="57"/>
      <c r="M16" s="57"/>
    </row>
    <row r="17" spans="1:13">
      <c r="A17" s="30">
        <f t="shared" si="0"/>
        <v>8</v>
      </c>
      <c r="B17" s="2" t="s">
        <v>25</v>
      </c>
      <c r="C17" s="31"/>
      <c r="D17" s="31"/>
      <c r="E17" s="65"/>
      <c r="F17" s="65"/>
      <c r="G17" s="78"/>
      <c r="H17" s="31"/>
      <c r="I17" s="57"/>
      <c r="J17" s="57"/>
      <c r="K17" s="57"/>
      <c r="L17" s="57"/>
      <c r="M17" s="57"/>
    </row>
    <row r="18" spans="1:13">
      <c r="A18" s="30">
        <f t="shared" si="0"/>
        <v>9</v>
      </c>
      <c r="B18" s="2" t="s">
        <v>26</v>
      </c>
      <c r="C18" s="31"/>
      <c r="D18" s="31"/>
      <c r="E18" s="65"/>
      <c r="F18" s="65"/>
      <c r="G18" s="78"/>
      <c r="H18" s="31"/>
      <c r="I18" s="57"/>
      <c r="J18" s="57"/>
      <c r="K18" s="57"/>
      <c r="L18" s="57"/>
      <c r="M18" s="57"/>
    </row>
    <row r="19" spans="1:13">
      <c r="A19" s="30">
        <f t="shared" si="0"/>
        <v>10</v>
      </c>
      <c r="B19" s="2" t="s">
        <v>27</v>
      </c>
      <c r="C19" s="31"/>
      <c r="D19" s="31"/>
      <c r="E19" s="65"/>
      <c r="F19" s="65"/>
      <c r="G19" s="78"/>
      <c r="H19" s="31"/>
      <c r="I19" s="57"/>
      <c r="J19" s="57"/>
      <c r="K19" s="57"/>
      <c r="L19" s="57"/>
      <c r="M19" s="57"/>
    </row>
    <row r="20" spans="1:13">
      <c r="A20" s="30">
        <f t="shared" si="0"/>
        <v>11</v>
      </c>
      <c r="B20" s="2" t="s">
        <v>28</v>
      </c>
      <c r="C20" s="31"/>
      <c r="D20" s="31"/>
      <c r="E20" s="65"/>
      <c r="F20" s="65"/>
      <c r="G20" s="78"/>
      <c r="H20" s="31"/>
      <c r="I20" s="57"/>
      <c r="J20" s="57"/>
      <c r="K20" s="57"/>
      <c r="L20" s="57"/>
      <c r="M20" s="57"/>
    </row>
    <row r="21" spans="1:13">
      <c r="A21" s="30">
        <f t="shared" si="0"/>
        <v>12</v>
      </c>
      <c r="B21" s="2" t="s">
        <v>29</v>
      </c>
      <c r="C21" s="31"/>
      <c r="D21" s="31"/>
      <c r="E21" s="65"/>
      <c r="F21" s="65"/>
      <c r="G21" s="78"/>
      <c r="H21" s="31"/>
      <c r="I21" s="57"/>
      <c r="J21" s="57"/>
      <c r="K21" s="57"/>
      <c r="L21" s="57"/>
      <c r="M21" s="57"/>
    </row>
    <row r="22" spans="1:13">
      <c r="A22" s="30">
        <f t="shared" si="0"/>
        <v>13</v>
      </c>
      <c r="B22" s="2" t="s">
        <v>30</v>
      </c>
      <c r="C22" s="31"/>
      <c r="D22" s="31"/>
      <c r="E22" s="65"/>
      <c r="F22" s="65"/>
      <c r="G22" s="78"/>
      <c r="H22" s="31"/>
      <c r="I22" s="57"/>
      <c r="J22" s="57"/>
      <c r="K22" s="57"/>
      <c r="L22" s="57"/>
      <c r="M22" s="57"/>
    </row>
    <row r="23" spans="1:13">
      <c r="A23" s="30">
        <f t="shared" si="0"/>
        <v>14</v>
      </c>
      <c r="B23" s="2" t="s">
        <v>31</v>
      </c>
      <c r="C23" s="36"/>
      <c r="D23" s="49"/>
      <c r="E23" s="65"/>
      <c r="F23" s="65"/>
      <c r="G23" s="78"/>
      <c r="H23" s="31"/>
      <c r="I23" s="57"/>
      <c r="J23" s="57"/>
      <c r="K23" s="57"/>
      <c r="L23" s="57"/>
      <c r="M23" s="57"/>
    </row>
    <row r="24" spans="1:13">
      <c r="A24" s="30">
        <f t="shared" si="0"/>
        <v>15</v>
      </c>
      <c r="B24" s="2" t="s">
        <v>32</v>
      </c>
      <c r="C24" s="31"/>
      <c r="D24" s="31"/>
      <c r="E24" s="65"/>
      <c r="F24" s="65"/>
      <c r="G24" s="78"/>
      <c r="H24" s="31"/>
      <c r="I24" s="57"/>
      <c r="J24" s="57"/>
      <c r="K24" s="57"/>
      <c r="L24" s="57"/>
      <c r="M24" s="57"/>
    </row>
    <row r="25" spans="1:13">
      <c r="A25" s="30">
        <f t="shared" si="0"/>
        <v>16</v>
      </c>
      <c r="B25" s="1" t="s">
        <v>33</v>
      </c>
      <c r="C25" s="31"/>
      <c r="D25" s="31"/>
      <c r="E25" s="65"/>
      <c r="F25" s="65"/>
      <c r="G25" s="78"/>
      <c r="H25" s="31"/>
      <c r="I25" s="57"/>
      <c r="J25" s="57"/>
      <c r="K25" s="57"/>
      <c r="L25" s="57"/>
      <c r="M25" s="57"/>
    </row>
    <row r="26" spans="1:13">
      <c r="A26" s="30">
        <f t="shared" si="0"/>
        <v>17</v>
      </c>
      <c r="B26" s="2" t="s">
        <v>34</v>
      </c>
      <c r="C26" s="31"/>
      <c r="D26" s="31"/>
      <c r="E26" s="65"/>
      <c r="F26" s="65"/>
      <c r="G26" s="78"/>
      <c r="H26" s="31"/>
      <c r="I26" s="57"/>
      <c r="J26" s="57"/>
      <c r="K26" s="57"/>
      <c r="L26" s="57"/>
      <c r="M26" s="57"/>
    </row>
    <row r="27" spans="1:13">
      <c r="A27" s="30">
        <f t="shared" si="0"/>
        <v>18</v>
      </c>
      <c r="B27" s="2" t="s">
        <v>35</v>
      </c>
      <c r="C27" s="31"/>
      <c r="D27" s="31"/>
      <c r="E27" s="65"/>
      <c r="F27" s="65"/>
      <c r="G27" s="78"/>
      <c r="H27" s="31"/>
      <c r="I27" s="57"/>
      <c r="J27" s="57"/>
      <c r="K27" s="57"/>
      <c r="L27" s="57"/>
      <c r="M27" s="57"/>
    </row>
    <row r="28" spans="1:13">
      <c r="A28" s="30">
        <f t="shared" si="0"/>
        <v>19</v>
      </c>
      <c r="B28" s="38" t="s">
        <v>36</v>
      </c>
      <c r="C28" s="31"/>
      <c r="D28" s="31"/>
      <c r="E28" s="65"/>
      <c r="F28" s="65"/>
      <c r="G28" s="78"/>
      <c r="H28" s="31"/>
      <c r="I28" s="57"/>
      <c r="J28" s="57"/>
      <c r="K28" s="57"/>
      <c r="L28" s="57"/>
      <c r="M28" s="57"/>
    </row>
    <row r="29" spans="1:13">
      <c r="A29" s="30">
        <f t="shared" si="0"/>
        <v>20</v>
      </c>
      <c r="B29" s="2" t="s">
        <v>37</v>
      </c>
      <c r="C29" s="31"/>
      <c r="D29" s="31"/>
      <c r="E29" s="65"/>
      <c r="F29" s="65"/>
      <c r="G29" s="78"/>
      <c r="H29" s="31"/>
      <c r="I29" s="57"/>
      <c r="J29" s="57"/>
      <c r="K29" s="57"/>
      <c r="L29" s="57"/>
      <c r="M29" s="57"/>
    </row>
    <row r="30" spans="1:13">
      <c r="A30" s="30">
        <f t="shared" si="0"/>
        <v>21</v>
      </c>
      <c r="B30" s="2" t="s">
        <v>38</v>
      </c>
      <c r="C30" s="31"/>
      <c r="D30" s="31"/>
      <c r="E30" s="65"/>
      <c r="F30" s="65"/>
      <c r="G30" s="78"/>
      <c r="H30" s="31"/>
      <c r="I30" s="57"/>
      <c r="J30" s="57"/>
      <c r="K30" s="57"/>
      <c r="L30" s="57"/>
      <c r="M30" s="57"/>
    </row>
    <row r="31" spans="1:13">
      <c r="A31" s="30">
        <f t="shared" si="0"/>
        <v>22</v>
      </c>
      <c r="B31" s="1" t="s">
        <v>39</v>
      </c>
      <c r="C31" s="31"/>
      <c r="D31" s="31"/>
      <c r="E31" s="65"/>
      <c r="F31" s="65"/>
      <c r="G31" s="78"/>
      <c r="H31" s="31"/>
      <c r="I31" s="57"/>
      <c r="J31" s="57"/>
      <c r="K31" s="57"/>
      <c r="L31" s="57"/>
      <c r="M31" s="57"/>
    </row>
    <row r="32" spans="1:13">
      <c r="A32" s="30">
        <f t="shared" si="0"/>
        <v>23</v>
      </c>
      <c r="B32" s="2" t="s">
        <v>40</v>
      </c>
      <c r="C32" s="31"/>
      <c r="D32" s="31"/>
      <c r="E32" s="65"/>
      <c r="F32" s="65"/>
      <c r="G32" s="78"/>
      <c r="H32" s="31"/>
      <c r="I32" s="57"/>
      <c r="J32" s="57"/>
      <c r="K32" s="57"/>
      <c r="L32" s="57"/>
      <c r="M32" s="57"/>
    </row>
    <row r="33" spans="1:13">
      <c r="A33" s="30">
        <f t="shared" si="0"/>
        <v>24</v>
      </c>
      <c r="B33" s="2" t="s">
        <v>41</v>
      </c>
      <c r="C33" s="31">
        <f>-'LAB TB'!P13</f>
        <v>641544.21000000008</v>
      </c>
      <c r="D33" s="31"/>
      <c r="E33" s="65">
        <f t="shared" ref="E33:E38" si="1">SUM(C33:D33)</f>
        <v>641544.21000000008</v>
      </c>
      <c r="F33" s="65">
        <v>453287</v>
      </c>
      <c r="G33" s="78">
        <f>IF('LAB A 6'!G35=0,0,'LAB A 6'!G35)</f>
        <v>0.2006</v>
      </c>
      <c r="H33" s="31">
        <f t="shared" ref="H33:H38" si="2">IF(G33=0,"",ROUND(E33*G33,0))</f>
        <v>128694</v>
      </c>
      <c r="I33" s="57"/>
      <c r="J33" s="57"/>
      <c r="K33" s="57"/>
      <c r="L33" s="57"/>
      <c r="M33" s="57"/>
    </row>
    <row r="34" spans="1:13">
      <c r="A34" s="30">
        <f t="shared" si="0"/>
        <v>25</v>
      </c>
      <c r="B34" s="38" t="s">
        <v>97</v>
      </c>
      <c r="C34" s="31">
        <f>-'LAB TB'!P14</f>
        <v>-162.14846153846156</v>
      </c>
      <c r="D34" s="31"/>
      <c r="E34" s="65">
        <f t="shared" si="1"/>
        <v>-162.14846153846156</v>
      </c>
      <c r="F34" s="65">
        <v>-168</v>
      </c>
      <c r="G34" s="78">
        <f>IF('LAB A 6'!G36=0,0,'LAB A 6'!G36)</f>
        <v>0.2006</v>
      </c>
      <c r="H34" s="31">
        <f t="shared" si="2"/>
        <v>-33</v>
      </c>
      <c r="I34" s="57"/>
      <c r="J34" s="57"/>
      <c r="K34" s="57"/>
      <c r="L34" s="57"/>
      <c r="M34" s="57"/>
    </row>
    <row r="35" spans="1:13">
      <c r="A35" s="30">
        <f t="shared" si="0"/>
        <v>26</v>
      </c>
      <c r="B35" s="2" t="s">
        <v>43</v>
      </c>
      <c r="C35" s="31">
        <f>-'LAB TB'!P15-'LAB TB'!P16</f>
        <v>430918.8407692308</v>
      </c>
      <c r="D35" s="31"/>
      <c r="E35" s="65">
        <f t="shared" si="1"/>
        <v>430918.8407692308</v>
      </c>
      <c r="F35" s="65">
        <v>276122</v>
      </c>
      <c r="G35" s="78">
        <f>IF('LAB A 6'!G37=0,0,'LAB A 6'!G37)</f>
        <v>0.2006</v>
      </c>
      <c r="H35" s="31">
        <f t="shared" si="2"/>
        <v>86442</v>
      </c>
      <c r="I35" s="57"/>
      <c r="J35" s="57"/>
      <c r="K35" s="57"/>
      <c r="L35" s="57"/>
      <c r="M35" s="57"/>
    </row>
    <row r="36" spans="1:13">
      <c r="A36" s="30">
        <f t="shared" si="0"/>
        <v>27</v>
      </c>
      <c r="B36" s="2" t="s">
        <v>44</v>
      </c>
      <c r="C36" s="31">
        <f>-'LAB TB'!P17</f>
        <v>-17409.596153846152</v>
      </c>
      <c r="D36" s="31"/>
      <c r="E36" s="65">
        <f t="shared" si="1"/>
        <v>-17409.596153846152</v>
      </c>
      <c r="F36" s="65">
        <v>-6824</v>
      </c>
      <c r="G36" s="78">
        <f>IF('LAB A 6'!G38=0,0,'LAB A 6'!G38)</f>
        <v>0.2006</v>
      </c>
      <c r="H36" s="31">
        <f t="shared" si="2"/>
        <v>-3492</v>
      </c>
      <c r="I36" s="716"/>
      <c r="J36" s="57"/>
      <c r="K36" s="57"/>
      <c r="L36" s="57"/>
      <c r="M36" s="57"/>
    </row>
    <row r="37" spans="1:13">
      <c r="A37" s="30">
        <f t="shared" si="0"/>
        <v>28</v>
      </c>
      <c r="B37" s="2" t="s">
        <v>45</v>
      </c>
      <c r="C37" s="31">
        <f>-'LAB TB'!P18</f>
        <v>1059.1100000000001</v>
      </c>
      <c r="D37" s="31"/>
      <c r="E37" s="65">
        <f t="shared" si="1"/>
        <v>1059.1100000000001</v>
      </c>
      <c r="F37" s="65">
        <v>289</v>
      </c>
      <c r="G37" s="78">
        <f>IF('LAB A 6'!G39=0,0,'LAB A 6'!G39)</f>
        <v>0.2006</v>
      </c>
      <c r="H37" s="31">
        <f t="shared" si="2"/>
        <v>212</v>
      </c>
      <c r="I37" s="721" t="s">
        <v>568</v>
      </c>
      <c r="J37" s="57"/>
      <c r="K37" s="57"/>
      <c r="L37" s="57"/>
      <c r="M37" s="57"/>
    </row>
    <row r="38" spans="1:13">
      <c r="A38" s="30">
        <f t="shared" si="0"/>
        <v>29</v>
      </c>
      <c r="B38" s="2" t="s">
        <v>46</v>
      </c>
      <c r="C38" s="31">
        <f>-'LAB TB'!P19</f>
        <v>440.9</v>
      </c>
      <c r="D38" s="31"/>
      <c r="E38" s="65">
        <f t="shared" si="1"/>
        <v>440.9</v>
      </c>
      <c r="F38" s="65">
        <v>-111</v>
      </c>
      <c r="G38" s="78">
        <f>IF('LAB A 6'!G40=0,0,'LAB A 6'!G40)</f>
        <v>0.2006</v>
      </c>
      <c r="H38" s="31">
        <f t="shared" si="2"/>
        <v>88</v>
      </c>
      <c r="I38" s="721" t="s">
        <v>569</v>
      </c>
      <c r="J38" s="57"/>
      <c r="K38" s="57"/>
      <c r="L38" s="57"/>
      <c r="M38" s="57"/>
    </row>
    <row r="39" spans="1:13">
      <c r="A39" s="30">
        <f t="shared" si="0"/>
        <v>30</v>
      </c>
      <c r="B39" s="7" t="s">
        <v>47</v>
      </c>
      <c r="C39" s="31"/>
      <c r="D39" s="31"/>
      <c r="E39" s="65"/>
      <c r="F39" s="65"/>
      <c r="G39" s="78"/>
      <c r="H39" s="31"/>
      <c r="I39" s="57"/>
      <c r="J39" s="57"/>
      <c r="K39" s="57"/>
      <c r="L39" s="57"/>
      <c r="M39" s="57"/>
    </row>
    <row r="40" spans="1:13">
      <c r="A40" s="30">
        <f t="shared" si="0"/>
        <v>31</v>
      </c>
      <c r="B40" s="2" t="s">
        <v>98</v>
      </c>
      <c r="C40" s="31"/>
      <c r="D40" s="31"/>
      <c r="E40" s="65"/>
      <c r="F40" s="65"/>
      <c r="G40" s="78"/>
      <c r="H40" s="31"/>
      <c r="I40" s="57"/>
      <c r="J40" s="57"/>
      <c r="K40" s="57"/>
      <c r="L40" s="57"/>
      <c r="M40" s="57"/>
    </row>
    <row r="41" spans="1:13">
      <c r="A41" s="30">
        <f t="shared" si="0"/>
        <v>32</v>
      </c>
      <c r="B41" s="2" t="s">
        <v>50</v>
      </c>
      <c r="C41" s="31"/>
      <c r="D41" s="31"/>
      <c r="E41" s="65"/>
      <c r="F41" s="65"/>
      <c r="G41" s="78"/>
      <c r="H41" s="31"/>
      <c r="I41" s="57"/>
      <c r="J41" s="57"/>
      <c r="K41" s="57"/>
      <c r="L41" s="57"/>
      <c r="M41" s="57"/>
    </row>
    <row r="42" spans="1:13">
      <c r="A42" s="30">
        <f t="shared" si="0"/>
        <v>33</v>
      </c>
      <c r="B42" s="2" t="s">
        <v>51</v>
      </c>
      <c r="C42" s="31"/>
      <c r="D42" s="31"/>
      <c r="E42" s="65"/>
      <c r="F42" s="65"/>
      <c r="G42" s="78"/>
      <c r="H42" s="31"/>
      <c r="I42" s="57"/>
      <c r="J42" s="57"/>
      <c r="K42" s="57"/>
      <c r="L42" s="57"/>
      <c r="M42" s="57"/>
    </row>
    <row r="43" spans="1:13">
      <c r="A43" s="30">
        <f t="shared" si="0"/>
        <v>34</v>
      </c>
      <c r="B43" s="2" t="s">
        <v>52</v>
      </c>
      <c r="C43" s="31"/>
      <c r="D43" s="31"/>
      <c r="E43" s="65"/>
      <c r="F43" s="65"/>
      <c r="G43" s="78"/>
      <c r="H43" s="31"/>
      <c r="I43" s="57"/>
      <c r="J43" s="57"/>
      <c r="K43" s="57"/>
      <c r="L43" s="57"/>
      <c r="M43" s="57"/>
    </row>
    <row r="44" spans="1:13">
      <c r="A44" s="30">
        <f t="shared" si="0"/>
        <v>35</v>
      </c>
      <c r="B44" s="2" t="s">
        <v>99</v>
      </c>
      <c r="C44" s="31"/>
      <c r="D44" s="31"/>
      <c r="E44" s="65"/>
      <c r="F44" s="65"/>
      <c r="G44" s="78"/>
      <c r="H44" s="31"/>
      <c r="I44" s="57"/>
      <c r="J44" s="57"/>
      <c r="K44" s="57"/>
      <c r="L44" s="57"/>
      <c r="M44" s="57"/>
    </row>
    <row r="45" spans="1:13">
      <c r="A45" s="30">
        <f t="shared" si="0"/>
        <v>36</v>
      </c>
      <c r="B45" s="2" t="s">
        <v>56</v>
      </c>
      <c r="C45" s="31"/>
      <c r="D45" s="31"/>
      <c r="E45" s="65"/>
      <c r="F45" s="65"/>
      <c r="G45" s="78"/>
      <c r="H45" s="31"/>
      <c r="I45" s="57"/>
      <c r="J45" s="57"/>
      <c r="K45" s="57"/>
      <c r="L45" s="57"/>
      <c r="M45" s="57"/>
    </row>
    <row r="46" spans="1:13">
      <c r="A46" s="30">
        <f t="shared" si="0"/>
        <v>37</v>
      </c>
      <c r="B46" s="2" t="s">
        <v>57</v>
      </c>
      <c r="C46" s="31"/>
      <c r="D46" s="31"/>
      <c r="E46" s="65"/>
      <c r="F46" s="65"/>
      <c r="G46" s="78"/>
      <c r="H46" s="31"/>
      <c r="I46" s="57"/>
      <c r="J46" s="57"/>
      <c r="K46" s="57"/>
      <c r="L46" s="57"/>
      <c r="M46" s="57"/>
    </row>
    <row r="47" spans="1:13">
      <c r="A47" s="30">
        <f t="shared" si="0"/>
        <v>38</v>
      </c>
      <c r="B47" s="2" t="s">
        <v>58</v>
      </c>
      <c r="C47" s="31"/>
      <c r="D47" s="31"/>
      <c r="E47" s="65"/>
      <c r="F47" s="65"/>
      <c r="G47" s="78"/>
      <c r="H47" s="31"/>
      <c r="I47" s="57"/>
      <c r="J47" s="57"/>
      <c r="K47" s="57"/>
      <c r="L47" s="57"/>
      <c r="M47" s="57"/>
    </row>
    <row r="48" spans="1:13">
      <c r="A48" s="30">
        <f t="shared" si="0"/>
        <v>39</v>
      </c>
      <c r="B48" s="1" t="s">
        <v>59</v>
      </c>
      <c r="C48" s="31"/>
      <c r="D48" s="31"/>
      <c r="E48" s="65"/>
      <c r="F48" s="65"/>
      <c r="G48" s="78"/>
      <c r="H48" s="31"/>
      <c r="I48" s="57"/>
      <c r="J48" s="57"/>
      <c r="K48" s="57"/>
      <c r="L48" s="57"/>
      <c r="M48" s="57"/>
    </row>
    <row r="49" spans="1:13">
      <c r="A49" s="30">
        <f t="shared" si="0"/>
        <v>40</v>
      </c>
      <c r="B49" s="2" t="s">
        <v>60</v>
      </c>
      <c r="C49" s="31"/>
      <c r="D49" s="31"/>
      <c r="E49" s="65"/>
      <c r="F49" s="65"/>
      <c r="G49" s="78"/>
      <c r="H49" s="31"/>
      <c r="I49" s="57"/>
      <c r="J49" s="57"/>
      <c r="K49" s="57"/>
      <c r="L49" s="57"/>
      <c r="M49" s="57"/>
    </row>
    <row r="50" spans="1:13">
      <c r="A50" s="30">
        <f t="shared" si="0"/>
        <v>41</v>
      </c>
      <c r="B50" s="2" t="s">
        <v>61</v>
      </c>
      <c r="C50" s="31"/>
      <c r="D50" s="31"/>
      <c r="E50" s="65"/>
      <c r="F50" s="65"/>
      <c r="G50" s="78"/>
      <c r="H50" s="31"/>
      <c r="I50" s="57"/>
      <c r="J50" s="57"/>
      <c r="K50" s="57"/>
      <c r="L50" s="57"/>
      <c r="M50" s="57"/>
    </row>
    <row r="51" spans="1:13">
      <c r="A51" s="30">
        <f t="shared" si="0"/>
        <v>42</v>
      </c>
      <c r="B51" s="2" t="s">
        <v>63</v>
      </c>
      <c r="C51" s="31"/>
      <c r="D51" s="31"/>
      <c r="E51" s="65"/>
      <c r="F51" s="65"/>
      <c r="G51" s="78"/>
      <c r="H51" s="31"/>
      <c r="I51" s="57"/>
      <c r="J51" s="57"/>
      <c r="K51" s="57"/>
      <c r="L51" s="57"/>
      <c r="M51" s="57"/>
    </row>
    <row r="52" spans="1:13">
      <c r="A52" s="30">
        <f t="shared" si="0"/>
        <v>43</v>
      </c>
      <c r="B52" s="2" t="s">
        <v>64</v>
      </c>
      <c r="C52" s="31"/>
      <c r="D52" s="31"/>
      <c r="E52" s="65"/>
      <c r="F52" s="65"/>
      <c r="G52" s="78"/>
      <c r="H52" s="31"/>
      <c r="I52" s="57"/>
      <c r="J52" s="57"/>
      <c r="K52" s="57"/>
      <c r="L52" s="57"/>
      <c r="M52" s="57"/>
    </row>
    <row r="53" spans="1:13">
      <c r="A53" s="30">
        <f t="shared" si="0"/>
        <v>44</v>
      </c>
      <c r="B53" s="2" t="s">
        <v>66</v>
      </c>
      <c r="C53" s="31"/>
      <c r="D53" s="31"/>
      <c r="E53" s="65"/>
      <c r="F53" s="65"/>
      <c r="G53" s="78"/>
      <c r="H53" s="31"/>
      <c r="I53" s="57"/>
      <c r="J53" s="57"/>
      <c r="K53" s="57"/>
      <c r="L53" s="57"/>
      <c r="M53" s="57"/>
    </row>
    <row r="54" spans="1:13">
      <c r="A54" s="30">
        <f t="shared" si="0"/>
        <v>45</v>
      </c>
      <c r="B54" s="2" t="s">
        <v>67</v>
      </c>
      <c r="C54" s="31"/>
      <c r="D54" s="31"/>
      <c r="E54" s="65"/>
      <c r="F54" s="65"/>
      <c r="G54" s="78"/>
      <c r="H54" s="31"/>
      <c r="I54" s="57"/>
      <c r="J54" s="57"/>
      <c r="K54" s="57"/>
      <c r="L54" s="57"/>
      <c r="M54" s="57"/>
    </row>
    <row r="55" spans="1:13">
      <c r="A55" s="30">
        <f t="shared" si="0"/>
        <v>46</v>
      </c>
      <c r="B55" s="2" t="s">
        <v>101</v>
      </c>
      <c r="C55" s="31"/>
      <c r="D55" s="31"/>
      <c r="E55" s="65"/>
      <c r="F55" s="65"/>
      <c r="G55" s="78"/>
      <c r="H55" s="31"/>
      <c r="I55" s="57"/>
      <c r="J55" s="57"/>
      <c r="K55" s="57"/>
      <c r="L55" s="57"/>
      <c r="M55" s="57"/>
    </row>
    <row r="56" spans="1:13">
      <c r="A56" s="30">
        <f t="shared" si="0"/>
        <v>47</v>
      </c>
      <c r="B56" s="2" t="s">
        <v>69</v>
      </c>
      <c r="C56" s="31"/>
      <c r="D56" s="31"/>
      <c r="E56" s="65"/>
      <c r="F56" s="65"/>
      <c r="G56" s="78"/>
      <c r="H56" s="31"/>
      <c r="I56" s="57"/>
      <c r="J56" s="57"/>
      <c r="K56" s="57"/>
      <c r="L56" s="57"/>
      <c r="M56" s="57"/>
    </row>
    <row r="57" spans="1:13">
      <c r="A57" s="30">
        <f t="shared" si="0"/>
        <v>48</v>
      </c>
      <c r="B57" s="2" t="s">
        <v>70</v>
      </c>
      <c r="C57" s="31"/>
      <c r="D57" s="31"/>
      <c r="E57" s="65"/>
      <c r="F57" s="65"/>
      <c r="G57" s="78"/>
      <c r="H57" s="31"/>
      <c r="I57" s="57"/>
      <c r="J57" s="57"/>
      <c r="K57" s="57"/>
      <c r="L57" s="57"/>
      <c r="M57" s="57"/>
    </row>
    <row r="58" spans="1:13">
      <c r="A58" s="30">
        <f t="shared" si="0"/>
        <v>49</v>
      </c>
      <c r="B58" s="2" t="s">
        <v>108</v>
      </c>
      <c r="C58" s="31"/>
      <c r="D58" s="31"/>
      <c r="E58" s="65"/>
      <c r="F58" s="65"/>
      <c r="G58" s="78"/>
      <c r="H58" s="31"/>
      <c r="I58" s="57"/>
      <c r="J58" s="57"/>
      <c r="K58" s="57"/>
      <c r="L58" s="57"/>
      <c r="M58" s="57"/>
    </row>
    <row r="59" spans="1:13" ht="12.75" thickBot="1">
      <c r="A59" s="30">
        <f t="shared" si="0"/>
        <v>50</v>
      </c>
      <c r="B59" s="2" t="s">
        <v>72</v>
      </c>
      <c r="C59" s="112">
        <f t="shared" ref="C59:H59" si="3">SUM(C11:C58)</f>
        <v>1056391.3161538462</v>
      </c>
      <c r="D59" s="112">
        <f t="shared" si="3"/>
        <v>0</v>
      </c>
      <c r="E59" s="112">
        <f t="shared" si="3"/>
        <v>1056391.3161538462</v>
      </c>
      <c r="F59" s="112"/>
      <c r="H59" s="112">
        <f t="shared" si="3"/>
        <v>211911</v>
      </c>
      <c r="I59" s="57"/>
      <c r="J59" s="57"/>
      <c r="K59" s="57"/>
      <c r="L59" s="57"/>
      <c r="M59" s="57"/>
    </row>
    <row r="60" spans="1:13" ht="12.75" thickTop="1">
      <c r="A60" s="30">
        <f t="shared" si="0"/>
        <v>51</v>
      </c>
      <c r="B60" s="48" t="s">
        <v>73</v>
      </c>
      <c r="C60" s="31"/>
      <c r="D60" s="31"/>
      <c r="E60" s="31"/>
      <c r="F60" s="31"/>
      <c r="G60" s="31"/>
      <c r="H60" s="65"/>
      <c r="I60" s="65"/>
      <c r="L60" s="57"/>
      <c r="M60" s="57"/>
    </row>
    <row r="61" spans="1:13">
      <c r="A61" s="30">
        <f t="shared" si="0"/>
        <v>52</v>
      </c>
      <c r="B61" s="50" t="s">
        <v>74</v>
      </c>
      <c r="C61" s="51">
        <v>0</v>
      </c>
      <c r="L61" s="57"/>
      <c r="M61" s="57"/>
    </row>
    <row r="62" spans="1:13">
      <c r="A62" s="30">
        <f t="shared" si="0"/>
        <v>53</v>
      </c>
      <c r="B62" s="50" t="s">
        <v>75</v>
      </c>
      <c r="C62" s="51">
        <v>76192</v>
      </c>
      <c r="L62" s="57"/>
      <c r="M62" s="57"/>
    </row>
    <row r="63" spans="1:13">
      <c r="A63" s="30">
        <f t="shared" si="0"/>
        <v>54</v>
      </c>
      <c r="B63" s="50" t="s">
        <v>76</v>
      </c>
      <c r="C63" s="51">
        <v>27744</v>
      </c>
      <c r="L63" s="57"/>
      <c r="M63" s="57"/>
    </row>
    <row r="64" spans="1:13">
      <c r="A64" s="30">
        <f t="shared" si="0"/>
        <v>55</v>
      </c>
      <c r="B64" s="50" t="s">
        <v>77</v>
      </c>
      <c r="C64" s="51">
        <v>0</v>
      </c>
      <c r="L64" s="57"/>
      <c r="M64" s="57"/>
    </row>
    <row r="65" spans="1:13">
      <c r="A65" s="30">
        <f t="shared" si="0"/>
        <v>56</v>
      </c>
      <c r="B65" s="50" t="s">
        <v>78</v>
      </c>
      <c r="C65" s="51">
        <v>0</v>
      </c>
      <c r="L65" s="57"/>
      <c r="M65" s="57"/>
    </row>
    <row r="66" spans="1:13">
      <c r="A66" s="30">
        <f t="shared" si="0"/>
        <v>57</v>
      </c>
      <c r="B66" s="50" t="s">
        <v>79</v>
      </c>
      <c r="C66" s="51">
        <v>0</v>
      </c>
      <c r="L66" s="57"/>
      <c r="M66" s="57"/>
    </row>
    <row r="67" spans="1:13">
      <c r="A67" s="30">
        <f t="shared" si="0"/>
        <v>58</v>
      </c>
      <c r="B67" s="50" t="s">
        <v>80</v>
      </c>
      <c r="C67" s="51">
        <v>0</v>
      </c>
      <c r="L67" s="57"/>
      <c r="M67" s="57"/>
    </row>
    <row r="68" spans="1:13">
      <c r="A68" s="30">
        <f t="shared" si="0"/>
        <v>59</v>
      </c>
      <c r="B68" s="52" t="s">
        <v>81</v>
      </c>
      <c r="C68" s="51">
        <v>0</v>
      </c>
      <c r="L68" s="57"/>
      <c r="M68" s="57"/>
    </row>
    <row r="69" spans="1:13">
      <c r="A69" s="30">
        <f t="shared" si="0"/>
        <v>60</v>
      </c>
      <c r="B69" s="53" t="s">
        <v>109</v>
      </c>
      <c r="C69" s="51">
        <v>0</v>
      </c>
      <c r="L69" s="57"/>
      <c r="M69" s="57"/>
    </row>
    <row r="70" spans="1:13">
      <c r="A70" s="30">
        <f t="shared" si="0"/>
        <v>61</v>
      </c>
      <c r="B70" s="50" t="s">
        <v>104</v>
      </c>
      <c r="L70" s="57"/>
      <c r="M70" s="57"/>
    </row>
    <row r="71" spans="1:13">
      <c r="A71" s="30">
        <f t="shared" si="0"/>
        <v>62</v>
      </c>
      <c r="B71" s="54" t="s">
        <v>83</v>
      </c>
      <c r="C71" s="93">
        <f>SUM(C59:C70)</f>
        <v>1160327.3161538462</v>
      </c>
      <c r="L71" s="57"/>
      <c r="M71" s="57"/>
    </row>
    <row r="73" spans="1:13">
      <c r="A73" s="2" t="s">
        <v>110</v>
      </c>
    </row>
    <row r="76" spans="1:13">
      <c r="B76" s="1" t="s">
        <v>126</v>
      </c>
    </row>
    <row r="94" spans="1:2">
      <c r="A94" s="56"/>
      <c r="B94" s="56"/>
    </row>
    <row r="95" spans="1:2">
      <c r="A95" s="56"/>
      <c r="B95" s="56"/>
    </row>
    <row r="96" spans="1:2">
      <c r="A96" s="56"/>
      <c r="B96" s="56"/>
    </row>
    <row r="97" spans="1:2">
      <c r="A97" s="56"/>
      <c r="B97" s="56"/>
    </row>
    <row r="98" spans="1:2">
      <c r="A98" s="56"/>
      <c r="B98" s="56"/>
    </row>
    <row r="128" spans="1:2">
      <c r="A128" s="56"/>
      <c r="B128" s="56"/>
    </row>
    <row r="214" spans="1:1">
      <c r="A214" s="56"/>
    </row>
    <row r="215" spans="1:1">
      <c r="A215" s="56"/>
    </row>
    <row r="216" spans="1:1">
      <c r="A216" s="56"/>
    </row>
    <row r="217" spans="1:1">
      <c r="A217" s="56"/>
    </row>
    <row r="218" spans="1:1">
      <c r="A218" s="56"/>
    </row>
    <row r="219" spans="1:1">
      <c r="A219" s="56"/>
    </row>
    <row r="220" spans="1:1">
      <c r="A220" s="56"/>
    </row>
    <row r="221" spans="1:1">
      <c r="A221" s="56"/>
    </row>
    <row r="222" spans="1:1">
      <c r="A222" s="56"/>
    </row>
    <row r="223" spans="1:1">
      <c r="A223" s="56"/>
    </row>
    <row r="224" spans="1:1">
      <c r="A224" s="56"/>
    </row>
    <row r="225" spans="1:1">
      <c r="A225" s="56"/>
    </row>
    <row r="226" spans="1:1">
      <c r="A226" s="56"/>
    </row>
    <row r="227" spans="1:1">
      <c r="A227" s="56"/>
    </row>
    <row r="228" spans="1:1">
      <c r="A228" s="56"/>
    </row>
    <row r="229" spans="1:1">
      <c r="A229" s="56"/>
    </row>
    <row r="230" spans="1:1">
      <c r="A230" s="56"/>
    </row>
    <row r="231" spans="1:1">
      <c r="A231" s="56"/>
    </row>
    <row r="232" spans="1:1">
      <c r="A232" s="56"/>
    </row>
    <row r="233" spans="1:1">
      <c r="A233" s="56"/>
    </row>
    <row r="234" spans="1:1">
      <c r="A234" s="56"/>
    </row>
    <row r="235" spans="1:1">
      <c r="A235" s="56"/>
    </row>
    <row r="236" spans="1:1">
      <c r="A236" s="56"/>
    </row>
    <row r="237" spans="1:1">
      <c r="A237" s="56"/>
    </row>
    <row r="238" spans="1:1">
      <c r="A238" s="56"/>
    </row>
    <row r="239" spans="1:1">
      <c r="A239" s="56"/>
    </row>
    <row r="240" spans="1:1">
      <c r="A240" s="56"/>
    </row>
    <row r="241" spans="1:1">
      <c r="A241" s="56"/>
    </row>
    <row r="242" spans="1:1">
      <c r="A242" s="56"/>
    </row>
    <row r="243" spans="1:1">
      <c r="A243" s="56"/>
    </row>
    <row r="244" spans="1:1">
      <c r="A244" s="56"/>
    </row>
    <row r="245" spans="1:1">
      <c r="A245" s="56"/>
    </row>
    <row r="246" spans="1:1">
      <c r="A246" s="56"/>
    </row>
    <row r="247" spans="1:1">
      <c r="A247" s="56"/>
    </row>
    <row r="248" spans="1:1">
      <c r="A248" s="56"/>
    </row>
    <row r="249" spans="1:1">
      <c r="A249" s="56"/>
    </row>
    <row r="250" spans="1:1">
      <c r="A250" s="56"/>
    </row>
    <row r="251" spans="1:1">
      <c r="A251" s="56"/>
    </row>
    <row r="252" spans="1:1">
      <c r="A252" s="56"/>
    </row>
    <row r="253" spans="1:1">
      <c r="A253" s="56"/>
    </row>
    <row r="254" spans="1:1">
      <c r="A254" s="56"/>
    </row>
    <row r="255" spans="1:1">
      <c r="A255" s="56"/>
    </row>
    <row r="256" spans="1:1">
      <c r="A256" s="56"/>
    </row>
    <row r="257" spans="1:1">
      <c r="A257" s="56"/>
    </row>
    <row r="258" spans="1:1">
      <c r="A258" s="56"/>
    </row>
    <row r="259" spans="1:1">
      <c r="A259" s="56"/>
    </row>
    <row r="260" spans="1:1">
      <c r="A260" s="56"/>
    </row>
    <row r="261" spans="1:1">
      <c r="A261" s="56"/>
    </row>
    <row r="262" spans="1:1">
      <c r="A262" s="56"/>
    </row>
    <row r="263" spans="1:1">
      <c r="A263" s="56"/>
    </row>
    <row r="264" spans="1:1">
      <c r="A264" s="56"/>
    </row>
    <row r="265" spans="1:1">
      <c r="A265" s="56"/>
    </row>
    <row r="266" spans="1:1">
      <c r="A266" s="56"/>
    </row>
    <row r="267" spans="1:1">
      <c r="A267" s="56"/>
    </row>
    <row r="268" spans="1:1">
      <c r="A268" s="56"/>
    </row>
  </sheetData>
  <mergeCells count="1">
    <mergeCell ref="C3:E6"/>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5BFA0C-78FC-476A-AB7A-7CAE8BEB772E}">
  <sheetPr>
    <tabColor rgb="FFFF0000"/>
  </sheetPr>
  <dimension ref="A1:N320"/>
  <sheetViews>
    <sheetView workbookViewId="0">
      <selection activeCell="J7" sqref="J7"/>
    </sheetView>
  </sheetViews>
  <sheetFormatPr defaultColWidth="10.85546875" defaultRowHeight="11.25"/>
  <cols>
    <col min="1" max="1" width="6.28515625" style="4" customWidth="1"/>
    <col min="2" max="2" width="11.5703125" style="4" hidden="1" customWidth="1"/>
    <col min="3" max="3" width="35" style="4" customWidth="1"/>
    <col min="4" max="10" width="9.7109375" style="4" customWidth="1"/>
    <col min="11" max="16384" width="10.85546875" style="4"/>
  </cols>
  <sheetData>
    <row r="1" spans="1:14">
      <c r="A1" s="113" t="s">
        <v>379</v>
      </c>
      <c r="B1" s="113"/>
      <c r="C1" s="113"/>
      <c r="D1" s="113"/>
      <c r="E1" s="113"/>
      <c r="F1" s="113"/>
      <c r="G1" s="113"/>
      <c r="H1" s="114" t="s">
        <v>1</v>
      </c>
      <c r="I1" s="113"/>
      <c r="L1" s="657"/>
      <c r="M1" s="658" t="s">
        <v>380</v>
      </c>
      <c r="N1" s="659"/>
    </row>
    <row r="2" spans="1:14">
      <c r="A2" s="113"/>
      <c r="B2" s="113"/>
      <c r="C2" s="113"/>
      <c r="D2" s="113"/>
      <c r="E2" s="113"/>
      <c r="F2" s="113"/>
      <c r="G2" s="113"/>
      <c r="H2" s="114"/>
      <c r="I2" s="113"/>
      <c r="L2" s="660" t="s">
        <v>171</v>
      </c>
      <c r="M2" s="661" t="s">
        <v>318</v>
      </c>
      <c r="N2" s="662" t="s">
        <v>381</v>
      </c>
    </row>
    <row r="3" spans="1:14">
      <c r="A3" s="113" t="s">
        <v>111</v>
      </c>
      <c r="B3" s="113"/>
      <c r="C3" s="113"/>
      <c r="D3" s="113"/>
      <c r="E3" s="113"/>
      <c r="F3" s="113"/>
      <c r="G3" s="113"/>
      <c r="H3" s="114" t="s">
        <v>382</v>
      </c>
      <c r="I3" s="113"/>
      <c r="L3" s="663">
        <f>SUM(M3:N3)</f>
        <v>1520.8</v>
      </c>
      <c r="M3" s="663">
        <v>766.5</v>
      </c>
      <c r="N3" s="663">
        <v>754.3</v>
      </c>
    </row>
    <row r="4" spans="1:14" ht="12">
      <c r="A4" s="454" t="s">
        <v>695</v>
      </c>
      <c r="B4" s="113"/>
      <c r="C4" s="118"/>
      <c r="D4" s="118"/>
      <c r="E4" s="118"/>
      <c r="F4" s="113"/>
      <c r="G4" s="113"/>
      <c r="H4" s="114" t="s">
        <v>363</v>
      </c>
      <c r="I4" s="113"/>
    </row>
    <row r="5" spans="1:14">
      <c r="A5" s="113" t="s">
        <v>602</v>
      </c>
      <c r="B5" s="113"/>
      <c r="C5" s="118"/>
      <c r="D5" s="118"/>
      <c r="E5" s="118"/>
      <c r="F5" s="113"/>
      <c r="G5" s="113"/>
      <c r="H5" s="114" t="s">
        <v>87</v>
      </c>
      <c r="I5" s="113"/>
    </row>
    <row r="6" spans="1:14">
      <c r="A6" s="45" t="s">
        <v>312</v>
      </c>
      <c r="B6" s="45"/>
      <c r="C6" s="113"/>
      <c r="D6" s="113"/>
      <c r="E6" s="113"/>
      <c r="F6" s="113"/>
      <c r="G6" s="113"/>
      <c r="H6" s="114" t="s">
        <v>383</v>
      </c>
      <c r="I6" s="113"/>
    </row>
    <row r="7" spans="1:14">
      <c r="A7" s="987" t="s">
        <v>384</v>
      </c>
      <c r="B7" s="987"/>
      <c r="C7" s="987"/>
      <c r="D7" s="987"/>
      <c r="E7" s="987"/>
      <c r="F7" s="987"/>
      <c r="G7" s="987"/>
      <c r="H7" s="987"/>
      <c r="I7" s="939"/>
      <c r="J7" s="939"/>
    </row>
    <row r="8" spans="1:14" ht="12.75" customHeight="1" thickBot="1">
      <c r="A8" s="119"/>
      <c r="B8" s="119"/>
      <c r="C8" s="119"/>
      <c r="D8" s="119"/>
      <c r="E8" s="119"/>
      <c r="F8" s="119"/>
      <c r="G8" s="119"/>
      <c r="H8" s="119"/>
      <c r="I8" s="119"/>
      <c r="J8" s="119"/>
    </row>
    <row r="9" spans="1:14">
      <c r="A9" s="113"/>
      <c r="B9" s="665"/>
      <c r="C9" s="666">
        <v>-1</v>
      </c>
      <c r="D9" s="666">
        <f>C9-1</f>
        <v>-2</v>
      </c>
      <c r="E9" s="666">
        <f t="shared" ref="E9:J9" si="0">D9-1</f>
        <v>-3</v>
      </c>
      <c r="F9" s="666">
        <f t="shared" si="0"/>
        <v>-4</v>
      </c>
      <c r="G9" s="666">
        <f t="shared" si="0"/>
        <v>-5</v>
      </c>
      <c r="H9" s="666">
        <f t="shared" si="0"/>
        <v>-6</v>
      </c>
      <c r="I9" s="666">
        <f t="shared" si="0"/>
        <v>-7</v>
      </c>
      <c r="J9" s="666">
        <f t="shared" si="0"/>
        <v>-8</v>
      </c>
      <c r="K9" s="122"/>
    </row>
    <row r="10" spans="1:14" s="126" customFormat="1" ht="13.5">
      <c r="A10" s="126" t="s">
        <v>92</v>
      </c>
      <c r="B10" s="126" t="s">
        <v>385</v>
      </c>
      <c r="D10" s="667" t="s">
        <v>8</v>
      </c>
      <c r="E10" s="693"/>
      <c r="F10" s="668" t="s">
        <v>10</v>
      </c>
      <c r="G10" s="986" t="s">
        <v>559</v>
      </c>
      <c r="H10" s="986"/>
    </row>
    <row r="11" spans="1:14" ht="12" thickBot="1">
      <c r="A11" s="130" t="s">
        <v>95</v>
      </c>
      <c r="B11" s="698" t="s">
        <v>387</v>
      </c>
      <c r="C11" s="130" t="s">
        <v>13</v>
      </c>
      <c r="D11" s="130" t="s">
        <v>388</v>
      </c>
      <c r="E11" s="697" t="s">
        <v>106</v>
      </c>
      <c r="F11" s="130" t="s">
        <v>197</v>
      </c>
      <c r="G11" s="696" t="s">
        <v>560</v>
      </c>
      <c r="H11" s="130" t="s">
        <v>17</v>
      </c>
    </row>
    <row r="12" spans="1:14">
      <c r="A12" s="134">
        <v>1</v>
      </c>
      <c r="B12" s="126"/>
      <c r="C12" s="113" t="s">
        <v>18</v>
      </c>
      <c r="D12" s="113"/>
      <c r="E12" s="113"/>
      <c r="G12" s="669"/>
    </row>
    <row r="13" spans="1:14">
      <c r="A13" s="134">
        <f t="shared" ref="A13:A76" si="1">A12+1</f>
        <v>2</v>
      </c>
      <c r="B13" s="126">
        <v>6640</v>
      </c>
      <c r="C13" s="4" t="s">
        <v>19</v>
      </c>
      <c r="D13" s="144"/>
      <c r="E13" s="42"/>
      <c r="F13" s="670"/>
      <c r="G13" s="669"/>
      <c r="H13" s="46"/>
    </row>
    <row r="14" spans="1:14">
      <c r="A14" s="134">
        <f t="shared" si="1"/>
        <v>3</v>
      </c>
      <c r="B14" s="126">
        <v>6645</v>
      </c>
      <c r="C14" s="4" t="s">
        <v>20</v>
      </c>
      <c r="D14" s="144"/>
      <c r="E14" s="42"/>
      <c r="F14" s="670"/>
      <c r="G14" s="669"/>
      <c r="H14" s="46"/>
    </row>
    <row r="15" spans="1:14">
      <c r="A15" s="134">
        <f t="shared" si="1"/>
        <v>4</v>
      </c>
      <c r="B15" s="126">
        <v>6790</v>
      </c>
      <c r="C15" s="4" t="s">
        <v>21</v>
      </c>
      <c r="D15" s="144"/>
      <c r="E15" s="42"/>
      <c r="F15" s="670"/>
      <c r="G15" s="669"/>
      <c r="H15" s="46"/>
    </row>
    <row r="16" spans="1:14">
      <c r="A16" s="134">
        <f t="shared" si="1"/>
        <v>5</v>
      </c>
      <c r="B16" s="126"/>
      <c r="C16" s="113" t="s">
        <v>22</v>
      </c>
      <c r="D16" s="144"/>
      <c r="E16" s="42"/>
      <c r="F16" s="670"/>
      <c r="G16" s="669"/>
      <c r="H16" s="46"/>
    </row>
    <row r="17" spans="1:8">
      <c r="A17" s="134">
        <f t="shared" si="1"/>
        <v>6</v>
      </c>
      <c r="B17" s="126" t="s">
        <v>172</v>
      </c>
      <c r="C17" s="4" t="s">
        <v>23</v>
      </c>
      <c r="D17" s="144"/>
      <c r="E17" s="42"/>
      <c r="F17" s="670"/>
      <c r="G17" s="669"/>
      <c r="H17" s="46"/>
    </row>
    <row r="18" spans="1:8">
      <c r="A18" s="134">
        <f t="shared" si="1"/>
        <v>7</v>
      </c>
      <c r="B18" s="126">
        <v>6655</v>
      </c>
      <c r="C18" s="4" t="s">
        <v>24</v>
      </c>
      <c r="D18" s="144"/>
      <c r="E18" s="42"/>
      <c r="F18" s="670"/>
      <c r="G18" s="669"/>
      <c r="H18" s="46"/>
    </row>
    <row r="19" spans="1:8">
      <c r="A19" s="134">
        <f t="shared" si="1"/>
        <v>8</v>
      </c>
      <c r="B19" s="126">
        <v>6685</v>
      </c>
      <c r="C19" s="141" t="s">
        <v>148</v>
      </c>
      <c r="D19" s="144"/>
      <c r="E19" s="42"/>
      <c r="F19" s="670"/>
      <c r="G19" s="669"/>
      <c r="H19" s="46"/>
    </row>
    <row r="20" spans="1:8">
      <c r="A20" s="134">
        <f t="shared" si="1"/>
        <v>9</v>
      </c>
      <c r="B20" s="126">
        <v>6710</v>
      </c>
      <c r="C20" s="4" t="s">
        <v>26</v>
      </c>
      <c r="D20" s="144"/>
      <c r="E20" s="42"/>
      <c r="F20" s="671"/>
      <c r="G20" s="672"/>
      <c r="H20" s="46"/>
    </row>
    <row r="21" spans="1:8">
      <c r="A21" s="134">
        <f t="shared" si="1"/>
        <v>10</v>
      </c>
      <c r="B21" s="673" t="s">
        <v>390</v>
      </c>
      <c r="C21" s="4" t="s">
        <v>27</v>
      </c>
      <c r="D21" s="144"/>
      <c r="E21" s="42"/>
      <c r="F21" s="671"/>
      <c r="G21" s="672"/>
      <c r="H21" s="46"/>
    </row>
    <row r="22" spans="1:8">
      <c r="A22" s="134">
        <f t="shared" si="1"/>
        <v>11</v>
      </c>
      <c r="B22" s="126">
        <v>6720</v>
      </c>
      <c r="C22" s="4" t="s">
        <v>28</v>
      </c>
      <c r="D22" s="144"/>
      <c r="E22" s="42"/>
      <c r="F22" s="671"/>
      <c r="G22" s="672"/>
      <c r="H22" s="46"/>
    </row>
    <row r="23" spans="1:8">
      <c r="A23" s="134">
        <f t="shared" si="1"/>
        <v>12</v>
      </c>
      <c r="B23" s="673">
        <v>6725</v>
      </c>
      <c r="C23" s="4" t="s">
        <v>29</v>
      </c>
      <c r="D23" s="144"/>
      <c r="E23" s="42"/>
      <c r="F23" s="671"/>
      <c r="G23" s="672"/>
      <c r="H23" s="46"/>
    </row>
    <row r="24" spans="1:8">
      <c r="A24" s="134">
        <f t="shared" si="1"/>
        <v>13</v>
      </c>
      <c r="B24" s="126">
        <v>6730</v>
      </c>
      <c r="C24" s="4" t="s">
        <v>30</v>
      </c>
      <c r="D24" s="144"/>
      <c r="E24" s="42"/>
      <c r="F24" s="670"/>
      <c r="G24" s="669"/>
      <c r="H24" s="46"/>
    </row>
    <row r="25" spans="1:8">
      <c r="A25" s="134">
        <f t="shared" si="1"/>
        <v>14</v>
      </c>
      <c r="B25" s="126">
        <v>6735</v>
      </c>
      <c r="C25" s="4" t="s">
        <v>31</v>
      </c>
      <c r="D25" s="144"/>
      <c r="E25" s="42"/>
      <c r="F25" s="670"/>
      <c r="G25" s="669"/>
      <c r="H25" s="46"/>
    </row>
    <row r="26" spans="1:8">
      <c r="A26" s="134">
        <f t="shared" si="1"/>
        <v>15</v>
      </c>
      <c r="B26" s="126">
        <v>6795</v>
      </c>
      <c r="C26" s="4" t="s">
        <v>32</v>
      </c>
      <c r="D26" s="144"/>
      <c r="E26" s="42"/>
      <c r="F26" s="670"/>
      <c r="G26" s="669"/>
      <c r="H26" s="46"/>
    </row>
    <row r="27" spans="1:8">
      <c r="A27" s="134">
        <f t="shared" si="1"/>
        <v>16</v>
      </c>
      <c r="B27" s="126"/>
      <c r="C27" s="113" t="s">
        <v>33</v>
      </c>
      <c r="D27" s="144"/>
      <c r="E27" s="42"/>
      <c r="F27" s="670"/>
      <c r="G27" s="669"/>
      <c r="H27" s="46"/>
    </row>
    <row r="28" spans="1:8">
      <c r="A28" s="134">
        <f t="shared" si="1"/>
        <v>17</v>
      </c>
      <c r="B28" s="126" t="s">
        <v>172</v>
      </c>
      <c r="C28" s="4" t="s">
        <v>34</v>
      </c>
      <c r="D28" s="144"/>
      <c r="E28" s="42"/>
      <c r="F28" s="670"/>
      <c r="G28" s="669"/>
      <c r="H28" s="46"/>
    </row>
    <row r="29" spans="1:8">
      <c r="A29" s="134">
        <f t="shared" si="1"/>
        <v>18</v>
      </c>
      <c r="B29" s="126">
        <v>6660</v>
      </c>
      <c r="C29" s="4" t="s">
        <v>35</v>
      </c>
      <c r="D29" s="144"/>
      <c r="E29" s="42"/>
      <c r="F29" s="670"/>
      <c r="G29" s="669"/>
      <c r="H29" s="46"/>
    </row>
    <row r="30" spans="1:8">
      <c r="A30" s="134">
        <f t="shared" si="1"/>
        <v>19</v>
      </c>
      <c r="B30" s="126">
        <v>6690</v>
      </c>
      <c r="C30" s="141" t="s">
        <v>149</v>
      </c>
      <c r="D30" s="144"/>
      <c r="E30" s="42"/>
      <c r="F30" s="670"/>
      <c r="G30" s="669"/>
      <c r="H30" s="46"/>
    </row>
    <row r="31" spans="1:8">
      <c r="A31" s="134">
        <f t="shared" si="1"/>
        <v>20</v>
      </c>
      <c r="B31" s="126">
        <v>6740</v>
      </c>
      <c r="C31" s="4" t="s">
        <v>36</v>
      </c>
      <c r="D31" s="144"/>
      <c r="E31" s="42"/>
      <c r="F31" s="670"/>
      <c r="G31" s="669"/>
      <c r="H31" s="46"/>
    </row>
    <row r="32" spans="1:8">
      <c r="A32" s="134">
        <f t="shared" si="1"/>
        <v>21</v>
      </c>
      <c r="B32" s="126">
        <v>6745</v>
      </c>
      <c r="C32" s="4" t="s">
        <v>37</v>
      </c>
      <c r="D32" s="144"/>
      <c r="E32" s="42"/>
      <c r="F32" s="670"/>
      <c r="G32" s="669"/>
      <c r="H32" s="46"/>
    </row>
    <row r="33" spans="1:10">
      <c r="A33" s="134">
        <f t="shared" si="1"/>
        <v>22</v>
      </c>
      <c r="B33" s="126">
        <v>6800</v>
      </c>
      <c r="C33" s="4" t="s">
        <v>38</v>
      </c>
      <c r="D33" s="144"/>
      <c r="E33" s="42"/>
      <c r="F33" s="670"/>
      <c r="G33" s="669"/>
      <c r="H33" s="46"/>
    </row>
    <row r="34" spans="1:10">
      <c r="A34" s="134">
        <f t="shared" si="1"/>
        <v>23</v>
      </c>
      <c r="B34" s="126"/>
      <c r="C34" s="113" t="s">
        <v>39</v>
      </c>
      <c r="D34" s="144"/>
      <c r="E34" s="42"/>
      <c r="F34" s="670"/>
      <c r="G34" s="669"/>
      <c r="H34" s="46" t="str">
        <f t="shared" ref="H34:H41" si="2">IF(OR(F34=0,G34=0),"",ROUND(F34*G34,0))</f>
        <v/>
      </c>
    </row>
    <row r="35" spans="1:10">
      <c r="A35" s="134">
        <f t="shared" si="1"/>
        <v>24</v>
      </c>
      <c r="B35" s="126" t="s">
        <v>172</v>
      </c>
      <c r="C35" s="4" t="s">
        <v>40</v>
      </c>
      <c r="D35" s="144"/>
      <c r="E35" s="42"/>
      <c r="F35" s="670">
        <f t="shared" ref="F35:F41" si="3">SUM(D35:E35)</f>
        <v>0</v>
      </c>
      <c r="G35" s="669"/>
      <c r="H35" s="46"/>
    </row>
    <row r="36" spans="1:10">
      <c r="A36" s="134">
        <f t="shared" si="1"/>
        <v>25</v>
      </c>
      <c r="B36" s="673">
        <v>6665</v>
      </c>
      <c r="C36" s="4" t="s">
        <v>41</v>
      </c>
      <c r="D36" s="694">
        <f>+'LAB TB'!P20</f>
        <v>45899.480000000018</v>
      </c>
      <c r="E36" s="694"/>
      <c r="F36" s="670">
        <f t="shared" si="3"/>
        <v>45899.480000000018</v>
      </c>
      <c r="G36" s="704">
        <f>+'LAB A 10'!G33</f>
        <v>0.2006</v>
      </c>
      <c r="H36" s="46">
        <f t="shared" si="2"/>
        <v>9207</v>
      </c>
      <c r="I36" s="46">
        <v>33289</v>
      </c>
    </row>
    <row r="37" spans="1:10">
      <c r="A37" s="134">
        <f t="shared" si="1"/>
        <v>26</v>
      </c>
      <c r="B37" s="126">
        <v>6695</v>
      </c>
      <c r="C37" s="141" t="s">
        <v>150</v>
      </c>
      <c r="D37" s="700">
        <f>+'LAB TB'!P21</f>
        <v>21.5</v>
      </c>
      <c r="E37" s="694"/>
      <c r="F37" s="670">
        <f t="shared" si="3"/>
        <v>21.5</v>
      </c>
      <c r="G37" s="704">
        <f>+'LAB A 10'!G34</f>
        <v>0.2006</v>
      </c>
      <c r="H37" s="46">
        <f t="shared" si="2"/>
        <v>4</v>
      </c>
      <c r="I37" s="46">
        <v>2</v>
      </c>
    </row>
    <row r="38" spans="1:10">
      <c r="A38" s="134">
        <f t="shared" si="1"/>
        <v>27</v>
      </c>
      <c r="B38" s="673" t="s">
        <v>392</v>
      </c>
      <c r="C38" s="4" t="s">
        <v>43</v>
      </c>
      <c r="D38" s="700">
        <f>+'LAB TB'!P22+'LAB TB'!P23</f>
        <v>40362.75</v>
      </c>
      <c r="E38" s="694"/>
      <c r="F38" s="670">
        <f t="shared" si="3"/>
        <v>40362.75</v>
      </c>
      <c r="G38" s="704">
        <f>+'LAB A 10'!G35</f>
        <v>0.2006</v>
      </c>
      <c r="H38" s="46">
        <f t="shared" si="2"/>
        <v>8097</v>
      </c>
      <c r="I38" s="46">
        <v>36419</v>
      </c>
    </row>
    <row r="39" spans="1:10">
      <c r="A39" s="134">
        <f t="shared" si="1"/>
        <v>28</v>
      </c>
      <c r="B39" s="126">
        <v>6775</v>
      </c>
      <c r="C39" s="4" t="s">
        <v>44</v>
      </c>
      <c r="D39" s="700">
        <f>+'LAB TB'!P24</f>
        <v>1225.73</v>
      </c>
      <c r="E39" s="694"/>
      <c r="F39" s="670">
        <f t="shared" si="3"/>
        <v>1225.73</v>
      </c>
      <c r="G39" s="704">
        <f>+'LAB A 10'!G36</f>
        <v>0.2006</v>
      </c>
      <c r="H39" s="46">
        <f t="shared" si="2"/>
        <v>246</v>
      </c>
      <c r="I39" s="46">
        <v>695</v>
      </c>
      <c r="J39" s="713"/>
    </row>
    <row r="40" spans="1:10">
      <c r="A40" s="134">
        <f t="shared" si="1"/>
        <v>29</v>
      </c>
      <c r="B40" s="126">
        <v>6785</v>
      </c>
      <c r="C40" s="4" t="s">
        <v>45</v>
      </c>
      <c r="D40" s="700">
        <f>+'LAB TB'!P25</f>
        <v>192.60000000000005</v>
      </c>
      <c r="E40" s="694"/>
      <c r="F40" s="670">
        <f t="shared" si="3"/>
        <v>192.60000000000005</v>
      </c>
      <c r="G40" s="704">
        <f>+'LAB A 10'!G37</f>
        <v>0.2006</v>
      </c>
      <c r="H40" s="46">
        <f t="shared" si="2"/>
        <v>39</v>
      </c>
      <c r="I40" s="46">
        <v>193</v>
      </c>
      <c r="J40" s="713" t="s">
        <v>570</v>
      </c>
    </row>
    <row r="41" spans="1:10">
      <c r="A41" s="134">
        <f t="shared" si="1"/>
        <v>30</v>
      </c>
      <c r="B41" s="126">
        <v>6805</v>
      </c>
      <c r="C41" s="4" t="s">
        <v>46</v>
      </c>
      <c r="D41" s="700">
        <f>+'LAB TB'!P26</f>
        <v>101.52000000000004</v>
      </c>
      <c r="E41" s="694"/>
      <c r="F41" s="670">
        <f t="shared" si="3"/>
        <v>101.52000000000004</v>
      </c>
      <c r="G41" s="704">
        <f>+'LAB A 10'!G38</f>
        <v>0.2006</v>
      </c>
      <c r="H41" s="46">
        <f t="shared" si="2"/>
        <v>20</v>
      </c>
      <c r="I41" s="46">
        <v>95</v>
      </c>
      <c r="J41" s="713" t="s">
        <v>571</v>
      </c>
    </row>
    <row r="42" spans="1:10">
      <c r="A42" s="134">
        <f t="shared" si="1"/>
        <v>31</v>
      </c>
      <c r="B42" s="126"/>
      <c r="C42" s="113" t="s">
        <v>151</v>
      </c>
      <c r="D42" s="144"/>
      <c r="E42" s="42"/>
      <c r="F42" s="670"/>
      <c r="G42" s="669"/>
      <c r="H42" s="46"/>
    </row>
    <row r="43" spans="1:10">
      <c r="A43" s="134">
        <f t="shared" si="1"/>
        <v>32</v>
      </c>
      <c r="B43" s="126" t="s">
        <v>172</v>
      </c>
      <c r="C43" s="4" t="s">
        <v>152</v>
      </c>
      <c r="D43" s="144"/>
      <c r="E43" s="42"/>
      <c r="F43" s="670"/>
      <c r="G43" s="669"/>
      <c r="H43" s="46"/>
    </row>
    <row r="44" spans="1:10">
      <c r="A44" s="134">
        <f t="shared" si="1"/>
        <v>33</v>
      </c>
      <c r="B44" s="126">
        <v>6670</v>
      </c>
      <c r="C44" s="4" t="s">
        <v>153</v>
      </c>
      <c r="D44" s="144"/>
      <c r="E44" s="42"/>
      <c r="F44" s="670"/>
      <c r="G44" s="669"/>
      <c r="H44" s="46"/>
    </row>
    <row r="45" spans="1:10">
      <c r="A45" s="134">
        <f t="shared" si="1"/>
        <v>34</v>
      </c>
      <c r="B45" s="126">
        <v>6700</v>
      </c>
      <c r="C45" s="4" t="s">
        <v>154</v>
      </c>
      <c r="D45" s="144"/>
      <c r="E45" s="42"/>
      <c r="F45" s="670"/>
      <c r="G45" s="669"/>
      <c r="H45" s="46"/>
    </row>
    <row r="46" spans="1:10">
      <c r="A46" s="134">
        <f t="shared" si="1"/>
        <v>35</v>
      </c>
      <c r="B46" s="126">
        <v>6750</v>
      </c>
      <c r="C46" s="4" t="s">
        <v>155</v>
      </c>
      <c r="D46" s="144"/>
      <c r="E46" s="42"/>
      <c r="F46" s="670"/>
      <c r="G46" s="669"/>
      <c r="H46" s="46"/>
    </row>
    <row r="47" spans="1:10">
      <c r="A47" s="134">
        <f t="shared" si="1"/>
        <v>36</v>
      </c>
      <c r="B47" s="126">
        <v>6885</v>
      </c>
      <c r="C47" s="4" t="s">
        <v>52</v>
      </c>
      <c r="D47" s="144"/>
      <c r="E47" s="42"/>
      <c r="F47" s="670"/>
      <c r="G47" s="669"/>
      <c r="H47" s="46"/>
    </row>
    <row r="48" spans="1:10">
      <c r="A48" s="134">
        <f t="shared" si="1"/>
        <v>37</v>
      </c>
      <c r="B48" s="126">
        <v>6770</v>
      </c>
      <c r="C48" s="4" t="s">
        <v>157</v>
      </c>
      <c r="D48" s="144"/>
      <c r="E48" s="42"/>
      <c r="F48" s="670"/>
      <c r="G48" s="669"/>
      <c r="H48" s="46"/>
    </row>
    <row r="49" spans="1:12">
      <c r="A49" s="134">
        <f t="shared" si="1"/>
        <v>38</v>
      </c>
      <c r="B49" s="126">
        <v>6780</v>
      </c>
      <c r="C49" s="4" t="s">
        <v>158</v>
      </c>
      <c r="D49" s="144"/>
      <c r="E49" s="42"/>
      <c r="F49" s="670"/>
      <c r="G49" s="669"/>
      <c r="H49" s="46"/>
    </row>
    <row r="50" spans="1:12">
      <c r="A50" s="134">
        <f t="shared" si="1"/>
        <v>39</v>
      </c>
      <c r="B50" s="126">
        <v>6810</v>
      </c>
      <c r="C50" s="4" t="s">
        <v>159</v>
      </c>
      <c r="D50" s="144"/>
      <c r="E50" s="42"/>
      <c r="F50" s="670"/>
      <c r="G50" s="669"/>
      <c r="H50" s="46"/>
    </row>
    <row r="51" spans="1:12">
      <c r="A51" s="134">
        <f t="shared" si="1"/>
        <v>40</v>
      </c>
      <c r="B51" s="126"/>
      <c r="C51" s="113" t="s">
        <v>47</v>
      </c>
      <c r="D51" s="144"/>
      <c r="E51" s="42"/>
      <c r="F51" s="670"/>
      <c r="G51" s="669"/>
      <c r="H51" s="46"/>
    </row>
    <row r="52" spans="1:12">
      <c r="A52" s="134">
        <f t="shared" si="1"/>
        <v>41</v>
      </c>
      <c r="B52" s="126">
        <v>6650</v>
      </c>
      <c r="C52" s="4" t="s">
        <v>160</v>
      </c>
      <c r="D52" s="144"/>
      <c r="E52" s="42"/>
      <c r="F52" s="670"/>
      <c r="G52" s="669"/>
      <c r="H52" s="46"/>
    </row>
    <row r="53" spans="1:12">
      <c r="A53" s="134">
        <f t="shared" si="1"/>
        <v>42</v>
      </c>
      <c r="B53" s="126" t="s">
        <v>172</v>
      </c>
      <c r="C53" s="4" t="s">
        <v>161</v>
      </c>
      <c r="D53" s="144"/>
      <c r="E53" s="42"/>
      <c r="F53" s="670"/>
      <c r="G53" s="669"/>
      <c r="H53" s="46"/>
    </row>
    <row r="54" spans="1:12">
      <c r="A54" s="134">
        <f t="shared" si="1"/>
        <v>43</v>
      </c>
      <c r="B54" s="126">
        <v>6675</v>
      </c>
      <c r="C54" s="4" t="s">
        <v>162</v>
      </c>
      <c r="D54" s="144"/>
      <c r="E54" s="42"/>
      <c r="F54" s="670"/>
      <c r="G54" s="669"/>
      <c r="H54" s="46"/>
    </row>
    <row r="55" spans="1:12">
      <c r="A55" s="134">
        <f t="shared" si="1"/>
        <v>44</v>
      </c>
      <c r="B55" s="126">
        <v>6705</v>
      </c>
      <c r="C55" s="4" t="s">
        <v>163</v>
      </c>
      <c r="D55" s="144"/>
      <c r="E55" s="42"/>
      <c r="F55" s="670"/>
      <c r="G55" s="669"/>
      <c r="H55" s="46"/>
    </row>
    <row r="56" spans="1:12">
      <c r="A56" s="134">
        <f t="shared" si="1"/>
        <v>45</v>
      </c>
      <c r="B56" s="126">
        <v>6875</v>
      </c>
      <c r="C56" s="4" t="s">
        <v>57</v>
      </c>
      <c r="D56" s="144"/>
      <c r="E56" s="42"/>
      <c r="F56" s="670"/>
      <c r="G56" s="669"/>
      <c r="H56" s="46"/>
    </row>
    <row r="57" spans="1:12">
      <c r="A57" s="134">
        <f t="shared" si="1"/>
        <v>46</v>
      </c>
      <c r="B57" s="126">
        <v>6880</v>
      </c>
      <c r="C57" s="4" t="s">
        <v>164</v>
      </c>
      <c r="D57" s="144"/>
      <c r="E57" s="42"/>
      <c r="F57" s="670"/>
      <c r="G57" s="669"/>
      <c r="H57" s="46"/>
    </row>
    <row r="58" spans="1:12">
      <c r="A58" s="134">
        <f t="shared" si="1"/>
        <v>47</v>
      </c>
      <c r="B58" s="126">
        <v>6755</v>
      </c>
      <c r="C58" s="4" t="s">
        <v>165</v>
      </c>
      <c r="D58" s="144"/>
      <c r="E58" s="42"/>
      <c r="F58" s="670"/>
      <c r="G58" s="669"/>
      <c r="H58" s="46"/>
    </row>
    <row r="59" spans="1:12">
      <c r="A59" s="134">
        <f t="shared" si="1"/>
        <v>48</v>
      </c>
      <c r="B59" s="126">
        <v>6890</v>
      </c>
      <c r="C59" s="4" t="s">
        <v>166</v>
      </c>
      <c r="D59" s="144"/>
      <c r="E59" s="42"/>
      <c r="F59" s="670"/>
      <c r="G59" s="669"/>
      <c r="H59" s="46"/>
    </row>
    <row r="60" spans="1:12">
      <c r="A60" s="134">
        <f t="shared" si="1"/>
        <v>49</v>
      </c>
      <c r="B60" s="126">
        <v>6815</v>
      </c>
      <c r="C60" s="4" t="s">
        <v>167</v>
      </c>
      <c r="D60" s="144"/>
      <c r="E60" s="42"/>
      <c r="F60" s="670"/>
      <c r="G60" s="669"/>
      <c r="H60" s="46"/>
    </row>
    <row r="61" spans="1:12">
      <c r="A61" s="134">
        <f t="shared" si="1"/>
        <v>50</v>
      </c>
      <c r="B61" s="126"/>
      <c r="C61" s="113" t="s">
        <v>59</v>
      </c>
      <c r="D61" s="144"/>
      <c r="E61" s="42"/>
      <c r="F61" s="670"/>
      <c r="G61" s="669"/>
      <c r="H61" s="46"/>
      <c r="I61" s="160" t="s">
        <v>393</v>
      </c>
      <c r="J61" s="674"/>
      <c r="K61" s="674"/>
    </row>
    <row r="62" spans="1:12">
      <c r="A62" s="134">
        <f t="shared" si="1"/>
        <v>51</v>
      </c>
      <c r="B62" s="126" t="s">
        <v>172</v>
      </c>
      <c r="C62" s="150" t="s">
        <v>60</v>
      </c>
      <c r="D62" s="144"/>
      <c r="E62" s="42"/>
      <c r="F62" s="670"/>
      <c r="G62" s="669"/>
      <c r="H62" s="46"/>
      <c r="I62" s="675" t="s">
        <v>222</v>
      </c>
      <c r="J62" s="676" t="s">
        <v>394</v>
      </c>
      <c r="K62" s="676" t="s">
        <v>388</v>
      </c>
      <c r="L62" s="677"/>
    </row>
    <row r="63" spans="1:12">
      <c r="A63" s="134">
        <f t="shared" si="1"/>
        <v>52</v>
      </c>
      <c r="B63" s="678" t="s">
        <v>561</v>
      </c>
      <c r="C63" s="150" t="s">
        <v>61</v>
      </c>
      <c r="D63" s="42"/>
      <c r="E63" s="42"/>
      <c r="F63" s="670"/>
      <c r="G63" s="669"/>
      <c r="H63" s="46"/>
      <c r="I63" s="674"/>
      <c r="J63" s="674"/>
      <c r="K63" s="674"/>
    </row>
    <row r="64" spans="1:12">
      <c r="A64" s="134">
        <f t="shared" si="1"/>
        <v>53</v>
      </c>
      <c r="B64" s="679" t="s">
        <v>396</v>
      </c>
      <c r="C64" s="150" t="s">
        <v>63</v>
      </c>
      <c r="D64" s="144"/>
      <c r="E64" s="42"/>
      <c r="F64" s="670"/>
      <c r="G64" s="669"/>
      <c r="H64" s="46"/>
    </row>
    <row r="65" spans="1:13">
      <c r="A65" s="134">
        <f t="shared" si="1"/>
        <v>54</v>
      </c>
      <c r="B65" s="679" t="s">
        <v>396</v>
      </c>
      <c r="C65" s="150" t="s">
        <v>64</v>
      </c>
      <c r="D65" s="144"/>
      <c r="E65" s="42"/>
      <c r="F65" s="670"/>
      <c r="G65" s="669"/>
      <c r="H65" s="46"/>
    </row>
    <row r="66" spans="1:13">
      <c r="A66" s="134">
        <f t="shared" si="1"/>
        <v>55</v>
      </c>
      <c r="B66" s="679" t="s">
        <v>396</v>
      </c>
      <c r="C66" s="150" t="s">
        <v>100</v>
      </c>
      <c r="D66" s="144"/>
      <c r="E66" s="42"/>
      <c r="F66" s="670"/>
      <c r="G66" s="669"/>
      <c r="H66" s="46"/>
    </row>
    <row r="67" spans="1:13">
      <c r="A67" s="134">
        <f t="shared" si="1"/>
        <v>56</v>
      </c>
      <c r="B67" s="679">
        <v>6835</v>
      </c>
      <c r="C67" s="150" t="s">
        <v>66</v>
      </c>
      <c r="D67" s="144"/>
      <c r="E67" s="42"/>
      <c r="F67" s="670"/>
      <c r="G67" s="669"/>
      <c r="H67" s="46"/>
    </row>
    <row r="68" spans="1:13">
      <c r="A68" s="134">
        <f t="shared" si="1"/>
        <v>57</v>
      </c>
      <c r="B68" s="679">
        <v>6840</v>
      </c>
      <c r="C68" s="150" t="s">
        <v>67</v>
      </c>
      <c r="D68" s="144"/>
      <c r="E68" s="42"/>
      <c r="F68" s="670"/>
      <c r="G68" s="669"/>
      <c r="H68" s="46"/>
    </row>
    <row r="69" spans="1:13">
      <c r="A69" s="134">
        <f t="shared" si="1"/>
        <v>58</v>
      </c>
      <c r="B69" s="679">
        <v>6845</v>
      </c>
      <c r="C69" s="150" t="s">
        <v>101</v>
      </c>
      <c r="D69" s="144"/>
      <c r="E69" s="42"/>
      <c r="F69" s="670"/>
      <c r="G69" s="669"/>
      <c r="H69" s="46"/>
    </row>
    <row r="70" spans="1:13">
      <c r="A70" s="134">
        <f t="shared" si="1"/>
        <v>59</v>
      </c>
      <c r="B70" s="679">
        <v>6850</v>
      </c>
      <c r="C70" s="150" t="s">
        <v>69</v>
      </c>
      <c r="D70" s="144"/>
      <c r="E70" s="42"/>
      <c r="F70" s="670"/>
      <c r="G70" s="680"/>
      <c r="H70" s="46"/>
    </row>
    <row r="71" spans="1:13">
      <c r="A71" s="134">
        <f t="shared" si="1"/>
        <v>60</v>
      </c>
      <c r="B71" s="679">
        <v>6855</v>
      </c>
      <c r="C71" s="150" t="s">
        <v>70</v>
      </c>
      <c r="D71" s="144"/>
      <c r="E71" s="42"/>
      <c r="F71" s="670"/>
      <c r="G71" s="680"/>
      <c r="H71" s="46"/>
    </row>
    <row r="72" spans="1:13">
      <c r="A72" s="134">
        <f t="shared" si="1"/>
        <v>61</v>
      </c>
      <c r="B72" s="679">
        <v>6860</v>
      </c>
      <c r="C72" s="153" t="s">
        <v>169</v>
      </c>
      <c r="D72" s="144"/>
      <c r="E72" s="42"/>
      <c r="F72" s="670"/>
      <c r="G72" s="680"/>
      <c r="H72" s="46"/>
      <c r="I72" s="4" t="s">
        <v>397</v>
      </c>
      <c r="J72" s="4" t="s">
        <v>562</v>
      </c>
      <c r="K72" s="4" t="s">
        <v>563</v>
      </c>
    </row>
    <row r="73" spans="1:13">
      <c r="A73" s="134">
        <f t="shared" si="1"/>
        <v>62</v>
      </c>
      <c r="B73" s="126"/>
      <c r="D73" s="46"/>
      <c r="E73" s="46"/>
      <c r="F73" s="136"/>
      <c r="G73" s="680"/>
      <c r="H73" s="46"/>
    </row>
    <row r="74" spans="1:13">
      <c r="A74" s="134">
        <f t="shared" si="1"/>
        <v>63</v>
      </c>
      <c r="B74" s="126"/>
      <c r="C74" s="113" t="s">
        <v>398</v>
      </c>
      <c r="D74" s="681">
        <f>SUM(D13:D73)</f>
        <v>87803.580000000016</v>
      </c>
      <c r="E74" s="681">
        <f>SUM(E13:E73)</f>
        <v>0</v>
      </c>
      <c r="F74" s="681">
        <f>SUM(F13:F73)</f>
        <v>87803.580000000016</v>
      </c>
      <c r="G74" s="682" t="s">
        <v>172</v>
      </c>
      <c r="H74" s="681">
        <f>SUM(H13:H73)</f>
        <v>17613</v>
      </c>
      <c r="I74" s="46">
        <f>SUM(E74:E74)-H74</f>
        <v>-17613</v>
      </c>
      <c r="J74" s="46">
        <f>SUM(E74:E74)</f>
        <v>0</v>
      </c>
      <c r="K74" s="46" t="e">
        <f>F74-#REF!</f>
        <v>#REF!</v>
      </c>
    </row>
    <row r="75" spans="1:13">
      <c r="A75" s="134">
        <f t="shared" si="1"/>
        <v>64</v>
      </c>
      <c r="B75" s="126"/>
      <c r="C75" s="113"/>
      <c r="D75" s="46"/>
      <c r="E75" s="46"/>
      <c r="F75" s="46"/>
      <c r="G75" s="683"/>
      <c r="H75" s="684"/>
      <c r="I75" s="46"/>
    </row>
    <row r="76" spans="1:13">
      <c r="A76" s="134">
        <f t="shared" si="1"/>
        <v>65</v>
      </c>
      <c r="B76" s="679" t="s">
        <v>399</v>
      </c>
      <c r="C76" s="113" t="s">
        <v>400</v>
      </c>
      <c r="D76" s="146"/>
      <c r="E76" s="46"/>
      <c r="F76" s="670">
        <f>SUM(D76:E76)</f>
        <v>0</v>
      </c>
      <c r="G76" s="682"/>
      <c r="H76" s="685"/>
      <c r="I76" s="46">
        <f>SUM(E76:E76)-H76</f>
        <v>0</v>
      </c>
      <c r="J76" s="46">
        <f>SUM(E76:E76)</f>
        <v>0</v>
      </c>
    </row>
    <row r="77" spans="1:13">
      <c r="A77" s="134">
        <f>A76+1</f>
        <v>66</v>
      </c>
      <c r="B77" s="126"/>
      <c r="D77" s="140"/>
      <c r="E77" s="146"/>
      <c r="F77" s="140"/>
      <c r="G77" s="672"/>
      <c r="H77" s="686"/>
    </row>
    <row r="78" spans="1:13" ht="12" thickBot="1">
      <c r="A78" s="134">
        <f>A77+1</f>
        <v>67</v>
      </c>
      <c r="B78" s="126"/>
      <c r="C78" s="113" t="s">
        <v>401</v>
      </c>
      <c r="D78" s="687">
        <f>SUM(D74:D76)</f>
        <v>87803.580000000016</v>
      </c>
      <c r="E78" s="688">
        <f>SUM(E74:E76)</f>
        <v>0</v>
      </c>
      <c r="F78" s="687">
        <f>SUM(F74:F76)</f>
        <v>87803.580000000016</v>
      </c>
      <c r="G78" s="689" t="s">
        <v>172</v>
      </c>
      <c r="H78" s="687">
        <f>SUM(H74:H76)</f>
        <v>17613</v>
      </c>
      <c r="I78" s="46">
        <f>SUM(I74:I77)</f>
        <v>-17613</v>
      </c>
      <c r="J78" s="46">
        <f>SUM(J74:J77)</f>
        <v>0</v>
      </c>
      <c r="K78" s="46" t="e">
        <f>F78-#REF!</f>
        <v>#REF!</v>
      </c>
      <c r="M78" s="4">
        <f>-44379-1551+1084</f>
        <v>-44846</v>
      </c>
    </row>
    <row r="79" spans="1:13" ht="12" thickTop="1">
      <c r="A79" s="134"/>
      <c r="B79" s="126"/>
      <c r="C79" s="113"/>
      <c r="D79" s="46"/>
      <c r="E79" s="46"/>
      <c r="F79" s="46"/>
      <c r="G79" s="690"/>
      <c r="H79" s="46"/>
      <c r="I79" s="46"/>
      <c r="J79" s="46"/>
    </row>
    <row r="80" spans="1:13">
      <c r="D80" s="46"/>
      <c r="E80" s="46"/>
      <c r="F80" s="46"/>
      <c r="G80" s="691"/>
      <c r="H80" s="46"/>
      <c r="I80" s="46"/>
    </row>
    <row r="81" spans="3:9">
      <c r="D81" s="46"/>
      <c r="E81" s="46"/>
      <c r="F81" s="160">
        <f>F78-H78</f>
        <v>70190.580000000016</v>
      </c>
      <c r="G81" s="691"/>
      <c r="H81" s="46"/>
      <c r="I81" s="46"/>
    </row>
    <row r="82" spans="3:9">
      <c r="C82" s="4" t="s">
        <v>402</v>
      </c>
      <c r="D82" s="692"/>
      <c r="F82" s="160"/>
      <c r="G82" s="691"/>
      <c r="I82" s="46"/>
    </row>
    <row r="83" spans="3:9">
      <c r="G83" s="691"/>
    </row>
    <row r="84" spans="3:9">
      <c r="C84" s="4" t="s">
        <v>225</v>
      </c>
      <c r="D84" s="46">
        <f>D74-D82</f>
        <v>87803.580000000016</v>
      </c>
    </row>
    <row r="86" spans="3:9">
      <c r="C86" s="4" t="s">
        <v>564</v>
      </c>
      <c r="F86" s="4">
        <v>163105</v>
      </c>
    </row>
    <row r="87" spans="3:9">
      <c r="I87" s="46"/>
    </row>
    <row r="146" spans="1:5">
      <c r="A146" s="163"/>
      <c r="B146" s="163"/>
      <c r="C146" s="163"/>
      <c r="D146" s="163"/>
      <c r="E146" s="163"/>
    </row>
    <row r="147" spans="1:5">
      <c r="A147" s="163"/>
      <c r="B147" s="163"/>
      <c r="C147" s="163"/>
      <c r="D147" s="163"/>
      <c r="E147" s="163"/>
    </row>
    <row r="148" spans="1:5">
      <c r="A148" s="163"/>
      <c r="B148" s="163"/>
      <c r="C148" s="163"/>
      <c r="D148" s="163"/>
      <c r="E148" s="163"/>
    </row>
    <row r="149" spans="1:5">
      <c r="A149" s="163"/>
      <c r="B149" s="163"/>
      <c r="C149" s="163"/>
      <c r="D149" s="163"/>
      <c r="E149" s="163"/>
    </row>
    <row r="150" spans="1:5">
      <c r="A150" s="163"/>
      <c r="B150" s="163"/>
      <c r="C150" s="163"/>
      <c r="D150" s="163"/>
      <c r="E150" s="163"/>
    </row>
    <row r="180" spans="1:5">
      <c r="A180" s="163"/>
      <c r="B180" s="163"/>
      <c r="C180" s="163"/>
      <c r="D180" s="163"/>
      <c r="E180" s="163"/>
    </row>
    <row r="249" spans="1:2">
      <c r="A249" s="113"/>
      <c r="B249" s="113"/>
    </row>
    <row r="266" spans="1:2">
      <c r="A266" s="163"/>
      <c r="B266" s="163"/>
    </row>
    <row r="267" spans="1:2">
      <c r="A267" s="163"/>
      <c r="B267" s="163"/>
    </row>
    <row r="268" spans="1:2">
      <c r="A268" s="163"/>
      <c r="B268" s="163"/>
    </row>
    <row r="269" spans="1:2">
      <c r="A269" s="163"/>
      <c r="B269" s="163"/>
    </row>
    <row r="270" spans="1:2">
      <c r="A270" s="163"/>
      <c r="B270" s="163"/>
    </row>
    <row r="271" spans="1:2">
      <c r="A271" s="163"/>
      <c r="B271" s="163"/>
    </row>
    <row r="272" spans="1:2">
      <c r="A272" s="163"/>
      <c r="B272" s="163"/>
    </row>
    <row r="273" spans="1:2">
      <c r="A273" s="163"/>
      <c r="B273" s="163"/>
    </row>
    <row r="274" spans="1:2">
      <c r="A274" s="163"/>
      <c r="B274" s="163"/>
    </row>
    <row r="275" spans="1:2">
      <c r="A275" s="163"/>
      <c r="B275" s="163"/>
    </row>
    <row r="276" spans="1:2">
      <c r="A276" s="163"/>
      <c r="B276" s="163"/>
    </row>
    <row r="277" spans="1:2">
      <c r="A277" s="163"/>
      <c r="B277" s="163"/>
    </row>
    <row r="278" spans="1:2">
      <c r="A278" s="163"/>
      <c r="B278" s="163"/>
    </row>
    <row r="279" spans="1:2">
      <c r="A279" s="163"/>
      <c r="B279" s="163"/>
    </row>
    <row r="280" spans="1:2">
      <c r="A280" s="163"/>
      <c r="B280" s="163"/>
    </row>
    <row r="281" spans="1:2">
      <c r="A281" s="163"/>
      <c r="B281" s="163"/>
    </row>
    <row r="282" spans="1:2">
      <c r="A282" s="163"/>
      <c r="B282" s="163"/>
    </row>
    <row r="283" spans="1:2">
      <c r="A283" s="163"/>
      <c r="B283" s="163"/>
    </row>
    <row r="284" spans="1:2">
      <c r="A284" s="163"/>
      <c r="B284" s="163"/>
    </row>
    <row r="285" spans="1:2">
      <c r="A285" s="163"/>
      <c r="B285" s="163"/>
    </row>
    <row r="286" spans="1:2">
      <c r="A286" s="163"/>
      <c r="B286" s="163"/>
    </row>
    <row r="287" spans="1:2">
      <c r="A287" s="163"/>
      <c r="B287" s="163"/>
    </row>
    <row r="288" spans="1:2">
      <c r="A288" s="163"/>
      <c r="B288" s="163"/>
    </row>
    <row r="289" spans="1:2">
      <c r="A289" s="163"/>
      <c r="B289" s="163"/>
    </row>
    <row r="290" spans="1:2">
      <c r="A290" s="163"/>
      <c r="B290" s="163"/>
    </row>
    <row r="291" spans="1:2">
      <c r="A291" s="163"/>
      <c r="B291" s="163"/>
    </row>
    <row r="292" spans="1:2">
      <c r="A292" s="163"/>
      <c r="B292" s="163"/>
    </row>
    <row r="293" spans="1:2">
      <c r="A293" s="163"/>
      <c r="B293" s="163"/>
    </row>
    <row r="294" spans="1:2">
      <c r="A294" s="163"/>
      <c r="B294" s="163"/>
    </row>
    <row r="295" spans="1:2">
      <c r="A295" s="163"/>
      <c r="B295" s="163"/>
    </row>
    <row r="296" spans="1:2">
      <c r="A296" s="163"/>
      <c r="B296" s="163"/>
    </row>
    <row r="297" spans="1:2">
      <c r="A297" s="163"/>
      <c r="B297" s="163"/>
    </row>
    <row r="298" spans="1:2">
      <c r="A298" s="163"/>
      <c r="B298" s="163"/>
    </row>
    <row r="299" spans="1:2">
      <c r="A299" s="163"/>
      <c r="B299" s="163"/>
    </row>
    <row r="300" spans="1:2">
      <c r="A300" s="163"/>
      <c r="B300" s="163"/>
    </row>
    <row r="301" spans="1:2">
      <c r="A301" s="163"/>
      <c r="B301" s="163"/>
    </row>
    <row r="302" spans="1:2">
      <c r="A302" s="163"/>
      <c r="B302" s="163"/>
    </row>
    <row r="303" spans="1:2">
      <c r="A303" s="163"/>
      <c r="B303" s="163"/>
    </row>
    <row r="304" spans="1:2">
      <c r="A304" s="163"/>
      <c r="B304" s="163"/>
    </row>
    <row r="305" spans="1:2">
      <c r="A305" s="163"/>
      <c r="B305" s="163"/>
    </row>
    <row r="306" spans="1:2">
      <c r="A306" s="163"/>
      <c r="B306" s="163"/>
    </row>
    <row r="307" spans="1:2">
      <c r="A307" s="163"/>
      <c r="B307" s="163"/>
    </row>
    <row r="308" spans="1:2">
      <c r="A308" s="163"/>
      <c r="B308" s="163"/>
    </row>
    <row r="309" spans="1:2">
      <c r="A309" s="163"/>
      <c r="B309" s="163"/>
    </row>
    <row r="310" spans="1:2">
      <c r="A310" s="163"/>
      <c r="B310" s="163"/>
    </row>
    <row r="311" spans="1:2">
      <c r="A311" s="163"/>
      <c r="B311" s="163"/>
    </row>
    <row r="312" spans="1:2">
      <c r="A312" s="163"/>
      <c r="B312" s="163"/>
    </row>
    <row r="313" spans="1:2">
      <c r="A313" s="163"/>
      <c r="B313" s="163"/>
    </row>
    <row r="314" spans="1:2">
      <c r="A314" s="163"/>
      <c r="B314" s="163"/>
    </row>
    <row r="315" spans="1:2">
      <c r="A315" s="163"/>
      <c r="B315" s="163"/>
    </row>
    <row r="316" spans="1:2">
      <c r="A316" s="163"/>
      <c r="B316" s="163"/>
    </row>
    <row r="317" spans="1:2">
      <c r="A317" s="163"/>
      <c r="B317" s="163"/>
    </row>
    <row r="318" spans="1:2">
      <c r="A318" s="163"/>
      <c r="B318" s="163"/>
    </row>
    <row r="319" spans="1:2">
      <c r="A319" s="163"/>
      <c r="B319" s="163"/>
    </row>
    <row r="320" spans="1:2">
      <c r="A320" s="163"/>
      <c r="B320" s="163"/>
    </row>
  </sheetData>
  <mergeCells count="2">
    <mergeCell ref="G10:H10"/>
    <mergeCell ref="A7:H7"/>
  </mergeCells>
  <pageMargins left="0.7" right="0.7" top="0.75" bottom="0.75" header="0.3" footer="0.3"/>
  <legacy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884E4-6597-4AE8-B1F7-C93B9DD968B7}">
  <sheetPr>
    <tabColor rgb="FFFF0000"/>
  </sheetPr>
  <dimension ref="A2:D10"/>
  <sheetViews>
    <sheetView workbookViewId="0">
      <selection activeCell="J7" sqref="J7"/>
    </sheetView>
  </sheetViews>
  <sheetFormatPr defaultRowHeight="15"/>
  <cols>
    <col min="2" max="2" width="10.5703125" bestFit="1" customWidth="1"/>
  </cols>
  <sheetData>
    <row r="2" spans="1:4">
      <c r="C2" t="s">
        <v>396</v>
      </c>
      <c r="D2" t="s">
        <v>692</v>
      </c>
    </row>
    <row r="3" spans="1:4">
      <c r="A3" s="703" t="s">
        <v>572</v>
      </c>
      <c r="B3" s="347">
        <f>+'LAB TB'!P27</f>
        <v>10452.290000000001</v>
      </c>
    </row>
    <row r="4" spans="1:4">
      <c r="A4" s="703" t="s">
        <v>575</v>
      </c>
      <c r="B4" s="347">
        <f>+'LAB TB'!P28</f>
        <v>0.17000000000189175</v>
      </c>
    </row>
    <row r="5" spans="1:4" ht="18" thickBot="1">
      <c r="A5" s="703" t="s">
        <v>573</v>
      </c>
      <c r="B5" s="719">
        <f>+'LAB TB'!P29</f>
        <v>432.94</v>
      </c>
    </row>
    <row r="6" spans="1:4" ht="15.75" thickBot="1">
      <c r="A6" t="s">
        <v>72</v>
      </c>
      <c r="B6" s="347">
        <f>SUM(B3:B5)</f>
        <v>10885.400000000003</v>
      </c>
      <c r="C6">
        <f>ROUND(+B6*B10,0)</f>
        <v>5460</v>
      </c>
      <c r="D6" s="932">
        <f>ROUND(+B6*C10,0)</f>
        <v>5425</v>
      </c>
    </row>
    <row r="8" spans="1:4">
      <c r="B8" t="s">
        <v>396</v>
      </c>
      <c r="C8" t="s">
        <v>692</v>
      </c>
      <c r="D8" t="s">
        <v>693</v>
      </c>
    </row>
    <row r="9" spans="1:4">
      <c r="A9" t="s">
        <v>691</v>
      </c>
      <c r="B9" s="919">
        <v>768.3</v>
      </c>
      <c r="C9" s="919">
        <v>763.3</v>
      </c>
      <c r="D9" s="919">
        <f t="shared" ref="D9" si="0">+B9+C9</f>
        <v>1531.6</v>
      </c>
    </row>
    <row r="10" spans="1:4">
      <c r="B10" s="917">
        <f>+B9/D9</f>
        <v>0.50163227996866022</v>
      </c>
      <c r="C10" s="917">
        <f>+C9/D9</f>
        <v>0.49836772003133978</v>
      </c>
    </row>
  </sheetData>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1EEC5A-627E-4041-A9FB-B39D11F5BA63}">
  <sheetPr>
    <tabColor rgb="FFFF0000"/>
  </sheetPr>
  <dimension ref="A1:P29"/>
  <sheetViews>
    <sheetView workbookViewId="0">
      <pane xSplit="2" ySplit="5" topLeftCell="C6" activePane="bottomRight" state="frozen"/>
      <selection activeCell="J7" sqref="J7"/>
      <selection pane="topRight" activeCell="J7" sqref="J7"/>
      <selection pane="bottomLeft" activeCell="J7" sqref="J7"/>
      <selection pane="bottomRight" activeCell="J7" sqref="J7"/>
    </sheetView>
  </sheetViews>
  <sheetFormatPr defaultRowHeight="15"/>
  <cols>
    <col min="2" max="2" width="33.42578125" bestFit="1" customWidth="1"/>
    <col min="3" max="6" width="13.28515625" bestFit="1" customWidth="1"/>
    <col min="7" max="7" width="16.42578125" customWidth="1"/>
    <col min="8" max="16" width="13.28515625" bestFit="1" customWidth="1"/>
  </cols>
  <sheetData>
    <row r="1" spans="1:16">
      <c r="A1" s="707" t="s">
        <v>233</v>
      </c>
      <c r="B1" s="707"/>
      <c r="C1" s="707"/>
      <c r="D1" s="707"/>
      <c r="E1" s="707"/>
      <c r="F1" s="707"/>
      <c r="G1" s="708" t="s">
        <v>234</v>
      </c>
      <c r="H1" s="707"/>
      <c r="I1" s="707"/>
      <c r="J1" s="707"/>
      <c r="K1" s="707"/>
      <c r="L1" s="707"/>
      <c r="M1" s="707"/>
      <c r="N1" s="708">
        <v>43937</v>
      </c>
      <c r="O1" s="708">
        <v>0.84737268518518516</v>
      </c>
    </row>
    <row r="2" spans="1:16">
      <c r="A2" s="707" t="s">
        <v>235</v>
      </c>
      <c r="B2" s="707"/>
      <c r="C2" s="707"/>
      <c r="D2" s="707"/>
      <c r="E2" s="707"/>
      <c r="F2" s="707"/>
      <c r="G2" s="708" t="s">
        <v>236</v>
      </c>
      <c r="H2" s="707"/>
      <c r="I2" s="707"/>
      <c r="J2" s="707"/>
      <c r="K2" s="707"/>
      <c r="L2" s="707"/>
      <c r="M2" s="707"/>
      <c r="N2" s="708" t="s">
        <v>237</v>
      </c>
      <c r="O2" s="708">
        <v>1</v>
      </c>
    </row>
    <row r="3" spans="1:16">
      <c r="A3" s="707" t="s">
        <v>238</v>
      </c>
      <c r="B3" s="710">
        <v>2019</v>
      </c>
      <c r="C3" s="707"/>
      <c r="D3" s="707"/>
      <c r="E3" s="707"/>
      <c r="F3" s="707"/>
      <c r="G3" s="707"/>
      <c r="H3" s="707"/>
      <c r="I3" s="707"/>
      <c r="J3" s="707"/>
      <c r="K3" s="707"/>
      <c r="L3" s="707"/>
      <c r="M3" s="707"/>
      <c r="N3" s="707"/>
      <c r="O3" s="707"/>
    </row>
    <row r="4" spans="1:16">
      <c r="A4" s="707" t="s">
        <v>239</v>
      </c>
      <c r="B4" s="711" t="s">
        <v>565</v>
      </c>
      <c r="C4" s="707"/>
      <c r="D4" s="707"/>
      <c r="E4" s="707"/>
      <c r="F4" s="707"/>
      <c r="G4" s="707"/>
      <c r="H4" s="707"/>
      <c r="I4" s="707"/>
      <c r="J4" s="707"/>
      <c r="K4" s="707"/>
      <c r="L4" s="707"/>
      <c r="M4" s="707"/>
      <c r="N4" s="707"/>
      <c r="O4" s="707"/>
    </row>
    <row r="5" spans="1:16">
      <c r="A5" s="709" t="s">
        <v>240</v>
      </c>
      <c r="B5" s="707" t="s">
        <v>241</v>
      </c>
      <c r="C5" s="708" t="s">
        <v>303</v>
      </c>
      <c r="D5" s="708" t="s">
        <v>243</v>
      </c>
      <c r="E5" s="708" t="s">
        <v>244</v>
      </c>
      <c r="F5" s="708" t="s">
        <v>245</v>
      </c>
      <c r="G5" s="708" t="s">
        <v>246</v>
      </c>
      <c r="H5" s="708" t="s">
        <v>247</v>
      </c>
      <c r="I5" s="708" t="s">
        <v>248</v>
      </c>
      <c r="J5" s="708" t="s">
        <v>249</v>
      </c>
      <c r="K5" s="708" t="s">
        <v>250</v>
      </c>
      <c r="L5" s="708" t="s">
        <v>251</v>
      </c>
      <c r="M5" s="708" t="s">
        <v>252</v>
      </c>
      <c r="N5" s="708" t="s">
        <v>253</v>
      </c>
      <c r="O5" s="708" t="s">
        <v>242</v>
      </c>
    </row>
    <row r="6" spans="1:16">
      <c r="A6" s="709">
        <v>1300</v>
      </c>
      <c r="B6" s="707" t="s">
        <v>258</v>
      </c>
      <c r="C6" s="708">
        <v>1484005.77</v>
      </c>
      <c r="D6" s="708">
        <v>1484005.77</v>
      </c>
      <c r="E6" s="708">
        <v>1484005.77</v>
      </c>
      <c r="F6" s="708">
        <v>1484005.77</v>
      </c>
      <c r="G6" s="708">
        <v>1484005.77</v>
      </c>
      <c r="H6" s="708">
        <v>1484005.77</v>
      </c>
      <c r="I6" s="708">
        <v>1484005.77</v>
      </c>
      <c r="J6" s="708">
        <v>1484005.77</v>
      </c>
      <c r="K6" s="708">
        <v>1484005.77</v>
      </c>
      <c r="L6" s="708">
        <v>1484005.77</v>
      </c>
      <c r="M6" s="708">
        <v>1484005.77</v>
      </c>
      <c r="N6" s="708">
        <v>1484005.77</v>
      </c>
      <c r="O6" s="708">
        <v>1484005.77</v>
      </c>
      <c r="P6" s="347">
        <f>AVERAGE(C6:O6)</f>
        <v>1484005.7699999998</v>
      </c>
    </row>
    <row r="7" spans="1:16">
      <c r="A7" s="709">
        <v>1330</v>
      </c>
      <c r="B7" s="707" t="s">
        <v>427</v>
      </c>
      <c r="C7" s="707"/>
      <c r="D7" s="707"/>
      <c r="E7" s="707"/>
      <c r="F7" s="707"/>
      <c r="G7" s="707"/>
      <c r="H7" s="707"/>
      <c r="I7" s="707"/>
      <c r="J7" s="708">
        <v>1030.92</v>
      </c>
      <c r="K7" s="708">
        <v>1030.92</v>
      </c>
      <c r="L7" s="708">
        <v>1030.92</v>
      </c>
      <c r="M7" s="708">
        <v>1030.92</v>
      </c>
      <c r="N7" s="708">
        <v>1030.92</v>
      </c>
      <c r="O7" s="708">
        <v>1030.92</v>
      </c>
      <c r="P7" s="347">
        <f t="shared" ref="P7:P19" si="0">AVERAGE(C7:O7)</f>
        <v>1030.92</v>
      </c>
    </row>
    <row r="8" spans="1:16">
      <c r="A8" s="709">
        <v>1395</v>
      </c>
      <c r="B8" s="707" t="s">
        <v>266</v>
      </c>
      <c r="C8" s="708">
        <v>63563.91</v>
      </c>
      <c r="D8" s="708">
        <v>63563.91</v>
      </c>
      <c r="E8" s="708">
        <v>63563.91</v>
      </c>
      <c r="F8" s="708">
        <v>63563.91</v>
      </c>
      <c r="G8" s="708">
        <v>63563.91</v>
      </c>
      <c r="H8" s="708">
        <v>63563.91</v>
      </c>
      <c r="I8" s="708">
        <v>63563.91</v>
      </c>
      <c r="J8" s="708">
        <v>63563.91</v>
      </c>
      <c r="K8" s="708">
        <v>63563.91</v>
      </c>
      <c r="L8" s="708">
        <v>63563.91</v>
      </c>
      <c r="M8" s="708">
        <v>63563.91</v>
      </c>
      <c r="N8" s="708">
        <v>63563.91</v>
      </c>
      <c r="O8" s="708">
        <v>63563.91</v>
      </c>
      <c r="P8" s="347">
        <f t="shared" si="0"/>
        <v>63563.910000000025</v>
      </c>
    </row>
    <row r="9" spans="1:16">
      <c r="A9" s="709">
        <v>1400</v>
      </c>
      <c r="B9" s="707" t="s">
        <v>267</v>
      </c>
      <c r="C9" s="708">
        <v>661603.07999999996</v>
      </c>
      <c r="D9" s="708">
        <v>661810.09</v>
      </c>
      <c r="E9" s="708">
        <v>662032.89</v>
      </c>
      <c r="F9" s="708">
        <v>662842.79</v>
      </c>
      <c r="G9" s="708">
        <v>663015.91</v>
      </c>
      <c r="H9" s="708">
        <v>663015.91</v>
      </c>
      <c r="I9" s="708">
        <v>663015.91</v>
      </c>
      <c r="J9" s="708">
        <v>663241.81000000006</v>
      </c>
      <c r="K9" s="708">
        <v>663241.81000000006</v>
      </c>
      <c r="L9" s="708">
        <v>663332.17000000004</v>
      </c>
      <c r="M9" s="708">
        <v>663332.17000000004</v>
      </c>
      <c r="N9" s="708">
        <v>663332.17000000004</v>
      </c>
      <c r="O9" s="708">
        <v>663332.17000000004</v>
      </c>
      <c r="P9" s="347">
        <f t="shared" si="0"/>
        <v>662857.60615384625</v>
      </c>
    </row>
    <row r="10" spans="1:16">
      <c r="A10" s="709">
        <v>1410</v>
      </c>
      <c r="B10" s="707" t="s">
        <v>430</v>
      </c>
      <c r="C10" s="708">
        <v>34746.51</v>
      </c>
      <c r="D10" s="708">
        <v>34746.51</v>
      </c>
      <c r="E10" s="708">
        <v>34746.51</v>
      </c>
      <c r="F10" s="708">
        <v>34746.51</v>
      </c>
      <c r="G10" s="708">
        <v>41516.949999999997</v>
      </c>
      <c r="H10" s="708">
        <v>41516.949999999997</v>
      </c>
      <c r="I10" s="708">
        <v>45576.45</v>
      </c>
      <c r="J10" s="708">
        <v>41516.949999999997</v>
      </c>
      <c r="K10" s="708">
        <v>41652.49</v>
      </c>
      <c r="L10" s="708">
        <v>45560.62</v>
      </c>
      <c r="M10" s="708">
        <v>49901.37</v>
      </c>
      <c r="N10" s="708">
        <v>49946.55</v>
      </c>
      <c r="O10" s="708">
        <v>49991.74</v>
      </c>
      <c r="P10" s="347">
        <f t="shared" si="0"/>
        <v>42012.777692307689</v>
      </c>
    </row>
    <row r="11" spans="1:16" s="707" customFormat="1">
      <c r="A11" s="742">
        <v>1420</v>
      </c>
      <c r="B11" s="740" t="s">
        <v>268</v>
      </c>
      <c r="C11" s="741">
        <v>5777.88</v>
      </c>
      <c r="D11" s="741">
        <v>5777.88</v>
      </c>
      <c r="E11" s="741">
        <v>5777.88</v>
      </c>
      <c r="F11" s="741">
        <v>5777.88</v>
      </c>
      <c r="G11" s="741">
        <v>5777.88</v>
      </c>
      <c r="H11" s="741">
        <v>5777.88</v>
      </c>
      <c r="I11" s="741">
        <v>5777.88</v>
      </c>
      <c r="J11" s="741">
        <v>5777.88</v>
      </c>
      <c r="K11" s="741">
        <v>5777.88</v>
      </c>
      <c r="L11" s="741">
        <v>5777.88</v>
      </c>
      <c r="M11" s="741">
        <v>5777.88</v>
      </c>
      <c r="N11" s="741">
        <v>5777.88</v>
      </c>
      <c r="O11" s="741">
        <v>5777.88</v>
      </c>
      <c r="P11" s="347">
        <f t="shared" si="0"/>
        <v>5777.8799999999992</v>
      </c>
    </row>
    <row r="12" spans="1:16" s="707" customFormat="1">
      <c r="A12" s="742">
        <v>1440</v>
      </c>
      <c r="B12" s="740" t="s">
        <v>433</v>
      </c>
      <c r="C12" s="741">
        <v>1827.27</v>
      </c>
      <c r="D12" s="741">
        <v>1827.27</v>
      </c>
      <c r="E12" s="741">
        <v>1827.27</v>
      </c>
      <c r="F12" s="741">
        <v>1827.27</v>
      </c>
      <c r="G12" s="741">
        <v>1827.27</v>
      </c>
      <c r="H12" s="741">
        <v>1827.27</v>
      </c>
      <c r="I12" s="741">
        <v>1827.27</v>
      </c>
      <c r="J12" s="741">
        <v>1827.27</v>
      </c>
      <c r="K12" s="741">
        <v>1827.27</v>
      </c>
      <c r="L12" s="741">
        <v>1827.27</v>
      </c>
      <c r="M12" s="741">
        <v>1827.27</v>
      </c>
      <c r="N12" s="741">
        <v>1827.27</v>
      </c>
      <c r="O12" s="741">
        <v>1827.27</v>
      </c>
      <c r="P12" s="347">
        <f t="shared" si="0"/>
        <v>1827.2700000000002</v>
      </c>
    </row>
    <row r="13" spans="1:16">
      <c r="A13" s="709">
        <v>2060</v>
      </c>
      <c r="B13" s="707" t="s">
        <v>281</v>
      </c>
      <c r="C13" s="708">
        <v>-618296.06999999995</v>
      </c>
      <c r="D13" s="708">
        <v>-622170.76</v>
      </c>
      <c r="E13" s="708">
        <v>-626045.44999999995</v>
      </c>
      <c r="F13" s="708">
        <v>-629920.14</v>
      </c>
      <c r="G13" s="708">
        <v>-633794.82999999996</v>
      </c>
      <c r="H13" s="708">
        <v>-637669.52</v>
      </c>
      <c r="I13" s="708">
        <v>-641544.21</v>
      </c>
      <c r="J13" s="708">
        <v>-645418.9</v>
      </c>
      <c r="K13" s="708">
        <v>-649293.59</v>
      </c>
      <c r="L13" s="708">
        <v>-653168.28</v>
      </c>
      <c r="M13" s="708">
        <v>-657042.97</v>
      </c>
      <c r="N13" s="708">
        <v>-660917.66</v>
      </c>
      <c r="O13" s="708">
        <v>-664792.35</v>
      </c>
      <c r="P13" s="347">
        <f t="shared" si="0"/>
        <v>-641544.21000000008</v>
      </c>
    </row>
    <row r="14" spans="1:16">
      <c r="A14" s="709">
        <v>2090</v>
      </c>
      <c r="B14" s="707" t="s">
        <v>458</v>
      </c>
      <c r="C14" s="708">
        <v>167.11</v>
      </c>
      <c r="D14" s="708">
        <v>167.11</v>
      </c>
      <c r="E14" s="708">
        <v>167.11</v>
      </c>
      <c r="F14" s="708">
        <v>167.11</v>
      </c>
      <c r="G14" s="708">
        <v>167.11</v>
      </c>
      <c r="H14" s="708">
        <v>167.11</v>
      </c>
      <c r="I14" s="708">
        <v>167.11</v>
      </c>
      <c r="J14" s="708">
        <v>167.11</v>
      </c>
      <c r="K14" s="708">
        <v>162.81</v>
      </c>
      <c r="L14" s="708">
        <v>158.51</v>
      </c>
      <c r="M14" s="708">
        <v>154.21</v>
      </c>
      <c r="N14" s="708">
        <v>149.91</v>
      </c>
      <c r="O14" s="708">
        <v>145.61000000000001</v>
      </c>
      <c r="P14" s="347">
        <f t="shared" si="0"/>
        <v>162.14846153846156</v>
      </c>
    </row>
    <row r="15" spans="1:16">
      <c r="A15" s="709">
        <v>2155</v>
      </c>
      <c r="B15" s="707" t="s">
        <v>289</v>
      </c>
      <c r="C15" s="708">
        <v>-46048.26</v>
      </c>
      <c r="D15" s="708">
        <v>-46342.54</v>
      </c>
      <c r="E15" s="708">
        <v>-46636.82</v>
      </c>
      <c r="F15" s="708">
        <v>-46931.1</v>
      </c>
      <c r="G15" s="708">
        <v>-47225.38</v>
      </c>
      <c r="H15" s="708">
        <v>-47519.66</v>
      </c>
      <c r="I15" s="708">
        <v>-47813.94</v>
      </c>
      <c r="J15" s="708">
        <v>-48108.22</v>
      </c>
      <c r="K15" s="708">
        <v>-48402.5</v>
      </c>
      <c r="L15" s="708">
        <v>-48696.78</v>
      </c>
      <c r="M15" s="708">
        <v>-48991.06</v>
      </c>
      <c r="N15" s="708">
        <v>-49285.34</v>
      </c>
      <c r="O15" s="708">
        <v>-49579.62</v>
      </c>
      <c r="P15" s="347">
        <f t="shared" si="0"/>
        <v>-47813.94000000001</v>
      </c>
    </row>
    <row r="16" spans="1:16">
      <c r="A16" s="709">
        <v>2160</v>
      </c>
      <c r="B16" s="707" t="s">
        <v>290</v>
      </c>
      <c r="C16" s="708">
        <v>-364695.32</v>
      </c>
      <c r="D16" s="708">
        <v>-367759.27</v>
      </c>
      <c r="E16" s="708">
        <v>-370824.25</v>
      </c>
      <c r="F16" s="708">
        <v>-373892.98</v>
      </c>
      <c r="G16" s="708">
        <v>-376962.51</v>
      </c>
      <c r="H16" s="708">
        <v>-380032.04</v>
      </c>
      <c r="I16" s="708">
        <v>-383101.57</v>
      </c>
      <c r="J16" s="708">
        <v>-386172.15</v>
      </c>
      <c r="K16" s="708">
        <v>-389242.73</v>
      </c>
      <c r="L16" s="708">
        <v>-392313.73</v>
      </c>
      <c r="M16" s="708">
        <v>-395384.73</v>
      </c>
      <c r="N16" s="708">
        <v>-398455.72</v>
      </c>
      <c r="O16" s="708">
        <v>-401526.71</v>
      </c>
      <c r="P16" s="347">
        <f t="shared" si="0"/>
        <v>-383104.90076923079</v>
      </c>
    </row>
    <row r="17" spans="1:16">
      <c r="A17" s="709">
        <v>2170</v>
      </c>
      <c r="B17" s="707" t="s">
        <v>461</v>
      </c>
      <c r="C17" s="708">
        <v>16519.52</v>
      </c>
      <c r="D17" s="708">
        <v>16436.79</v>
      </c>
      <c r="E17" s="708">
        <v>16354.06</v>
      </c>
      <c r="F17" s="708">
        <v>16271.33</v>
      </c>
      <c r="G17" s="708">
        <v>17517.830000000002</v>
      </c>
      <c r="H17" s="708">
        <v>17418.98</v>
      </c>
      <c r="I17" s="708">
        <v>17310.46</v>
      </c>
      <c r="J17" s="708">
        <v>17211.61</v>
      </c>
      <c r="K17" s="708">
        <v>17112.439999999999</v>
      </c>
      <c r="L17" s="708">
        <v>18494.61</v>
      </c>
      <c r="M17" s="708">
        <v>18560.66</v>
      </c>
      <c r="N17" s="708">
        <v>18441.740000000002</v>
      </c>
      <c r="O17" s="708">
        <v>18674.72</v>
      </c>
      <c r="P17" s="347">
        <f t="shared" si="0"/>
        <v>17409.596153846152</v>
      </c>
    </row>
    <row r="18" spans="1:16" s="740" customFormat="1">
      <c r="A18" s="745">
        <v>2180</v>
      </c>
      <c r="B18" s="743" t="s">
        <v>291</v>
      </c>
      <c r="C18" s="744">
        <v>-962.81</v>
      </c>
      <c r="D18" s="744">
        <v>-978.86</v>
      </c>
      <c r="E18" s="744">
        <v>-994.91</v>
      </c>
      <c r="F18" s="744">
        <v>-1010.96</v>
      </c>
      <c r="G18" s="744">
        <v>-1027.01</v>
      </c>
      <c r="H18" s="744">
        <v>-1043.06</v>
      </c>
      <c r="I18" s="744">
        <v>-1059.1099999999999</v>
      </c>
      <c r="J18" s="744">
        <v>-1075.1600000000001</v>
      </c>
      <c r="K18" s="744">
        <v>-1091.21</v>
      </c>
      <c r="L18" s="744">
        <v>-1107.26</v>
      </c>
      <c r="M18" s="744">
        <v>-1123.31</v>
      </c>
      <c r="N18" s="744">
        <v>-1139.3599999999999</v>
      </c>
      <c r="O18" s="744">
        <v>-1155.4100000000001</v>
      </c>
      <c r="P18" s="347">
        <f t="shared" si="0"/>
        <v>-1059.1100000000001</v>
      </c>
    </row>
    <row r="19" spans="1:16" s="740" customFormat="1">
      <c r="A19" s="745">
        <v>2200</v>
      </c>
      <c r="B19" s="743" t="s">
        <v>464</v>
      </c>
      <c r="C19" s="744">
        <v>-390.14</v>
      </c>
      <c r="D19" s="744">
        <v>-398.6</v>
      </c>
      <c r="E19" s="744">
        <v>-407.06</v>
      </c>
      <c r="F19" s="744">
        <v>-415.52</v>
      </c>
      <c r="G19" s="744">
        <v>-423.98</v>
      </c>
      <c r="H19" s="744">
        <v>-432.44</v>
      </c>
      <c r="I19" s="744">
        <v>-440.9</v>
      </c>
      <c r="J19" s="744">
        <v>-449.36</v>
      </c>
      <c r="K19" s="744">
        <v>-457.82</v>
      </c>
      <c r="L19" s="744">
        <v>-466.28</v>
      </c>
      <c r="M19" s="744">
        <v>-474.74</v>
      </c>
      <c r="N19" s="744">
        <v>-483.2</v>
      </c>
      <c r="O19" s="744">
        <v>-491.66</v>
      </c>
      <c r="P19" s="347">
        <f t="shared" si="0"/>
        <v>-440.9</v>
      </c>
    </row>
    <row r="20" spans="1:16">
      <c r="A20" s="709">
        <v>6665</v>
      </c>
      <c r="B20" s="707" t="s">
        <v>487</v>
      </c>
      <c r="C20" s="708"/>
      <c r="D20" s="708">
        <v>3815.01</v>
      </c>
      <c r="E20" s="708">
        <v>3815.01</v>
      </c>
      <c r="F20" s="708">
        <v>3815.01</v>
      </c>
      <c r="G20" s="708">
        <v>3815.01</v>
      </c>
      <c r="H20" s="708">
        <v>3815.01</v>
      </c>
      <c r="I20" s="708">
        <v>3815.01</v>
      </c>
      <c r="J20" s="708">
        <v>3815.01</v>
      </c>
      <c r="K20" s="708">
        <v>3815.01</v>
      </c>
      <c r="L20" s="708">
        <v>3815.01</v>
      </c>
      <c r="M20" s="708">
        <v>3815.01</v>
      </c>
      <c r="N20" s="708">
        <v>3874.69</v>
      </c>
      <c r="O20" s="708">
        <v>3874.69</v>
      </c>
      <c r="P20" s="347">
        <f>SUM(D20:O20)</f>
        <v>45899.480000000018</v>
      </c>
    </row>
    <row r="21" spans="1:16">
      <c r="A21" s="709">
        <v>6695</v>
      </c>
      <c r="B21" s="707" t="s">
        <v>490</v>
      </c>
      <c r="C21" s="707"/>
      <c r="D21" s="707"/>
      <c r="E21" s="707"/>
      <c r="F21" s="707"/>
      <c r="G21" s="707"/>
      <c r="H21" s="707"/>
      <c r="I21" s="707"/>
      <c r="J21" s="707"/>
      <c r="K21" s="708">
        <v>4.3</v>
      </c>
      <c r="L21" s="708">
        <v>4.3</v>
      </c>
      <c r="M21" s="708">
        <v>4.3</v>
      </c>
      <c r="N21" s="708">
        <v>4.3</v>
      </c>
      <c r="O21" s="708">
        <v>4.3</v>
      </c>
      <c r="P21" s="347">
        <f t="shared" ref="P21:P29" si="1">SUM(D21:O21)</f>
        <v>21.5</v>
      </c>
    </row>
    <row r="22" spans="1:16">
      <c r="A22" s="709">
        <v>6760</v>
      </c>
      <c r="B22" s="707" t="s">
        <v>306</v>
      </c>
      <c r="C22" s="708"/>
      <c r="D22" s="708">
        <v>294.27999999999997</v>
      </c>
      <c r="E22" s="708">
        <v>294.27999999999997</v>
      </c>
      <c r="F22" s="708">
        <v>294.27999999999997</v>
      </c>
      <c r="G22" s="708">
        <v>294.27999999999997</v>
      </c>
      <c r="H22" s="708">
        <v>294.27999999999997</v>
      </c>
      <c r="I22" s="708">
        <v>294.27999999999997</v>
      </c>
      <c r="J22" s="708">
        <v>294.27999999999997</v>
      </c>
      <c r="K22" s="708">
        <v>294.27999999999997</v>
      </c>
      <c r="L22" s="708">
        <v>294.27999999999997</v>
      </c>
      <c r="M22" s="708">
        <v>294.27999999999997</v>
      </c>
      <c r="N22" s="708">
        <v>294.27999999999997</v>
      </c>
      <c r="O22" s="708">
        <v>294.27999999999997</v>
      </c>
      <c r="P22" s="347">
        <f t="shared" si="1"/>
        <v>3531.3599999999988</v>
      </c>
    </row>
    <row r="23" spans="1:16">
      <c r="A23" s="709">
        <v>6765</v>
      </c>
      <c r="B23" s="707" t="s">
        <v>307</v>
      </c>
      <c r="C23" s="708"/>
      <c r="D23" s="708">
        <v>3063.9500000000003</v>
      </c>
      <c r="E23" s="708">
        <v>3064.98</v>
      </c>
      <c r="F23" s="708">
        <v>3068.73</v>
      </c>
      <c r="G23" s="708">
        <v>3069.53</v>
      </c>
      <c r="H23" s="708">
        <v>3069.53</v>
      </c>
      <c r="I23" s="708">
        <v>3069.53</v>
      </c>
      <c r="J23" s="708">
        <v>3070.5800000000004</v>
      </c>
      <c r="K23" s="708">
        <v>3070.5800000000004</v>
      </c>
      <c r="L23" s="708">
        <v>3071.0000000000005</v>
      </c>
      <c r="M23" s="708">
        <v>3071.0000000000005</v>
      </c>
      <c r="N23" s="708">
        <v>3070.99</v>
      </c>
      <c r="O23" s="708">
        <v>3070.99</v>
      </c>
      <c r="P23" s="347">
        <f t="shared" si="1"/>
        <v>36831.39</v>
      </c>
    </row>
    <row r="24" spans="1:16">
      <c r="A24" s="709">
        <v>6775</v>
      </c>
      <c r="B24" s="707" t="s">
        <v>499</v>
      </c>
      <c r="C24" s="708"/>
      <c r="D24" s="708">
        <v>82.73</v>
      </c>
      <c r="E24" s="708">
        <v>82.73</v>
      </c>
      <c r="F24" s="708">
        <v>82.73</v>
      </c>
      <c r="G24" s="708">
        <v>102.06</v>
      </c>
      <c r="H24" s="708">
        <v>98.85</v>
      </c>
      <c r="I24" s="708">
        <v>108.52</v>
      </c>
      <c r="J24" s="708">
        <v>98.85</v>
      </c>
      <c r="K24" s="708">
        <v>99.17</v>
      </c>
      <c r="L24" s="708">
        <v>112.03999999999999</v>
      </c>
      <c r="M24" s="708">
        <v>119.25999999999999</v>
      </c>
      <c r="N24" s="708">
        <v>118.92</v>
      </c>
      <c r="O24" s="708">
        <v>119.87</v>
      </c>
      <c r="P24" s="347">
        <f t="shared" si="1"/>
        <v>1225.73</v>
      </c>
    </row>
    <row r="25" spans="1:16">
      <c r="A25" s="748">
        <v>6785</v>
      </c>
      <c r="B25" s="746" t="s">
        <v>500</v>
      </c>
      <c r="C25" s="747"/>
      <c r="D25" s="747">
        <v>16.05</v>
      </c>
      <c r="E25" s="747">
        <v>16.05</v>
      </c>
      <c r="F25" s="747">
        <v>16.05</v>
      </c>
      <c r="G25" s="747">
        <v>16.05</v>
      </c>
      <c r="H25" s="747">
        <v>16.05</v>
      </c>
      <c r="I25" s="747">
        <v>16.05</v>
      </c>
      <c r="J25" s="747">
        <v>16.05</v>
      </c>
      <c r="K25" s="747">
        <v>16.05</v>
      </c>
      <c r="L25" s="747">
        <v>16.05</v>
      </c>
      <c r="M25" s="747">
        <v>16.05</v>
      </c>
      <c r="N25" s="747">
        <v>16.05</v>
      </c>
      <c r="O25" s="747">
        <v>16.05</v>
      </c>
      <c r="P25" s="347">
        <f t="shared" si="1"/>
        <v>192.60000000000005</v>
      </c>
    </row>
    <row r="26" spans="1:16">
      <c r="A26" s="748">
        <v>6805</v>
      </c>
      <c r="B26" s="746" t="s">
        <v>503</v>
      </c>
      <c r="C26" s="747"/>
      <c r="D26" s="747">
        <v>8.4600000000000009</v>
      </c>
      <c r="E26" s="747">
        <v>8.4600000000000009</v>
      </c>
      <c r="F26" s="747">
        <v>8.4600000000000009</v>
      </c>
      <c r="G26" s="747">
        <v>8.4600000000000009</v>
      </c>
      <c r="H26" s="747">
        <v>8.4600000000000009</v>
      </c>
      <c r="I26" s="747">
        <v>8.4600000000000009</v>
      </c>
      <c r="J26" s="747">
        <v>8.4600000000000009</v>
      </c>
      <c r="K26" s="747">
        <v>8.4600000000000009</v>
      </c>
      <c r="L26" s="747">
        <v>8.4600000000000009</v>
      </c>
      <c r="M26" s="747">
        <v>8.4600000000000009</v>
      </c>
      <c r="N26" s="747">
        <v>8.4600000000000009</v>
      </c>
      <c r="O26" s="747">
        <v>8.4600000000000009</v>
      </c>
      <c r="P26" s="347">
        <f t="shared" si="1"/>
        <v>101.52000000000004</v>
      </c>
    </row>
    <row r="27" spans="1:16" s="746" customFormat="1">
      <c r="A27" s="748">
        <v>7545</v>
      </c>
      <c r="B27" s="746" t="s">
        <v>524</v>
      </c>
      <c r="C27" s="747"/>
      <c r="D27" s="747">
        <v>0</v>
      </c>
      <c r="E27" s="747">
        <v>0</v>
      </c>
      <c r="F27" s="747">
        <v>0</v>
      </c>
      <c r="G27" s="747">
        <v>0</v>
      </c>
      <c r="H27" s="747">
        <v>0</v>
      </c>
      <c r="I27" s="747">
        <v>0</v>
      </c>
      <c r="J27" s="747">
        <v>0</v>
      </c>
      <c r="K27" s="747">
        <v>0</v>
      </c>
      <c r="L27" s="747">
        <v>0</v>
      </c>
      <c r="M27" s="747">
        <v>0</v>
      </c>
      <c r="N27" s="747">
        <v>10452.290000000001</v>
      </c>
      <c r="O27" s="747">
        <v>0</v>
      </c>
      <c r="P27" s="347">
        <f t="shared" si="1"/>
        <v>10452.290000000001</v>
      </c>
    </row>
    <row r="28" spans="1:16" s="746" customFormat="1">
      <c r="A28" s="748">
        <v>7550</v>
      </c>
      <c r="B28" s="746" t="s">
        <v>525</v>
      </c>
      <c r="C28" s="747"/>
      <c r="D28" s="747">
        <v>-9477.7900000000009</v>
      </c>
      <c r="E28" s="747">
        <v>2645.4700000000025</v>
      </c>
      <c r="F28" s="747">
        <v>2646.85</v>
      </c>
      <c r="G28" s="747">
        <v>2644.08</v>
      </c>
      <c r="H28" s="747">
        <v>2634.33</v>
      </c>
      <c r="I28" s="747">
        <v>2646.73</v>
      </c>
      <c r="J28" s="747">
        <v>-10844.41</v>
      </c>
      <c r="K28" s="747">
        <v>2646.71</v>
      </c>
      <c r="L28" s="747">
        <v>2646.67</v>
      </c>
      <c r="M28" s="747">
        <v>2646.29</v>
      </c>
      <c r="N28" s="747">
        <v>-7805.6</v>
      </c>
      <c r="O28" s="747">
        <v>6970.84</v>
      </c>
      <c r="P28" s="347">
        <f t="shared" si="1"/>
        <v>0.17000000000189175</v>
      </c>
    </row>
    <row r="29" spans="1:16" s="746" customFormat="1">
      <c r="A29" s="748">
        <v>7555</v>
      </c>
      <c r="B29" s="746" t="s">
        <v>526</v>
      </c>
      <c r="C29" s="747"/>
      <c r="D29" s="747">
        <v>0</v>
      </c>
      <c r="E29" s="747">
        <v>233.7</v>
      </c>
      <c r="F29" s="747">
        <v>0</v>
      </c>
      <c r="G29" s="747">
        <v>0</v>
      </c>
      <c r="H29" s="747">
        <v>0</v>
      </c>
      <c r="I29" s="747">
        <v>0</v>
      </c>
      <c r="J29" s="747">
        <v>199.74</v>
      </c>
      <c r="K29" s="747">
        <v>0</v>
      </c>
      <c r="L29" s="747">
        <v>0</v>
      </c>
      <c r="M29" s="747">
        <v>0</v>
      </c>
      <c r="N29" s="747">
        <v>0</v>
      </c>
      <c r="O29" s="747">
        <v>-0.5</v>
      </c>
      <c r="P29" s="347">
        <f t="shared" si="1"/>
        <v>432.94</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575244-3B8E-4829-8E1D-133CBD595EEB}">
  <sheetPr>
    <tabColor rgb="FFFF0000"/>
  </sheetPr>
  <dimension ref="A1"/>
  <sheetViews>
    <sheetView workbookViewId="0">
      <selection activeCell="J7" sqref="J7"/>
    </sheetView>
  </sheetViews>
  <sheetFormatPr defaultRowHeight="15"/>
  <sheetData>
    <row r="1" spans="1:1">
      <c r="A1" t="s">
        <v>558</v>
      </c>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DAA49B-38AC-436D-A32A-818C2C1D9DBD}">
  <sheetPr>
    <tabColor rgb="FFFF0000"/>
  </sheetPr>
  <dimension ref="A1:I112"/>
  <sheetViews>
    <sheetView workbookViewId="0">
      <selection activeCell="J7" sqref="J7"/>
    </sheetView>
  </sheetViews>
  <sheetFormatPr defaultColWidth="12.42578125" defaultRowHeight="12.75"/>
  <cols>
    <col min="1" max="1" width="12.42578125" style="425"/>
    <col min="2" max="2" width="36.85546875" style="425" customWidth="1"/>
    <col min="3" max="3" width="20.140625" style="425" customWidth="1"/>
    <col min="4" max="6" width="15" style="425" customWidth="1"/>
    <col min="7" max="8" width="13.7109375" style="425" customWidth="1"/>
    <col min="9" max="9" width="15" style="425" customWidth="1"/>
    <col min="10" max="257" width="12.42578125" style="425"/>
    <col min="258" max="258" width="36.85546875" style="425" customWidth="1"/>
    <col min="259" max="259" width="20.140625" style="425" customWidth="1"/>
    <col min="260" max="262" width="15" style="425" customWidth="1"/>
    <col min="263" max="264" width="13.7109375" style="425" customWidth="1"/>
    <col min="265" max="265" width="15" style="425" customWidth="1"/>
    <col min="266" max="513" width="12.42578125" style="425"/>
    <col min="514" max="514" width="36.85546875" style="425" customWidth="1"/>
    <col min="515" max="515" width="20.140625" style="425" customWidth="1"/>
    <col min="516" max="518" width="15" style="425" customWidth="1"/>
    <col min="519" max="520" width="13.7109375" style="425" customWidth="1"/>
    <col min="521" max="521" width="15" style="425" customWidth="1"/>
    <col min="522" max="769" width="12.42578125" style="425"/>
    <col min="770" max="770" width="36.85546875" style="425" customWidth="1"/>
    <col min="771" max="771" width="20.140625" style="425" customWidth="1"/>
    <col min="772" max="774" width="15" style="425" customWidth="1"/>
    <col min="775" max="776" width="13.7109375" style="425" customWidth="1"/>
    <col min="777" max="777" width="15" style="425" customWidth="1"/>
    <col min="778" max="1025" width="12.42578125" style="425"/>
    <col min="1026" max="1026" width="36.85546875" style="425" customWidth="1"/>
    <col min="1027" max="1027" width="20.140625" style="425" customWidth="1"/>
    <col min="1028" max="1030" width="15" style="425" customWidth="1"/>
    <col min="1031" max="1032" width="13.7109375" style="425" customWidth="1"/>
    <col min="1033" max="1033" width="15" style="425" customWidth="1"/>
    <col min="1034" max="1281" width="12.42578125" style="425"/>
    <col min="1282" max="1282" width="36.85546875" style="425" customWidth="1"/>
    <col min="1283" max="1283" width="20.140625" style="425" customWidth="1"/>
    <col min="1284" max="1286" width="15" style="425" customWidth="1"/>
    <col min="1287" max="1288" width="13.7109375" style="425" customWidth="1"/>
    <col min="1289" max="1289" width="15" style="425" customWidth="1"/>
    <col min="1290" max="1537" width="12.42578125" style="425"/>
    <col min="1538" max="1538" width="36.85546875" style="425" customWidth="1"/>
    <col min="1539" max="1539" width="20.140625" style="425" customWidth="1"/>
    <col min="1540" max="1542" width="15" style="425" customWidth="1"/>
    <col min="1543" max="1544" width="13.7109375" style="425" customWidth="1"/>
    <col min="1545" max="1545" width="15" style="425" customWidth="1"/>
    <col min="1546" max="1793" width="12.42578125" style="425"/>
    <col min="1794" max="1794" width="36.85546875" style="425" customWidth="1"/>
    <col min="1795" max="1795" width="20.140625" style="425" customWidth="1"/>
    <col min="1796" max="1798" width="15" style="425" customWidth="1"/>
    <col min="1799" max="1800" width="13.7109375" style="425" customWidth="1"/>
    <col min="1801" max="1801" width="15" style="425" customWidth="1"/>
    <col min="1802" max="2049" width="12.42578125" style="425"/>
    <col min="2050" max="2050" width="36.85546875" style="425" customWidth="1"/>
    <col min="2051" max="2051" width="20.140625" style="425" customWidth="1"/>
    <col min="2052" max="2054" width="15" style="425" customWidth="1"/>
    <col min="2055" max="2056" width="13.7109375" style="425" customWidth="1"/>
    <col min="2057" max="2057" width="15" style="425" customWidth="1"/>
    <col min="2058" max="2305" width="12.42578125" style="425"/>
    <col min="2306" max="2306" width="36.85546875" style="425" customWidth="1"/>
    <col min="2307" max="2307" width="20.140625" style="425" customWidth="1"/>
    <col min="2308" max="2310" width="15" style="425" customWidth="1"/>
    <col min="2311" max="2312" width="13.7109375" style="425" customWidth="1"/>
    <col min="2313" max="2313" width="15" style="425" customWidth="1"/>
    <col min="2314" max="2561" width="12.42578125" style="425"/>
    <col min="2562" max="2562" width="36.85546875" style="425" customWidth="1"/>
    <col min="2563" max="2563" width="20.140625" style="425" customWidth="1"/>
    <col min="2564" max="2566" width="15" style="425" customWidth="1"/>
    <col min="2567" max="2568" width="13.7109375" style="425" customWidth="1"/>
    <col min="2569" max="2569" width="15" style="425" customWidth="1"/>
    <col min="2570" max="2817" width="12.42578125" style="425"/>
    <col min="2818" max="2818" width="36.85546875" style="425" customWidth="1"/>
    <col min="2819" max="2819" width="20.140625" style="425" customWidth="1"/>
    <col min="2820" max="2822" width="15" style="425" customWidth="1"/>
    <col min="2823" max="2824" width="13.7109375" style="425" customWidth="1"/>
    <col min="2825" max="2825" width="15" style="425" customWidth="1"/>
    <col min="2826" max="3073" width="12.42578125" style="425"/>
    <col min="3074" max="3074" width="36.85546875" style="425" customWidth="1"/>
    <col min="3075" max="3075" width="20.140625" style="425" customWidth="1"/>
    <col min="3076" max="3078" width="15" style="425" customWidth="1"/>
    <col min="3079" max="3080" width="13.7109375" style="425" customWidth="1"/>
    <col min="3081" max="3081" width="15" style="425" customWidth="1"/>
    <col min="3082" max="3329" width="12.42578125" style="425"/>
    <col min="3330" max="3330" width="36.85546875" style="425" customWidth="1"/>
    <col min="3331" max="3331" width="20.140625" style="425" customWidth="1"/>
    <col min="3332" max="3334" width="15" style="425" customWidth="1"/>
    <col min="3335" max="3336" width="13.7109375" style="425" customWidth="1"/>
    <col min="3337" max="3337" width="15" style="425" customWidth="1"/>
    <col min="3338" max="3585" width="12.42578125" style="425"/>
    <col min="3586" max="3586" width="36.85546875" style="425" customWidth="1"/>
    <col min="3587" max="3587" width="20.140625" style="425" customWidth="1"/>
    <col min="3588" max="3590" width="15" style="425" customWidth="1"/>
    <col min="3591" max="3592" width="13.7109375" style="425" customWidth="1"/>
    <col min="3593" max="3593" width="15" style="425" customWidth="1"/>
    <col min="3594" max="3841" width="12.42578125" style="425"/>
    <col min="3842" max="3842" width="36.85546875" style="425" customWidth="1"/>
    <col min="3843" max="3843" width="20.140625" style="425" customWidth="1"/>
    <col min="3844" max="3846" width="15" style="425" customWidth="1"/>
    <col min="3847" max="3848" width="13.7109375" style="425" customWidth="1"/>
    <col min="3849" max="3849" width="15" style="425" customWidth="1"/>
    <col min="3850" max="4097" width="12.42578125" style="425"/>
    <col min="4098" max="4098" width="36.85546875" style="425" customWidth="1"/>
    <col min="4099" max="4099" width="20.140625" style="425" customWidth="1"/>
    <col min="4100" max="4102" width="15" style="425" customWidth="1"/>
    <col min="4103" max="4104" width="13.7109375" style="425" customWidth="1"/>
    <col min="4105" max="4105" width="15" style="425" customWidth="1"/>
    <col min="4106" max="4353" width="12.42578125" style="425"/>
    <col min="4354" max="4354" width="36.85546875" style="425" customWidth="1"/>
    <col min="4355" max="4355" width="20.140625" style="425" customWidth="1"/>
    <col min="4356" max="4358" width="15" style="425" customWidth="1"/>
    <col min="4359" max="4360" width="13.7109375" style="425" customWidth="1"/>
    <col min="4361" max="4361" width="15" style="425" customWidth="1"/>
    <col min="4362" max="4609" width="12.42578125" style="425"/>
    <col min="4610" max="4610" width="36.85546875" style="425" customWidth="1"/>
    <col min="4611" max="4611" width="20.140625" style="425" customWidth="1"/>
    <col min="4612" max="4614" width="15" style="425" customWidth="1"/>
    <col min="4615" max="4616" width="13.7109375" style="425" customWidth="1"/>
    <col min="4617" max="4617" width="15" style="425" customWidth="1"/>
    <col min="4618" max="4865" width="12.42578125" style="425"/>
    <col min="4866" max="4866" width="36.85546875" style="425" customWidth="1"/>
    <col min="4867" max="4867" width="20.140625" style="425" customWidth="1"/>
    <col min="4868" max="4870" width="15" style="425" customWidth="1"/>
    <col min="4871" max="4872" width="13.7109375" style="425" customWidth="1"/>
    <col min="4873" max="4873" width="15" style="425" customWidth="1"/>
    <col min="4874" max="5121" width="12.42578125" style="425"/>
    <col min="5122" max="5122" width="36.85546875" style="425" customWidth="1"/>
    <col min="5123" max="5123" width="20.140625" style="425" customWidth="1"/>
    <col min="5124" max="5126" width="15" style="425" customWidth="1"/>
    <col min="5127" max="5128" width="13.7109375" style="425" customWidth="1"/>
    <col min="5129" max="5129" width="15" style="425" customWidth="1"/>
    <col min="5130" max="5377" width="12.42578125" style="425"/>
    <col min="5378" max="5378" width="36.85546875" style="425" customWidth="1"/>
    <col min="5379" max="5379" width="20.140625" style="425" customWidth="1"/>
    <col min="5380" max="5382" width="15" style="425" customWidth="1"/>
    <col min="5383" max="5384" width="13.7109375" style="425" customWidth="1"/>
    <col min="5385" max="5385" width="15" style="425" customWidth="1"/>
    <col min="5386" max="5633" width="12.42578125" style="425"/>
    <col min="5634" max="5634" width="36.85546875" style="425" customWidth="1"/>
    <col min="5635" max="5635" width="20.140625" style="425" customWidth="1"/>
    <col min="5636" max="5638" width="15" style="425" customWidth="1"/>
    <col min="5639" max="5640" width="13.7109375" style="425" customWidth="1"/>
    <col min="5641" max="5641" width="15" style="425" customWidth="1"/>
    <col min="5642" max="5889" width="12.42578125" style="425"/>
    <col min="5890" max="5890" width="36.85546875" style="425" customWidth="1"/>
    <col min="5891" max="5891" width="20.140625" style="425" customWidth="1"/>
    <col min="5892" max="5894" width="15" style="425" customWidth="1"/>
    <col min="5895" max="5896" width="13.7109375" style="425" customWidth="1"/>
    <col min="5897" max="5897" width="15" style="425" customWidth="1"/>
    <col min="5898" max="6145" width="12.42578125" style="425"/>
    <col min="6146" max="6146" width="36.85546875" style="425" customWidth="1"/>
    <col min="6147" max="6147" width="20.140625" style="425" customWidth="1"/>
    <col min="6148" max="6150" width="15" style="425" customWidth="1"/>
    <col min="6151" max="6152" width="13.7109375" style="425" customWidth="1"/>
    <col min="6153" max="6153" width="15" style="425" customWidth="1"/>
    <col min="6154" max="6401" width="12.42578125" style="425"/>
    <col min="6402" max="6402" width="36.85546875" style="425" customWidth="1"/>
    <col min="6403" max="6403" width="20.140625" style="425" customWidth="1"/>
    <col min="6404" max="6406" width="15" style="425" customWidth="1"/>
    <col min="6407" max="6408" width="13.7109375" style="425" customWidth="1"/>
    <col min="6409" max="6409" width="15" style="425" customWidth="1"/>
    <col min="6410" max="6657" width="12.42578125" style="425"/>
    <col min="6658" max="6658" width="36.85546875" style="425" customWidth="1"/>
    <col min="6659" max="6659" width="20.140625" style="425" customWidth="1"/>
    <col min="6660" max="6662" width="15" style="425" customWidth="1"/>
    <col min="6663" max="6664" width="13.7109375" style="425" customWidth="1"/>
    <col min="6665" max="6665" width="15" style="425" customWidth="1"/>
    <col min="6666" max="6913" width="12.42578125" style="425"/>
    <col min="6914" max="6914" width="36.85546875" style="425" customWidth="1"/>
    <col min="6915" max="6915" width="20.140625" style="425" customWidth="1"/>
    <col min="6916" max="6918" width="15" style="425" customWidth="1"/>
    <col min="6919" max="6920" width="13.7109375" style="425" customWidth="1"/>
    <col min="6921" max="6921" width="15" style="425" customWidth="1"/>
    <col min="6922" max="7169" width="12.42578125" style="425"/>
    <col min="7170" max="7170" width="36.85546875" style="425" customWidth="1"/>
    <col min="7171" max="7171" width="20.140625" style="425" customWidth="1"/>
    <col min="7172" max="7174" width="15" style="425" customWidth="1"/>
    <col min="7175" max="7176" width="13.7109375" style="425" customWidth="1"/>
    <col min="7177" max="7177" width="15" style="425" customWidth="1"/>
    <col min="7178" max="7425" width="12.42578125" style="425"/>
    <col min="7426" max="7426" width="36.85546875" style="425" customWidth="1"/>
    <col min="7427" max="7427" width="20.140625" style="425" customWidth="1"/>
    <col min="7428" max="7430" width="15" style="425" customWidth="1"/>
    <col min="7431" max="7432" width="13.7109375" style="425" customWidth="1"/>
    <col min="7433" max="7433" width="15" style="425" customWidth="1"/>
    <col min="7434" max="7681" width="12.42578125" style="425"/>
    <col min="7682" max="7682" width="36.85546875" style="425" customWidth="1"/>
    <col min="7683" max="7683" width="20.140625" style="425" customWidth="1"/>
    <col min="7684" max="7686" width="15" style="425" customWidth="1"/>
    <col min="7687" max="7688" width="13.7109375" style="425" customWidth="1"/>
    <col min="7689" max="7689" width="15" style="425" customWidth="1"/>
    <col min="7690" max="7937" width="12.42578125" style="425"/>
    <col min="7938" max="7938" width="36.85546875" style="425" customWidth="1"/>
    <col min="7939" max="7939" width="20.140625" style="425" customWidth="1"/>
    <col min="7940" max="7942" width="15" style="425" customWidth="1"/>
    <col min="7943" max="7944" width="13.7109375" style="425" customWidth="1"/>
    <col min="7945" max="7945" width="15" style="425" customWidth="1"/>
    <col min="7946" max="8193" width="12.42578125" style="425"/>
    <col min="8194" max="8194" width="36.85546875" style="425" customWidth="1"/>
    <col min="8195" max="8195" width="20.140625" style="425" customWidth="1"/>
    <col min="8196" max="8198" width="15" style="425" customWidth="1"/>
    <col min="8199" max="8200" width="13.7109375" style="425" customWidth="1"/>
    <col min="8201" max="8201" width="15" style="425" customWidth="1"/>
    <col min="8202" max="8449" width="12.42578125" style="425"/>
    <col min="8450" max="8450" width="36.85546875" style="425" customWidth="1"/>
    <col min="8451" max="8451" width="20.140625" style="425" customWidth="1"/>
    <col min="8452" max="8454" width="15" style="425" customWidth="1"/>
    <col min="8455" max="8456" width="13.7109375" style="425" customWidth="1"/>
    <col min="8457" max="8457" width="15" style="425" customWidth="1"/>
    <col min="8458" max="8705" width="12.42578125" style="425"/>
    <col min="8706" max="8706" width="36.85546875" style="425" customWidth="1"/>
    <col min="8707" max="8707" width="20.140625" style="425" customWidth="1"/>
    <col min="8708" max="8710" width="15" style="425" customWidth="1"/>
    <col min="8711" max="8712" width="13.7109375" style="425" customWidth="1"/>
    <col min="8713" max="8713" width="15" style="425" customWidth="1"/>
    <col min="8714" max="8961" width="12.42578125" style="425"/>
    <col min="8962" max="8962" width="36.85546875" style="425" customWidth="1"/>
    <col min="8963" max="8963" width="20.140625" style="425" customWidth="1"/>
    <col min="8964" max="8966" width="15" style="425" customWidth="1"/>
    <col min="8967" max="8968" width="13.7109375" style="425" customWidth="1"/>
    <col min="8969" max="8969" width="15" style="425" customWidth="1"/>
    <col min="8970" max="9217" width="12.42578125" style="425"/>
    <col min="9218" max="9218" width="36.85546875" style="425" customWidth="1"/>
    <col min="9219" max="9219" width="20.140625" style="425" customWidth="1"/>
    <col min="9220" max="9222" width="15" style="425" customWidth="1"/>
    <col min="9223" max="9224" width="13.7109375" style="425" customWidth="1"/>
    <col min="9225" max="9225" width="15" style="425" customWidth="1"/>
    <col min="9226" max="9473" width="12.42578125" style="425"/>
    <col min="9474" max="9474" width="36.85546875" style="425" customWidth="1"/>
    <col min="9475" max="9475" width="20.140625" style="425" customWidth="1"/>
    <col min="9476" max="9478" width="15" style="425" customWidth="1"/>
    <col min="9479" max="9480" width="13.7109375" style="425" customWidth="1"/>
    <col min="9481" max="9481" width="15" style="425" customWidth="1"/>
    <col min="9482" max="9729" width="12.42578125" style="425"/>
    <col min="9730" max="9730" width="36.85546875" style="425" customWidth="1"/>
    <col min="9731" max="9731" width="20.140625" style="425" customWidth="1"/>
    <col min="9732" max="9734" width="15" style="425" customWidth="1"/>
    <col min="9735" max="9736" width="13.7109375" style="425" customWidth="1"/>
    <col min="9737" max="9737" width="15" style="425" customWidth="1"/>
    <col min="9738" max="9985" width="12.42578125" style="425"/>
    <col min="9986" max="9986" width="36.85546875" style="425" customWidth="1"/>
    <col min="9987" max="9987" width="20.140625" style="425" customWidth="1"/>
    <col min="9988" max="9990" width="15" style="425" customWidth="1"/>
    <col min="9991" max="9992" width="13.7109375" style="425" customWidth="1"/>
    <col min="9993" max="9993" width="15" style="425" customWidth="1"/>
    <col min="9994" max="10241" width="12.42578125" style="425"/>
    <col min="10242" max="10242" width="36.85546875" style="425" customWidth="1"/>
    <col min="10243" max="10243" width="20.140625" style="425" customWidth="1"/>
    <col min="10244" max="10246" width="15" style="425" customWidth="1"/>
    <col min="10247" max="10248" width="13.7109375" style="425" customWidth="1"/>
    <col min="10249" max="10249" width="15" style="425" customWidth="1"/>
    <col min="10250" max="10497" width="12.42578125" style="425"/>
    <col min="10498" max="10498" width="36.85546875" style="425" customWidth="1"/>
    <col min="10499" max="10499" width="20.140625" style="425" customWidth="1"/>
    <col min="10500" max="10502" width="15" style="425" customWidth="1"/>
    <col min="10503" max="10504" width="13.7109375" style="425" customWidth="1"/>
    <col min="10505" max="10505" width="15" style="425" customWidth="1"/>
    <col min="10506" max="10753" width="12.42578125" style="425"/>
    <col min="10754" max="10754" width="36.85546875" style="425" customWidth="1"/>
    <col min="10755" max="10755" width="20.140625" style="425" customWidth="1"/>
    <col min="10756" max="10758" width="15" style="425" customWidth="1"/>
    <col min="10759" max="10760" width="13.7109375" style="425" customWidth="1"/>
    <col min="10761" max="10761" width="15" style="425" customWidth="1"/>
    <col min="10762" max="11009" width="12.42578125" style="425"/>
    <col min="11010" max="11010" width="36.85546875" style="425" customWidth="1"/>
    <col min="11011" max="11011" width="20.140625" style="425" customWidth="1"/>
    <col min="11012" max="11014" width="15" style="425" customWidth="1"/>
    <col min="11015" max="11016" width="13.7109375" style="425" customWidth="1"/>
    <col min="11017" max="11017" width="15" style="425" customWidth="1"/>
    <col min="11018" max="11265" width="12.42578125" style="425"/>
    <col min="11266" max="11266" width="36.85546875" style="425" customWidth="1"/>
    <col min="11267" max="11267" width="20.140625" style="425" customWidth="1"/>
    <col min="11268" max="11270" width="15" style="425" customWidth="1"/>
    <col min="11271" max="11272" width="13.7109375" style="425" customWidth="1"/>
    <col min="11273" max="11273" width="15" style="425" customWidth="1"/>
    <col min="11274" max="11521" width="12.42578125" style="425"/>
    <col min="11522" max="11522" width="36.85546875" style="425" customWidth="1"/>
    <col min="11523" max="11523" width="20.140625" style="425" customWidth="1"/>
    <col min="11524" max="11526" width="15" style="425" customWidth="1"/>
    <col min="11527" max="11528" width="13.7109375" style="425" customWidth="1"/>
    <col min="11529" max="11529" width="15" style="425" customWidth="1"/>
    <col min="11530" max="11777" width="12.42578125" style="425"/>
    <col min="11778" max="11778" width="36.85546875" style="425" customWidth="1"/>
    <col min="11779" max="11779" width="20.140625" style="425" customWidth="1"/>
    <col min="11780" max="11782" width="15" style="425" customWidth="1"/>
    <col min="11783" max="11784" width="13.7109375" style="425" customWidth="1"/>
    <col min="11785" max="11785" width="15" style="425" customWidth="1"/>
    <col min="11786" max="12033" width="12.42578125" style="425"/>
    <col min="12034" max="12034" width="36.85546875" style="425" customWidth="1"/>
    <col min="12035" max="12035" width="20.140625" style="425" customWidth="1"/>
    <col min="12036" max="12038" width="15" style="425" customWidth="1"/>
    <col min="12039" max="12040" width="13.7109375" style="425" customWidth="1"/>
    <col min="12041" max="12041" width="15" style="425" customWidth="1"/>
    <col min="12042" max="12289" width="12.42578125" style="425"/>
    <col min="12290" max="12290" width="36.85546875" style="425" customWidth="1"/>
    <col min="12291" max="12291" width="20.140625" style="425" customWidth="1"/>
    <col min="12292" max="12294" width="15" style="425" customWidth="1"/>
    <col min="12295" max="12296" width="13.7109375" style="425" customWidth="1"/>
    <col min="12297" max="12297" width="15" style="425" customWidth="1"/>
    <col min="12298" max="12545" width="12.42578125" style="425"/>
    <col min="12546" max="12546" width="36.85546875" style="425" customWidth="1"/>
    <col min="12547" max="12547" width="20.140625" style="425" customWidth="1"/>
    <col min="12548" max="12550" width="15" style="425" customWidth="1"/>
    <col min="12551" max="12552" width="13.7109375" style="425" customWidth="1"/>
    <col min="12553" max="12553" width="15" style="425" customWidth="1"/>
    <col min="12554" max="12801" width="12.42578125" style="425"/>
    <col min="12802" max="12802" width="36.85546875" style="425" customWidth="1"/>
    <col min="12803" max="12803" width="20.140625" style="425" customWidth="1"/>
    <col min="12804" max="12806" width="15" style="425" customWidth="1"/>
    <col min="12807" max="12808" width="13.7109375" style="425" customWidth="1"/>
    <col min="12809" max="12809" width="15" style="425" customWidth="1"/>
    <col min="12810" max="13057" width="12.42578125" style="425"/>
    <col min="13058" max="13058" width="36.85546875" style="425" customWidth="1"/>
    <col min="13059" max="13059" width="20.140625" style="425" customWidth="1"/>
    <col min="13060" max="13062" width="15" style="425" customWidth="1"/>
    <col min="13063" max="13064" width="13.7109375" style="425" customWidth="1"/>
    <col min="13065" max="13065" width="15" style="425" customWidth="1"/>
    <col min="13066" max="13313" width="12.42578125" style="425"/>
    <col min="13314" max="13314" width="36.85546875" style="425" customWidth="1"/>
    <col min="13315" max="13315" width="20.140625" style="425" customWidth="1"/>
    <col min="13316" max="13318" width="15" style="425" customWidth="1"/>
    <col min="13319" max="13320" width="13.7109375" style="425" customWidth="1"/>
    <col min="13321" max="13321" width="15" style="425" customWidth="1"/>
    <col min="13322" max="13569" width="12.42578125" style="425"/>
    <col min="13570" max="13570" width="36.85546875" style="425" customWidth="1"/>
    <col min="13571" max="13571" width="20.140625" style="425" customWidth="1"/>
    <col min="13572" max="13574" width="15" style="425" customWidth="1"/>
    <col min="13575" max="13576" width="13.7109375" style="425" customWidth="1"/>
    <col min="13577" max="13577" width="15" style="425" customWidth="1"/>
    <col min="13578" max="13825" width="12.42578125" style="425"/>
    <col min="13826" max="13826" width="36.85546875" style="425" customWidth="1"/>
    <col min="13827" max="13827" width="20.140625" style="425" customWidth="1"/>
    <col min="13828" max="13830" width="15" style="425" customWidth="1"/>
    <col min="13831" max="13832" width="13.7109375" style="425" customWidth="1"/>
    <col min="13833" max="13833" width="15" style="425" customWidth="1"/>
    <col min="13834" max="14081" width="12.42578125" style="425"/>
    <col min="14082" max="14082" width="36.85546875" style="425" customWidth="1"/>
    <col min="14083" max="14083" width="20.140625" style="425" customWidth="1"/>
    <col min="14084" max="14086" width="15" style="425" customWidth="1"/>
    <col min="14087" max="14088" width="13.7109375" style="425" customWidth="1"/>
    <col min="14089" max="14089" width="15" style="425" customWidth="1"/>
    <col min="14090" max="14337" width="12.42578125" style="425"/>
    <col min="14338" max="14338" width="36.85546875" style="425" customWidth="1"/>
    <col min="14339" max="14339" width="20.140625" style="425" customWidth="1"/>
    <col min="14340" max="14342" width="15" style="425" customWidth="1"/>
    <col min="14343" max="14344" width="13.7109375" style="425" customWidth="1"/>
    <col min="14345" max="14345" width="15" style="425" customWidth="1"/>
    <col min="14346" max="14593" width="12.42578125" style="425"/>
    <col min="14594" max="14594" width="36.85546875" style="425" customWidth="1"/>
    <col min="14595" max="14595" width="20.140625" style="425" customWidth="1"/>
    <col min="14596" max="14598" width="15" style="425" customWidth="1"/>
    <col min="14599" max="14600" width="13.7109375" style="425" customWidth="1"/>
    <col min="14601" max="14601" width="15" style="425" customWidth="1"/>
    <col min="14602" max="14849" width="12.42578125" style="425"/>
    <col min="14850" max="14850" width="36.85546875" style="425" customWidth="1"/>
    <col min="14851" max="14851" width="20.140625" style="425" customWidth="1"/>
    <col min="14852" max="14854" width="15" style="425" customWidth="1"/>
    <col min="14855" max="14856" width="13.7109375" style="425" customWidth="1"/>
    <col min="14857" max="14857" width="15" style="425" customWidth="1"/>
    <col min="14858" max="15105" width="12.42578125" style="425"/>
    <col min="15106" max="15106" width="36.85546875" style="425" customWidth="1"/>
    <col min="15107" max="15107" width="20.140625" style="425" customWidth="1"/>
    <col min="15108" max="15110" width="15" style="425" customWidth="1"/>
    <col min="15111" max="15112" width="13.7109375" style="425" customWidth="1"/>
    <col min="15113" max="15113" width="15" style="425" customWidth="1"/>
    <col min="15114" max="15361" width="12.42578125" style="425"/>
    <col min="15362" max="15362" width="36.85546875" style="425" customWidth="1"/>
    <col min="15363" max="15363" width="20.140625" style="425" customWidth="1"/>
    <col min="15364" max="15366" width="15" style="425" customWidth="1"/>
    <col min="15367" max="15368" width="13.7109375" style="425" customWidth="1"/>
    <col min="15369" max="15369" width="15" style="425" customWidth="1"/>
    <col min="15370" max="15617" width="12.42578125" style="425"/>
    <col min="15618" max="15618" width="36.85546875" style="425" customWidth="1"/>
    <col min="15619" max="15619" width="20.140625" style="425" customWidth="1"/>
    <col min="15620" max="15622" width="15" style="425" customWidth="1"/>
    <col min="15623" max="15624" width="13.7109375" style="425" customWidth="1"/>
    <col min="15625" max="15625" width="15" style="425" customWidth="1"/>
    <col min="15626" max="15873" width="12.42578125" style="425"/>
    <col min="15874" max="15874" width="36.85546875" style="425" customWidth="1"/>
    <col min="15875" max="15875" width="20.140625" style="425" customWidth="1"/>
    <col min="15876" max="15878" width="15" style="425" customWidth="1"/>
    <col min="15879" max="15880" width="13.7109375" style="425" customWidth="1"/>
    <col min="15881" max="15881" width="15" style="425" customWidth="1"/>
    <col min="15882" max="16129" width="12.42578125" style="425"/>
    <col min="16130" max="16130" width="36.85546875" style="425" customWidth="1"/>
    <col min="16131" max="16131" width="20.140625" style="425" customWidth="1"/>
    <col min="16132" max="16134" width="15" style="425" customWidth="1"/>
    <col min="16135" max="16136" width="13.7109375" style="425" customWidth="1"/>
    <col min="16137" max="16137" width="15" style="425" customWidth="1"/>
    <col min="16138" max="16384" width="12.42578125" style="425"/>
  </cols>
  <sheetData>
    <row r="1" spans="1:5">
      <c r="A1" s="454" t="s">
        <v>697</v>
      </c>
      <c r="B1" s="454"/>
      <c r="C1" s="455"/>
      <c r="D1" s="456"/>
      <c r="E1" s="457" t="s">
        <v>1</v>
      </c>
    </row>
    <row r="2" spans="1:5">
      <c r="A2" s="454"/>
      <c r="B2" s="454"/>
      <c r="C2" s="958">
        <v>1</v>
      </c>
      <c r="D2" s="456"/>
      <c r="E2" s="457"/>
    </row>
    <row r="3" spans="1:5">
      <c r="A3" s="1" t="s">
        <v>134</v>
      </c>
      <c r="B3" s="454"/>
      <c r="C3" s="455"/>
      <c r="D3" s="456"/>
      <c r="E3" s="458" t="s">
        <v>686</v>
      </c>
    </row>
    <row r="4" spans="1:5">
      <c r="A4" s="454" t="s">
        <v>695</v>
      </c>
      <c r="B4" s="454"/>
      <c r="C4" s="455"/>
      <c r="D4" s="456"/>
      <c r="E4" s="457" t="s">
        <v>363</v>
      </c>
    </row>
    <row r="5" spans="1:5">
      <c r="A5" s="454" t="s">
        <v>529</v>
      </c>
      <c r="B5" s="454"/>
      <c r="C5" s="454"/>
      <c r="D5" s="456"/>
      <c r="E5" s="457" t="s">
        <v>177</v>
      </c>
    </row>
    <row r="6" spans="1:5">
      <c r="A6" s="454"/>
      <c r="B6" s="454"/>
      <c r="C6" s="454"/>
      <c r="D6" s="454"/>
      <c r="E6" s="454"/>
    </row>
    <row r="7" spans="1:5">
      <c r="A7" s="971" t="s">
        <v>364</v>
      </c>
      <c r="B7" s="972"/>
      <c r="C7" s="972"/>
      <c r="D7" s="972"/>
      <c r="E7" s="972"/>
    </row>
    <row r="8" spans="1:5">
      <c r="A8" s="972"/>
      <c r="B8" s="972"/>
      <c r="C8" s="972"/>
      <c r="D8" s="972"/>
      <c r="E8" s="972"/>
    </row>
    <row r="9" spans="1:5" ht="13.5" thickBot="1">
      <c r="A9" s="459"/>
      <c r="B9" s="459"/>
      <c r="C9" s="459"/>
      <c r="D9" s="459"/>
      <c r="E9" s="459"/>
    </row>
    <row r="10" spans="1:5">
      <c r="A10" s="454"/>
      <c r="B10" s="460" t="s">
        <v>7</v>
      </c>
      <c r="C10" s="460" t="s">
        <v>315</v>
      </c>
      <c r="D10" s="460" t="s">
        <v>144</v>
      </c>
      <c r="E10" s="460" t="s">
        <v>365</v>
      </c>
    </row>
    <row r="11" spans="1:5">
      <c r="A11" s="460" t="s">
        <v>92</v>
      </c>
      <c r="B11" s="454"/>
      <c r="C11" s="460" t="s">
        <v>366</v>
      </c>
      <c r="D11" s="460" t="s">
        <v>367</v>
      </c>
      <c r="E11" s="460" t="s">
        <v>197</v>
      </c>
    </row>
    <row r="12" spans="1:5" ht="15">
      <c r="A12" s="461" t="s">
        <v>95</v>
      </c>
      <c r="B12" s="462" t="s">
        <v>241</v>
      </c>
      <c r="C12" s="462" t="s">
        <v>368</v>
      </c>
      <c r="D12" s="462" t="s">
        <v>106</v>
      </c>
      <c r="E12" s="462" t="s">
        <v>369</v>
      </c>
    </row>
    <row r="13" spans="1:5">
      <c r="A13" s="463"/>
      <c r="B13" s="456"/>
      <c r="C13" s="464"/>
      <c r="D13" s="465"/>
      <c r="E13" s="464"/>
    </row>
    <row r="14" spans="1:5">
      <c r="A14" s="463">
        <v>1</v>
      </c>
      <c r="B14" s="454" t="s">
        <v>318</v>
      </c>
      <c r="C14" s="466" t="s">
        <v>172</v>
      </c>
      <c r="D14" s="466" t="s">
        <v>172</v>
      </c>
      <c r="E14" s="466" t="s">
        <v>172</v>
      </c>
    </row>
    <row r="15" spans="1:5">
      <c r="A15" s="463">
        <f>A14+1</f>
        <v>2</v>
      </c>
      <c r="B15" s="454"/>
      <c r="C15" s="466"/>
      <c r="D15" s="466"/>
      <c r="E15" s="466"/>
    </row>
    <row r="16" spans="1:5">
      <c r="A16" s="463">
        <f t="shared" ref="A16:A51" si="0">A15+1</f>
        <v>3</v>
      </c>
      <c r="B16" s="454" t="s">
        <v>370</v>
      </c>
      <c r="C16" s="65"/>
      <c r="D16" s="65"/>
      <c r="E16" s="69"/>
    </row>
    <row r="17" spans="1:5">
      <c r="A17" s="463">
        <f t="shared" si="0"/>
        <v>4</v>
      </c>
      <c r="B17" s="454"/>
      <c r="C17" s="69"/>
      <c r="D17" s="69"/>
      <c r="E17" s="69"/>
    </row>
    <row r="18" spans="1:5">
      <c r="A18" s="463">
        <f t="shared" si="0"/>
        <v>5</v>
      </c>
      <c r="B18" s="454" t="s">
        <v>371</v>
      </c>
      <c r="C18" s="69"/>
      <c r="D18" s="69"/>
      <c r="E18" s="69"/>
    </row>
    <row r="19" spans="1:5">
      <c r="A19" s="463">
        <f t="shared" si="0"/>
        <v>6</v>
      </c>
      <c r="B19" s="454"/>
      <c r="C19" s="69"/>
      <c r="D19" s="69"/>
      <c r="E19" s="69"/>
    </row>
    <row r="20" spans="1:5">
      <c r="A20" s="463">
        <f t="shared" si="0"/>
        <v>7</v>
      </c>
      <c r="B20" s="454" t="s">
        <v>372</v>
      </c>
      <c r="C20" s="69"/>
      <c r="D20" s="69"/>
      <c r="E20" s="69"/>
    </row>
    <row r="21" spans="1:5">
      <c r="A21" s="463">
        <f t="shared" si="0"/>
        <v>8</v>
      </c>
      <c r="B21" s="454"/>
      <c r="C21" s="69"/>
      <c r="D21" s="69"/>
      <c r="E21" s="69"/>
    </row>
    <row r="22" spans="1:5">
      <c r="A22" s="463">
        <f t="shared" si="0"/>
        <v>9</v>
      </c>
      <c r="B22" s="454" t="s">
        <v>199</v>
      </c>
      <c r="C22" s="69"/>
      <c r="D22" s="69"/>
      <c r="E22" s="69"/>
    </row>
    <row r="23" spans="1:5">
      <c r="A23" s="463">
        <f t="shared" si="0"/>
        <v>10</v>
      </c>
      <c r="B23" s="454"/>
      <c r="C23" s="466"/>
      <c r="D23" s="466"/>
      <c r="E23" s="466"/>
    </row>
    <row r="24" spans="1:5">
      <c r="A24" s="463">
        <f t="shared" si="0"/>
        <v>11</v>
      </c>
      <c r="B24" s="454" t="s">
        <v>373</v>
      </c>
      <c r="C24" s="467"/>
      <c r="D24" s="467"/>
      <c r="E24" s="69"/>
    </row>
    <row r="25" spans="1:5">
      <c r="A25" s="463">
        <f t="shared" si="0"/>
        <v>12</v>
      </c>
      <c r="B25" s="454"/>
      <c r="C25" s="69"/>
      <c r="D25" s="69"/>
      <c r="E25" s="69"/>
    </row>
    <row r="26" spans="1:5">
      <c r="A26" s="463">
        <f t="shared" si="0"/>
        <v>13</v>
      </c>
      <c r="B26" s="454" t="s">
        <v>374</v>
      </c>
      <c r="C26" s="467"/>
      <c r="D26" s="467"/>
      <c r="E26" s="69"/>
    </row>
    <row r="27" spans="1:5">
      <c r="A27" s="463">
        <f t="shared" si="0"/>
        <v>14</v>
      </c>
      <c r="B27" s="454"/>
      <c r="C27" s="69"/>
      <c r="D27" s="69"/>
      <c r="E27" s="69"/>
    </row>
    <row r="28" spans="1:5">
      <c r="A28" s="463">
        <f t="shared" si="0"/>
        <v>15</v>
      </c>
      <c r="B28" s="454" t="s">
        <v>375</v>
      </c>
      <c r="C28" s="467"/>
      <c r="D28" s="467"/>
      <c r="E28" s="69"/>
    </row>
    <row r="29" spans="1:5">
      <c r="A29" s="463">
        <f t="shared" si="0"/>
        <v>16</v>
      </c>
      <c r="B29" s="454"/>
      <c r="C29" s="65"/>
      <c r="D29" s="65"/>
      <c r="E29" s="65"/>
    </row>
    <row r="30" spans="1:5" ht="13.5" thickBot="1">
      <c r="A30" s="463">
        <f t="shared" si="0"/>
        <v>17</v>
      </c>
      <c r="B30" s="454" t="s">
        <v>322</v>
      </c>
      <c r="C30" s="468" t="s">
        <v>172</v>
      </c>
      <c r="D30" s="468" t="s">
        <v>172</v>
      </c>
      <c r="E30" s="468" t="s">
        <v>172</v>
      </c>
    </row>
    <row r="31" spans="1:5" ht="13.5" thickTop="1">
      <c r="A31" s="463">
        <f t="shared" si="0"/>
        <v>18</v>
      </c>
      <c r="B31" s="454"/>
      <c r="C31" s="469"/>
      <c r="D31" s="469"/>
      <c r="E31" s="469"/>
    </row>
    <row r="32" spans="1:5">
      <c r="A32" s="463">
        <f t="shared" si="0"/>
        <v>19</v>
      </c>
      <c r="B32" s="454"/>
      <c r="C32" s="469"/>
      <c r="D32" s="469"/>
      <c r="E32" s="469"/>
    </row>
    <row r="33" spans="1:6">
      <c r="A33" s="463">
        <f t="shared" si="0"/>
        <v>20</v>
      </c>
      <c r="B33" s="454"/>
      <c r="C33" s="69"/>
      <c r="D33" s="69"/>
      <c r="E33" s="69"/>
    </row>
    <row r="34" spans="1:6">
      <c r="A34" s="463">
        <f t="shared" si="0"/>
        <v>21</v>
      </c>
      <c r="B34" s="454"/>
      <c r="C34" s="69"/>
      <c r="D34" s="69"/>
      <c r="E34" s="69"/>
    </row>
    <row r="35" spans="1:6">
      <c r="A35" s="463">
        <f t="shared" si="0"/>
        <v>22</v>
      </c>
      <c r="B35" s="454" t="s">
        <v>184</v>
      </c>
      <c r="C35" s="466"/>
      <c r="D35" s="466"/>
      <c r="E35" s="466"/>
    </row>
    <row r="36" spans="1:6">
      <c r="A36" s="463">
        <f t="shared" si="0"/>
        <v>23</v>
      </c>
      <c r="B36" s="454"/>
      <c r="C36" s="69"/>
      <c r="D36" s="69"/>
      <c r="E36" s="69"/>
    </row>
    <row r="37" spans="1:6">
      <c r="A37" s="463">
        <f t="shared" si="0"/>
        <v>24</v>
      </c>
      <c r="B37" s="454" t="s">
        <v>370</v>
      </c>
      <c r="C37" s="69">
        <f>+'LAKEP A 6'!G63-'LAKEP NUUSum'!C39</f>
        <v>0</v>
      </c>
      <c r="D37" s="69"/>
      <c r="E37" s="69"/>
      <c r="F37" s="476">
        <v>222558</v>
      </c>
    </row>
    <row r="38" spans="1:6">
      <c r="A38" s="463">
        <f t="shared" si="0"/>
        <v>25</v>
      </c>
      <c r="B38" s="454"/>
      <c r="C38" s="466"/>
      <c r="D38" s="466"/>
      <c r="E38" s="466"/>
      <c r="F38" s="476"/>
    </row>
    <row r="39" spans="1:6">
      <c r="A39" s="463">
        <f t="shared" si="0"/>
        <v>26</v>
      </c>
      <c r="B39" s="454" t="s">
        <v>371</v>
      </c>
      <c r="C39" s="467">
        <f>+'LAKEP A 6'!G34</f>
        <v>0</v>
      </c>
      <c r="D39" s="467"/>
      <c r="E39" s="69"/>
      <c r="F39" s="476"/>
    </row>
    <row r="40" spans="1:6">
      <c r="A40" s="463">
        <f t="shared" si="0"/>
        <v>27</v>
      </c>
      <c r="B40" s="454"/>
      <c r="C40" s="69"/>
      <c r="D40" s="69"/>
      <c r="E40" s="69"/>
      <c r="F40" s="476"/>
    </row>
    <row r="41" spans="1:6">
      <c r="A41" s="463">
        <f t="shared" si="0"/>
        <v>28</v>
      </c>
      <c r="B41" s="454" t="s">
        <v>372</v>
      </c>
      <c r="C41" s="467">
        <f>-'LAKEP A 10'!H60</f>
        <v>0</v>
      </c>
      <c r="D41" s="467"/>
      <c r="E41" s="69"/>
      <c r="F41" s="476">
        <v>-132751</v>
      </c>
    </row>
    <row r="42" spans="1:6">
      <c r="A42" s="463">
        <f t="shared" si="0"/>
        <v>29</v>
      </c>
      <c r="B42" s="454"/>
      <c r="C42" s="467"/>
      <c r="D42" s="467"/>
      <c r="E42" s="69"/>
      <c r="F42" s="476"/>
    </row>
    <row r="43" spans="1:6">
      <c r="A43" s="463">
        <f t="shared" si="0"/>
        <v>30</v>
      </c>
      <c r="B43" s="454" t="s">
        <v>199</v>
      </c>
      <c r="C43" s="467">
        <f>-'LAKEP A 12-14'!G86</f>
        <v>0</v>
      </c>
      <c r="D43" s="467"/>
      <c r="E43" s="69"/>
      <c r="F43" s="476">
        <v>0</v>
      </c>
    </row>
    <row r="44" spans="1:6">
      <c r="A44" s="463">
        <f t="shared" si="0"/>
        <v>31</v>
      </c>
      <c r="B44" s="454"/>
      <c r="C44" s="467"/>
      <c r="D44" s="467"/>
      <c r="E44" s="69"/>
      <c r="F44" s="476"/>
    </row>
    <row r="45" spans="1:6">
      <c r="A45" s="463">
        <f t="shared" si="0"/>
        <v>32</v>
      </c>
      <c r="B45" s="454" t="s">
        <v>373</v>
      </c>
      <c r="C45" s="467">
        <f>+'LAKEP A 12-14'!G86</f>
        <v>0</v>
      </c>
      <c r="D45" s="467"/>
      <c r="E45" s="69"/>
      <c r="F45" s="476">
        <v>0</v>
      </c>
    </row>
    <row r="46" spans="1:6">
      <c r="A46" s="463">
        <f t="shared" si="0"/>
        <v>33</v>
      </c>
      <c r="B46" s="454"/>
      <c r="C46" s="466"/>
      <c r="D46" s="466"/>
      <c r="E46" s="466"/>
    </row>
    <row r="47" spans="1:6">
      <c r="A47" s="463">
        <f t="shared" si="0"/>
        <v>34</v>
      </c>
      <c r="B47" s="454" t="s">
        <v>374</v>
      </c>
      <c r="C47" s="467"/>
      <c r="D47" s="467"/>
      <c r="E47" s="69"/>
    </row>
    <row r="48" spans="1:6">
      <c r="A48" s="463">
        <f t="shared" si="0"/>
        <v>35</v>
      </c>
      <c r="B48" s="454"/>
      <c r="C48" s="466"/>
      <c r="D48" s="466"/>
      <c r="E48" s="466"/>
    </row>
    <row r="49" spans="1:7">
      <c r="A49" s="463">
        <f t="shared" si="0"/>
        <v>36</v>
      </c>
      <c r="B49" s="454" t="s">
        <v>375</v>
      </c>
      <c r="C49" s="467"/>
      <c r="D49" s="467"/>
      <c r="E49" s="69"/>
    </row>
    <row r="50" spans="1:7">
      <c r="A50" s="463">
        <f t="shared" si="0"/>
        <v>37</v>
      </c>
      <c r="B50" s="454"/>
      <c r="C50" s="466"/>
      <c r="D50" s="466"/>
      <c r="E50" s="466"/>
      <c r="F50" s="476"/>
    </row>
    <row r="51" spans="1:7" ht="13.5" thickBot="1">
      <c r="A51" s="463">
        <f t="shared" si="0"/>
        <v>38</v>
      </c>
      <c r="B51" s="454" t="s">
        <v>322</v>
      </c>
      <c r="C51" s="468">
        <f>SUM(C37:C50)</f>
        <v>0</v>
      </c>
      <c r="D51" s="468"/>
      <c r="E51" s="468">
        <f>SUM(E37:E50)</f>
        <v>0</v>
      </c>
      <c r="F51" s="476">
        <f>SUM(F37:F50)</f>
        <v>89807</v>
      </c>
    </row>
    <row r="52" spans="1:7" ht="13.5" thickTop="1">
      <c r="A52" s="463"/>
      <c r="B52" s="454"/>
      <c r="C52" s="467"/>
      <c r="D52" s="467"/>
      <c r="E52" s="467"/>
    </row>
    <row r="53" spans="1:7">
      <c r="A53" s="463"/>
      <c r="B53" s="454" t="s">
        <v>377</v>
      </c>
      <c r="C53" s="456"/>
      <c r="D53" s="456"/>
      <c r="E53" s="456"/>
    </row>
    <row r="54" spans="1:7">
      <c r="B54" s="463"/>
      <c r="C54" s="454" t="s">
        <v>378</v>
      </c>
      <c r="D54" s="456"/>
      <c r="E54" s="456"/>
      <c r="F54" s="456"/>
    </row>
    <row r="57" spans="1:7" ht="15">
      <c r="A57" s="470"/>
      <c r="B57" s="477" t="s">
        <v>361</v>
      </c>
      <c r="C57" s="467">
        <f>+'LAKEP B14'!G61</f>
        <v>0</v>
      </c>
      <c r="E57" s="467">
        <f>+D57+C57</f>
        <v>0</v>
      </c>
      <c r="F57" s="476">
        <v>7418</v>
      </c>
      <c r="G57" s="471"/>
    </row>
    <row r="58" spans="1:7" ht="15">
      <c r="A58" s="470"/>
      <c r="B58" s="477" t="s">
        <v>362</v>
      </c>
      <c r="C58" s="706">
        <f>-'LAKEP B14'!G62</f>
        <v>0</v>
      </c>
      <c r="E58" s="467">
        <f>+D58+C58</f>
        <v>0</v>
      </c>
      <c r="F58" s="471"/>
      <c r="G58" s="471"/>
    </row>
    <row r="59" spans="1:7" ht="15.75" thickBot="1">
      <c r="A59" s="470"/>
      <c r="B59" s="478" t="s">
        <v>403</v>
      </c>
      <c r="C59" s="472">
        <f>SUM(C57:C58)</f>
        <v>0</v>
      </c>
      <c r="E59" s="472">
        <f>E57+E58</f>
        <v>0</v>
      </c>
      <c r="F59" s="471"/>
      <c r="G59" s="471"/>
    </row>
    <row r="60" spans="1:7" ht="13.5" thickTop="1"/>
    <row r="61" spans="1:7">
      <c r="B61" s="479" t="s">
        <v>356</v>
      </c>
      <c r="C61" s="467">
        <f>+'LAKEP Tax'!E4</f>
        <v>2280</v>
      </c>
      <c r="E61" s="467">
        <f>(C61+D61)</f>
        <v>2280</v>
      </c>
      <c r="F61" s="467">
        <v>3038</v>
      </c>
      <c r="G61" s="425" t="s">
        <v>576</v>
      </c>
    </row>
    <row r="62" spans="1:7">
      <c r="B62" s="479" t="s">
        <v>358</v>
      </c>
      <c r="C62" s="705">
        <v>0</v>
      </c>
      <c r="E62" s="467">
        <f>+D62+C62</f>
        <v>0</v>
      </c>
      <c r="F62" s="473">
        <v>0.26869999999999999</v>
      </c>
    </row>
    <row r="63" spans="1:7" ht="13.5" thickBot="1">
      <c r="B63" s="480" t="s">
        <v>359</v>
      </c>
      <c r="C63" s="472">
        <f>+C62*C61</f>
        <v>0</v>
      </c>
      <c r="E63" s="472">
        <f>(E62*E61)</f>
        <v>0</v>
      </c>
      <c r="F63" s="476">
        <f>(F62*F61)</f>
        <v>816.31060000000002</v>
      </c>
    </row>
    <row r="64" spans="1:7" ht="13.5" thickTop="1">
      <c r="B64" s="463"/>
      <c r="C64" s="467"/>
      <c r="E64" s="467"/>
    </row>
    <row r="65" spans="2:9">
      <c r="B65" s="463"/>
      <c r="C65" s="467"/>
    </row>
    <row r="67" spans="2:9" ht="15.75">
      <c r="B67" s="577" t="s">
        <v>627</v>
      </c>
      <c r="C67" s="578"/>
      <c r="D67" s="579" t="s">
        <v>343</v>
      </c>
      <c r="E67" s="578"/>
      <c r="F67" s="580"/>
      <c r="G67" s="580"/>
      <c r="H67" s="580"/>
      <c r="I67" s="470"/>
    </row>
    <row r="68" spans="2:9" ht="15.75">
      <c r="B68" s="581" t="s">
        <v>344</v>
      </c>
      <c r="C68" s="582"/>
      <c r="D68" s="583" t="s">
        <v>345</v>
      </c>
      <c r="E68" s="583" t="s">
        <v>345</v>
      </c>
      <c r="F68" s="584" t="s">
        <v>346</v>
      </c>
      <c r="G68" s="585"/>
      <c r="H68" s="586"/>
      <c r="I68" s="470"/>
    </row>
    <row r="69" spans="2:9" ht="15.75">
      <c r="B69" s="581"/>
      <c r="C69" s="582"/>
      <c r="D69" s="583" t="s">
        <v>347</v>
      </c>
      <c r="E69" s="583" t="s">
        <v>347</v>
      </c>
      <c r="F69" s="584" t="s">
        <v>347</v>
      </c>
      <c r="G69" s="585"/>
      <c r="H69" s="586"/>
      <c r="I69" s="470"/>
    </row>
    <row r="70" spans="2:9" ht="15.75">
      <c r="B70" s="587" t="s">
        <v>318</v>
      </c>
      <c r="C70" s="582"/>
      <c r="D70" s="588" t="s">
        <v>553</v>
      </c>
      <c r="E70" s="588" t="s">
        <v>554</v>
      </c>
      <c r="F70" s="589" t="s">
        <v>554</v>
      </c>
      <c r="G70" s="585"/>
      <c r="H70" s="586"/>
      <c r="I70" s="470"/>
    </row>
    <row r="71" spans="2:9" ht="15.75">
      <c r="B71" s="581"/>
      <c r="C71" s="590"/>
      <c r="D71" s="590"/>
      <c r="E71" s="590"/>
      <c r="F71" s="590"/>
      <c r="G71" s="590"/>
      <c r="H71" s="591"/>
      <c r="I71" s="470"/>
    </row>
    <row r="72" spans="2:9" ht="15.75">
      <c r="B72" s="581" t="s">
        <v>348</v>
      </c>
      <c r="C72" s="590"/>
      <c r="D72" s="592">
        <v>0</v>
      </c>
      <c r="E72" s="593">
        <v>0</v>
      </c>
      <c r="F72" s="593">
        <f t="shared" ref="F72:F78" si="1">E72-D72</f>
        <v>0</v>
      </c>
      <c r="G72" s="590"/>
      <c r="H72" s="591"/>
      <c r="I72" s="470"/>
    </row>
    <row r="73" spans="2:9" ht="15.75">
      <c r="B73" s="581" t="s">
        <v>349</v>
      </c>
      <c r="C73" s="590"/>
      <c r="D73" s="594">
        <v>0</v>
      </c>
      <c r="E73" s="595">
        <v>0</v>
      </c>
      <c r="F73" s="595">
        <f t="shared" si="1"/>
        <v>0</v>
      </c>
      <c r="G73" s="590"/>
      <c r="H73" s="591"/>
      <c r="I73" s="470"/>
    </row>
    <row r="74" spans="2:9" ht="15.75">
      <c r="B74" s="581" t="s">
        <v>350</v>
      </c>
      <c r="C74" s="596"/>
      <c r="D74" s="597">
        <v>0</v>
      </c>
      <c r="E74" s="598">
        <v>0</v>
      </c>
      <c r="F74" s="595">
        <f t="shared" si="1"/>
        <v>0</v>
      </c>
      <c r="G74" s="590"/>
      <c r="H74" s="591"/>
      <c r="I74" s="470"/>
    </row>
    <row r="75" spans="2:9" ht="15.75">
      <c r="B75" s="581" t="s">
        <v>199</v>
      </c>
      <c r="C75" s="596"/>
      <c r="D75" s="597">
        <v>0</v>
      </c>
      <c r="E75" s="598">
        <v>0</v>
      </c>
      <c r="F75" s="595">
        <f t="shared" si="1"/>
        <v>0</v>
      </c>
      <c r="G75" s="590"/>
      <c r="H75" s="591"/>
      <c r="I75" s="470"/>
    </row>
    <row r="76" spans="2:9" ht="15.75">
      <c r="B76" s="581" t="s">
        <v>351</v>
      </c>
      <c r="C76" s="596"/>
      <c r="D76" s="597">
        <v>0</v>
      </c>
      <c r="E76" s="598">
        <v>0</v>
      </c>
      <c r="F76" s="595">
        <f t="shared" si="1"/>
        <v>0</v>
      </c>
      <c r="G76" s="590"/>
      <c r="H76" s="591"/>
      <c r="I76" s="470"/>
    </row>
    <row r="77" spans="2:9" ht="15.75">
      <c r="B77" s="581" t="s">
        <v>352</v>
      </c>
      <c r="C77" s="596"/>
      <c r="D77" s="597">
        <v>0</v>
      </c>
      <c r="E77" s="598">
        <v>0</v>
      </c>
      <c r="F77" s="595">
        <f t="shared" si="1"/>
        <v>0</v>
      </c>
      <c r="G77" s="590"/>
      <c r="H77" s="591"/>
      <c r="I77" s="470"/>
    </row>
    <row r="78" spans="2:9" ht="15.75">
      <c r="B78" s="581" t="s">
        <v>353</v>
      </c>
      <c r="C78" s="596"/>
      <c r="D78" s="599">
        <v>0</v>
      </c>
      <c r="E78" s="582">
        <v>0</v>
      </c>
      <c r="F78" s="600">
        <f t="shared" si="1"/>
        <v>0</v>
      </c>
      <c r="G78" s="590"/>
      <c r="H78" s="591"/>
      <c r="I78" s="470"/>
    </row>
    <row r="79" spans="2:9" ht="15.75">
      <c r="B79" s="581"/>
      <c r="C79" s="596"/>
      <c r="D79" s="596"/>
      <c r="E79" s="601"/>
      <c r="F79" s="602"/>
      <c r="G79" s="590"/>
      <c r="H79" s="591"/>
      <c r="I79" s="470"/>
    </row>
    <row r="80" spans="2:9" ht="15.75">
      <c r="B80" s="587" t="s">
        <v>354</v>
      </c>
      <c r="C80" s="603"/>
      <c r="D80" s="604">
        <f>SUM(D72:D78)</f>
        <v>0</v>
      </c>
      <c r="E80" s="604">
        <f>SUM(E72:E78)</f>
        <v>0</v>
      </c>
      <c r="F80" s="604">
        <f>SUM(F72:F78)</f>
        <v>0</v>
      </c>
      <c r="G80" s="590"/>
      <c r="H80" s="591"/>
      <c r="I80" s="470"/>
    </row>
    <row r="81" spans="2:9" ht="15.75">
      <c r="B81" s="581"/>
      <c r="C81" s="590"/>
      <c r="D81" s="590"/>
      <c r="E81" s="602"/>
      <c r="F81" s="602"/>
      <c r="G81" s="590"/>
      <c r="H81" s="591"/>
      <c r="I81" s="470"/>
    </row>
    <row r="82" spans="2:9" ht="15.75">
      <c r="B82" s="581" t="s">
        <v>555</v>
      </c>
      <c r="C82" s="590"/>
      <c r="D82" s="592">
        <v>0</v>
      </c>
      <c r="E82" s="593">
        <v>0</v>
      </c>
      <c r="F82" s="593">
        <f>E82-D82</f>
        <v>0</v>
      </c>
      <c r="G82" s="591"/>
      <c r="H82" s="591"/>
      <c r="I82" s="470"/>
    </row>
    <row r="83" spans="2:9" ht="15.75">
      <c r="B83" s="581" t="s">
        <v>556</v>
      </c>
      <c r="C83" s="590"/>
      <c r="D83" s="599">
        <v>0</v>
      </c>
      <c r="E83" s="600">
        <v>0</v>
      </c>
      <c r="F83" s="600">
        <f>E83-D83</f>
        <v>0</v>
      </c>
      <c r="G83" s="591"/>
      <c r="H83" s="591"/>
      <c r="I83" s="470"/>
    </row>
    <row r="84" spans="2:9" ht="15.75">
      <c r="B84" s="587" t="s">
        <v>355</v>
      </c>
      <c r="C84" s="590"/>
      <c r="D84" s="604">
        <f>-D82+D83</f>
        <v>0</v>
      </c>
      <c r="E84" s="604">
        <f>-E82+E83</f>
        <v>0</v>
      </c>
      <c r="F84" s="604">
        <f>-F82+F83</f>
        <v>0</v>
      </c>
      <c r="G84" s="590"/>
      <c r="H84" s="591"/>
      <c r="I84" s="470"/>
    </row>
    <row r="85" spans="2:9" ht="15.75">
      <c r="B85" s="581"/>
      <c r="C85" s="590"/>
      <c r="D85" s="590"/>
      <c r="E85" s="602"/>
      <c r="F85" s="602"/>
      <c r="G85" s="590"/>
      <c r="H85" s="591"/>
      <c r="I85" s="470"/>
    </row>
    <row r="86" spans="2:9" ht="15.75">
      <c r="B86" s="587" t="s">
        <v>356</v>
      </c>
      <c r="C86" s="590"/>
      <c r="D86" s="592">
        <v>0</v>
      </c>
      <c r="E86" s="593">
        <v>0</v>
      </c>
      <c r="F86" s="605">
        <v>0</v>
      </c>
      <c r="G86" s="591" t="s">
        <v>357</v>
      </c>
      <c r="H86" s="591"/>
      <c r="I86" s="470"/>
    </row>
    <row r="87" spans="2:9" ht="15.75">
      <c r="B87" s="581" t="s">
        <v>358</v>
      </c>
      <c r="C87" s="590"/>
      <c r="D87" s="590"/>
      <c r="E87" s="606">
        <v>0</v>
      </c>
      <c r="F87" s="595"/>
      <c r="G87" s="590"/>
      <c r="H87" s="591"/>
      <c r="I87" s="470"/>
    </row>
    <row r="88" spans="2:9" ht="15.75">
      <c r="B88" s="581" t="s">
        <v>359</v>
      </c>
      <c r="C88" s="590"/>
      <c r="D88" s="607">
        <v>0</v>
      </c>
      <c r="E88" s="608">
        <f>(E87*E86)</f>
        <v>0</v>
      </c>
      <c r="F88" s="604">
        <f>-E88+D88</f>
        <v>0</v>
      </c>
      <c r="G88" s="590"/>
      <c r="H88" s="591"/>
      <c r="I88" s="470"/>
    </row>
    <row r="89" spans="2:9" ht="15.75">
      <c r="B89" s="581"/>
      <c r="C89" s="590"/>
      <c r="D89" s="590"/>
      <c r="E89" s="590"/>
      <c r="F89" s="590"/>
      <c r="G89" s="590"/>
      <c r="H89" s="591"/>
      <c r="I89" s="470"/>
    </row>
    <row r="90" spans="2:9" ht="15.75">
      <c r="B90" s="581"/>
      <c r="C90" s="590"/>
      <c r="D90" s="590"/>
      <c r="E90" s="590"/>
      <c r="F90" s="590"/>
      <c r="G90" s="590"/>
      <c r="H90" s="591"/>
      <c r="I90" s="470"/>
    </row>
    <row r="91" spans="2:9" ht="15.75">
      <c r="B91" s="581"/>
      <c r="C91" s="590"/>
      <c r="D91" s="590"/>
      <c r="E91" s="590"/>
      <c r="F91" s="590"/>
      <c r="G91" s="590"/>
      <c r="H91" s="591"/>
    </row>
    <row r="92" spans="2:9" ht="15.75">
      <c r="B92" s="609" t="s">
        <v>184</v>
      </c>
      <c r="C92" s="590"/>
      <c r="D92" s="610" t="s">
        <v>360</v>
      </c>
      <c r="E92" s="590"/>
      <c r="F92" s="590"/>
      <c r="G92" s="590"/>
      <c r="H92" s="591"/>
    </row>
    <row r="93" spans="2:9" ht="15.75">
      <c r="B93" s="581"/>
      <c r="C93" s="590"/>
      <c r="D93" s="590"/>
      <c r="E93" s="590"/>
      <c r="F93" s="590"/>
      <c r="G93" s="590"/>
      <c r="H93" s="591"/>
    </row>
    <row r="94" spans="2:9" ht="15.75">
      <c r="B94" s="581" t="s">
        <v>620</v>
      </c>
      <c r="C94" s="590"/>
      <c r="D94" s="592">
        <v>0</v>
      </c>
      <c r="E94" s="593">
        <v>-222557.97690000001</v>
      </c>
      <c r="F94" s="593">
        <f t="shared" ref="F94:F99" si="2">E94-D94</f>
        <v>-222557.97690000001</v>
      </c>
      <c r="G94" s="590"/>
      <c r="H94" s="591"/>
    </row>
    <row r="95" spans="2:9" ht="15.75">
      <c r="B95" s="581" t="s">
        <v>350</v>
      </c>
      <c r="C95" s="590"/>
      <c r="D95" s="597">
        <v>0</v>
      </c>
      <c r="E95" s="598">
        <v>132750.96169999999</v>
      </c>
      <c r="F95" s="598">
        <f t="shared" si="2"/>
        <v>132750.96169999999</v>
      </c>
      <c r="G95" s="590"/>
      <c r="H95" s="591"/>
    </row>
    <row r="96" spans="2:9" ht="15.75">
      <c r="B96" s="581" t="s">
        <v>199</v>
      </c>
      <c r="C96" s="590"/>
      <c r="D96" s="597">
        <v>0</v>
      </c>
      <c r="E96" s="595">
        <v>0</v>
      </c>
      <c r="F96" s="595">
        <f t="shared" si="2"/>
        <v>0</v>
      </c>
      <c r="G96" s="590" t="s">
        <v>623</v>
      </c>
      <c r="H96" s="591"/>
    </row>
    <row r="97" spans="2:8" ht="15.75">
      <c r="B97" s="581" t="s">
        <v>351</v>
      </c>
      <c r="C97" s="590"/>
      <c r="D97" s="597">
        <v>0</v>
      </c>
      <c r="E97" s="595">
        <v>0</v>
      </c>
      <c r="F97" s="595">
        <f t="shared" si="2"/>
        <v>0</v>
      </c>
      <c r="G97" s="590" t="s">
        <v>623</v>
      </c>
      <c r="H97" s="591"/>
    </row>
    <row r="98" spans="2:8" ht="15.75">
      <c r="B98" s="581" t="s">
        <v>352</v>
      </c>
      <c r="C98" s="590"/>
      <c r="D98" s="597">
        <v>0</v>
      </c>
      <c r="E98" s="595">
        <v>0</v>
      </c>
      <c r="F98" s="595">
        <f t="shared" si="2"/>
        <v>0</v>
      </c>
      <c r="G98" s="590"/>
      <c r="H98" s="591"/>
    </row>
    <row r="99" spans="2:8" ht="15.75">
      <c r="B99" s="581" t="s">
        <v>353</v>
      </c>
      <c r="C99" s="590"/>
      <c r="D99" s="599">
        <v>0</v>
      </c>
      <c r="E99" s="600">
        <v>0</v>
      </c>
      <c r="F99" s="600">
        <f t="shared" si="2"/>
        <v>0</v>
      </c>
      <c r="G99" s="590"/>
      <c r="H99" s="591"/>
    </row>
    <row r="100" spans="2:8" ht="15.75">
      <c r="B100" s="581"/>
      <c r="C100" s="590"/>
      <c r="D100" s="601"/>
      <c r="E100" s="602"/>
      <c r="F100" s="602"/>
      <c r="G100" s="590"/>
      <c r="H100" s="591"/>
    </row>
    <row r="101" spans="2:8" ht="15.75">
      <c r="B101" s="587" t="s">
        <v>354</v>
      </c>
      <c r="C101" s="590"/>
      <c r="D101" s="604">
        <f>SUM(D94:D99)</f>
        <v>0</v>
      </c>
      <c r="E101" s="604">
        <f>SUM(E94:E99)</f>
        <v>-89807.015200000023</v>
      </c>
      <c r="F101" s="604">
        <f>SUM(F94:F99)</f>
        <v>-89807.015200000023</v>
      </c>
      <c r="G101" s="590"/>
      <c r="H101" s="591"/>
    </row>
    <row r="102" spans="2:8" ht="15">
      <c r="B102" s="581"/>
      <c r="C102" s="612"/>
      <c r="D102" s="595"/>
      <c r="E102" s="595"/>
      <c r="F102" s="595"/>
      <c r="G102" s="612"/>
      <c r="H102" s="591"/>
    </row>
    <row r="103" spans="2:8" ht="15.75">
      <c r="B103" s="581" t="s">
        <v>361</v>
      </c>
      <c r="C103" s="590"/>
      <c r="D103" s="592">
        <v>0</v>
      </c>
      <c r="E103" s="593">
        <v>-7418</v>
      </c>
      <c r="F103" s="593">
        <f>E103-D103</f>
        <v>-7418</v>
      </c>
      <c r="G103" s="590"/>
      <c r="H103" s="591"/>
    </row>
    <row r="104" spans="2:8" ht="15.75">
      <c r="B104" s="581" t="s">
        <v>362</v>
      </c>
      <c r="C104" s="590"/>
      <c r="D104" s="599">
        <v>0</v>
      </c>
      <c r="E104" s="600">
        <v>0</v>
      </c>
      <c r="F104" s="600">
        <f>E104-D104</f>
        <v>0</v>
      </c>
      <c r="G104" s="590" t="s">
        <v>623</v>
      </c>
      <c r="H104" s="591"/>
    </row>
    <row r="105" spans="2:8" ht="15.75">
      <c r="B105" s="587" t="s">
        <v>355</v>
      </c>
      <c r="C105" s="590"/>
      <c r="D105" s="604">
        <f>-D103+D104</f>
        <v>0</v>
      </c>
      <c r="E105" s="604">
        <f>-E103+E104</f>
        <v>7418</v>
      </c>
      <c r="F105" s="604">
        <f>-F103+F104</f>
        <v>7418</v>
      </c>
      <c r="G105" s="590"/>
      <c r="H105" s="591"/>
    </row>
    <row r="106" spans="2:8" ht="15.75">
      <c r="B106" s="581"/>
      <c r="C106" s="590"/>
      <c r="D106" s="602"/>
      <c r="E106" s="602"/>
      <c r="F106" s="602"/>
      <c r="G106" s="590"/>
      <c r="H106" s="591"/>
    </row>
    <row r="107" spans="2:8" ht="15.75">
      <c r="B107" s="581"/>
      <c r="C107" s="590"/>
      <c r="D107" s="595"/>
      <c r="E107" s="602"/>
      <c r="F107" s="602"/>
      <c r="G107" s="590"/>
      <c r="H107" s="591"/>
    </row>
    <row r="108" spans="2:8" ht="15.75">
      <c r="B108" s="587" t="s">
        <v>356</v>
      </c>
      <c r="C108" s="590"/>
      <c r="D108" s="592">
        <v>0</v>
      </c>
      <c r="E108" s="593">
        <v>3038</v>
      </c>
      <c r="F108" s="604">
        <f>+E108</f>
        <v>3038</v>
      </c>
      <c r="G108" s="591" t="s">
        <v>357</v>
      </c>
      <c r="H108" s="591"/>
    </row>
    <row r="109" spans="2:8" ht="15.75">
      <c r="B109" s="581" t="s">
        <v>358</v>
      </c>
      <c r="C109" s="590"/>
      <c r="D109" s="600"/>
      <c r="E109" s="606">
        <v>0.26869999999999999</v>
      </c>
      <c r="F109" s="602"/>
      <c r="G109" s="590"/>
      <c r="H109" s="591"/>
    </row>
    <row r="110" spans="2:8" ht="15.75">
      <c r="B110" s="581" t="s">
        <v>359</v>
      </c>
      <c r="C110" s="590"/>
      <c r="D110" s="607">
        <v>0</v>
      </c>
      <c r="E110" s="604">
        <f>(E109*E108)</f>
        <v>816.31060000000002</v>
      </c>
      <c r="F110" s="604">
        <f>-E110+D110</f>
        <v>-816.31060000000002</v>
      </c>
      <c r="G110" s="590"/>
      <c r="H110" s="591"/>
    </row>
    <row r="111" spans="2:8" ht="15">
      <c r="B111" s="581"/>
      <c r="C111" s="591"/>
      <c r="D111" s="591"/>
      <c r="E111" s="591"/>
      <c r="F111" s="591"/>
      <c r="G111" s="591"/>
      <c r="H111" s="591"/>
    </row>
    <row r="112" spans="2:8" ht="15">
      <c r="B112" s="581"/>
      <c r="C112" s="591"/>
      <c r="D112" s="591"/>
      <c r="E112" s="591"/>
      <c r="F112" s="591"/>
      <c r="G112" s="591"/>
      <c r="H112" s="591"/>
    </row>
  </sheetData>
  <mergeCells count="1">
    <mergeCell ref="A7:E8"/>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6A4BEA-B413-4B43-B2EB-2EDB2F10A4C4}">
  <sheetPr>
    <tabColor rgb="FFFF0000"/>
  </sheetPr>
  <dimension ref="A1:IM345"/>
  <sheetViews>
    <sheetView topLeftCell="A44" workbookViewId="0">
      <selection activeCell="J7" sqref="J7"/>
    </sheetView>
  </sheetViews>
  <sheetFormatPr defaultColWidth="10.85546875" defaultRowHeight="12"/>
  <cols>
    <col min="1" max="1" width="4.140625" style="2" customWidth="1"/>
    <col min="2" max="2" width="33" style="2" customWidth="1"/>
    <col min="3" max="3" width="13.42578125" style="2" bestFit="1" customWidth="1"/>
    <col min="4" max="4" width="10.7109375" style="2" customWidth="1"/>
    <col min="5" max="5" width="12.7109375" style="2" customWidth="1"/>
    <col min="6" max="7" width="10.7109375" style="2" customWidth="1"/>
    <col min="8" max="8" width="10.7109375" style="32" customWidth="1"/>
    <col min="9" max="9" width="10.7109375" style="2" customWidth="1"/>
    <col min="10" max="15" width="10.85546875" style="2"/>
    <col min="16" max="16384" width="10.85546875" style="57"/>
  </cols>
  <sheetData>
    <row r="1" spans="1:15" s="4" customFormat="1">
      <c r="A1" s="1" t="s">
        <v>0</v>
      </c>
      <c r="B1" s="1"/>
      <c r="C1" s="1"/>
      <c r="D1" s="1"/>
      <c r="E1" s="2"/>
      <c r="F1" s="2"/>
      <c r="G1" s="718" t="s">
        <v>1</v>
      </c>
      <c r="I1" s="1"/>
      <c r="J1" s="2"/>
      <c r="K1" s="2"/>
      <c r="L1" s="2"/>
      <c r="M1" s="2"/>
      <c r="N1" s="2"/>
      <c r="O1" s="2"/>
    </row>
    <row r="2" spans="1:15" s="4" customFormat="1">
      <c r="A2" s="1" t="s">
        <v>2</v>
      </c>
      <c r="B2" s="1"/>
      <c r="C2" s="3"/>
      <c r="D2" s="2"/>
      <c r="E2" s="3"/>
      <c r="F2" s="5"/>
      <c r="G2" s="718"/>
      <c r="H2" s="2"/>
      <c r="I2" s="2"/>
      <c r="J2" s="2"/>
      <c r="K2" s="2"/>
      <c r="L2" s="2"/>
      <c r="M2" s="2"/>
    </row>
    <row r="3" spans="1:15" s="4" customFormat="1">
      <c r="A3" s="1"/>
      <c r="B3" s="1"/>
      <c r="C3" s="2"/>
      <c r="D3" s="2"/>
      <c r="E3" s="2"/>
      <c r="G3" s="714" t="s">
        <v>3</v>
      </c>
      <c r="H3" s="2"/>
      <c r="I3" s="2"/>
      <c r="J3" s="2"/>
      <c r="K3" s="2"/>
      <c r="L3" s="2"/>
      <c r="M3" s="2"/>
    </row>
    <row r="4" spans="1:15" s="4" customFormat="1">
      <c r="A4" s="1" t="s">
        <v>134</v>
      </c>
      <c r="B4" s="1"/>
      <c r="C4" s="722"/>
      <c r="D4" s="739"/>
      <c r="E4" s="739"/>
      <c r="G4" s="714" t="s">
        <v>4</v>
      </c>
      <c r="H4" s="2"/>
      <c r="I4" s="2"/>
      <c r="J4" s="2"/>
      <c r="K4" s="2"/>
      <c r="L4" s="2"/>
      <c r="M4" s="2"/>
    </row>
    <row r="5" spans="1:15" s="4" customFormat="1">
      <c r="A5" s="454" t="s">
        <v>695</v>
      </c>
      <c r="B5" s="1"/>
      <c r="C5" s="715"/>
      <c r="D5" s="739"/>
      <c r="E5" s="739"/>
      <c r="G5" s="718" t="s">
        <v>136</v>
      </c>
      <c r="H5" s="2"/>
      <c r="I5" s="2"/>
      <c r="J5" s="2"/>
      <c r="K5" s="2"/>
      <c r="L5" s="2"/>
      <c r="M5" s="2"/>
    </row>
    <row r="6" spans="1:15" s="4" customFormat="1">
      <c r="A6" s="1" t="s">
        <v>88</v>
      </c>
      <c r="B6" s="1"/>
      <c r="C6" s="715"/>
      <c r="D6" s="739"/>
      <c r="E6" s="739"/>
      <c r="G6" s="712"/>
      <c r="H6" s="2"/>
      <c r="I6" s="2"/>
      <c r="J6" s="2"/>
      <c r="K6" s="2"/>
      <c r="L6" s="2"/>
      <c r="M6" s="2"/>
    </row>
    <row r="7" spans="1:15" s="4" customFormat="1">
      <c r="A7" s="10" t="s">
        <v>5</v>
      </c>
      <c r="B7" s="11"/>
      <c r="C7" s="715"/>
      <c r="D7" s="739"/>
      <c r="E7" s="739"/>
      <c r="G7" s="718" t="s">
        <v>6</v>
      </c>
      <c r="H7" s="2"/>
      <c r="I7" s="2"/>
      <c r="J7" s="2"/>
      <c r="K7" s="2"/>
      <c r="L7" s="2"/>
      <c r="M7" s="2"/>
    </row>
    <row r="8" spans="1:15" s="4" customFormat="1" ht="12.75" thickBot="1">
      <c r="A8" s="12"/>
      <c r="B8" s="12"/>
      <c r="C8" s="13"/>
      <c r="D8" s="13"/>
      <c r="E8" s="13"/>
      <c r="F8" s="14"/>
      <c r="G8" s="12"/>
      <c r="H8" s="2"/>
      <c r="I8" s="2"/>
      <c r="J8" s="2"/>
      <c r="K8" s="2"/>
      <c r="L8" s="2"/>
      <c r="M8" s="2"/>
    </row>
    <row r="9" spans="1:15" s="20" customFormat="1">
      <c r="A9" s="15"/>
      <c r="B9" s="16" t="s">
        <v>7</v>
      </c>
      <c r="C9" s="18">
        <f>+B9-1</f>
        <v>-2</v>
      </c>
      <c r="D9" s="18">
        <f>C9-1</f>
        <v>-3</v>
      </c>
      <c r="E9" s="18">
        <f>D9-1</f>
        <v>-4</v>
      </c>
      <c r="F9" s="18">
        <f>E9-1</f>
        <v>-5</v>
      </c>
      <c r="G9" s="18">
        <f>F9-1</f>
        <v>-6</v>
      </c>
      <c r="H9" s="19"/>
      <c r="I9" s="19"/>
      <c r="J9" s="19"/>
      <c r="K9" s="19"/>
      <c r="L9" s="19"/>
      <c r="M9" s="19"/>
    </row>
    <row r="10" spans="1:15" s="4" customFormat="1">
      <c r="A10" s="21"/>
      <c r="B10" s="21"/>
      <c r="C10" s="22" t="s">
        <v>9</v>
      </c>
      <c r="D10" s="23"/>
      <c r="E10" s="23" t="s">
        <v>10</v>
      </c>
      <c r="F10" s="24" t="s">
        <v>11</v>
      </c>
      <c r="G10" s="23" t="s">
        <v>11</v>
      </c>
      <c r="H10" s="2"/>
      <c r="I10" s="2"/>
      <c r="J10" s="2"/>
      <c r="K10" s="2"/>
      <c r="L10" s="2"/>
      <c r="M10" s="2"/>
    </row>
    <row r="11" spans="1:15" s="4" customFormat="1" ht="23.25" customHeight="1">
      <c r="A11" s="25" t="s">
        <v>12</v>
      </c>
      <c r="B11" s="26" t="s">
        <v>13</v>
      </c>
      <c r="C11" s="98" t="s">
        <v>14</v>
      </c>
      <c r="D11" s="27" t="s">
        <v>128</v>
      </c>
      <c r="E11" s="28" t="s">
        <v>15</v>
      </c>
      <c r="F11" s="29" t="s">
        <v>16</v>
      </c>
      <c r="G11" s="27" t="s">
        <v>17</v>
      </c>
      <c r="H11" s="2"/>
      <c r="I11" s="2"/>
      <c r="J11" s="2"/>
      <c r="K11" s="2"/>
      <c r="L11" s="2"/>
      <c r="M11" s="2"/>
    </row>
    <row r="12" spans="1:15" s="4" customFormat="1">
      <c r="A12" s="30">
        <v>1</v>
      </c>
      <c r="B12" s="1" t="s">
        <v>18</v>
      </c>
      <c r="C12" s="31"/>
      <c r="D12" s="31"/>
      <c r="E12" s="31"/>
      <c r="F12" s="32"/>
      <c r="G12" s="31"/>
      <c r="H12" s="2"/>
      <c r="I12" s="2"/>
      <c r="J12" s="2"/>
      <c r="K12" s="2"/>
      <c r="L12" s="2"/>
      <c r="M12" s="2"/>
    </row>
    <row r="13" spans="1:15" s="4" customFormat="1">
      <c r="A13" s="33">
        <f>A12+1</f>
        <v>2</v>
      </c>
      <c r="B13" s="2" t="s">
        <v>19</v>
      </c>
      <c r="C13" s="35"/>
      <c r="D13" s="35"/>
      <c r="E13" s="35"/>
      <c r="F13" s="32"/>
      <c r="G13" s="31"/>
      <c r="H13" s="2"/>
      <c r="I13" s="2"/>
      <c r="J13" s="2"/>
      <c r="K13" s="2"/>
      <c r="L13" s="2"/>
      <c r="M13" s="2"/>
    </row>
    <row r="14" spans="1:15" s="4" customFormat="1">
      <c r="A14" s="33">
        <f t="shared" ref="A14:A76" si="0">A13+1</f>
        <v>3</v>
      </c>
      <c r="B14" s="2" t="s">
        <v>20</v>
      </c>
      <c r="C14" s="31"/>
      <c r="D14" s="31"/>
      <c r="E14" s="31"/>
      <c r="F14" s="32"/>
      <c r="G14" s="31"/>
      <c r="H14" s="2"/>
      <c r="I14" s="2"/>
      <c r="J14" s="2"/>
      <c r="K14" s="2"/>
      <c r="L14" s="2"/>
      <c r="M14" s="2"/>
    </row>
    <row r="15" spans="1:15" s="4" customFormat="1">
      <c r="A15" s="33">
        <f t="shared" si="0"/>
        <v>4</v>
      </c>
      <c r="B15" s="2" t="s">
        <v>21</v>
      </c>
      <c r="C15" s="31"/>
      <c r="D15" s="31"/>
      <c r="E15" s="31"/>
      <c r="F15" s="32"/>
      <c r="G15" s="31"/>
      <c r="H15" s="2"/>
      <c r="I15" s="2"/>
      <c r="J15" s="2"/>
      <c r="K15" s="2"/>
      <c r="L15" s="2"/>
      <c r="M15" s="2"/>
    </row>
    <row r="16" spans="1:15" s="4" customFormat="1">
      <c r="A16" s="33">
        <f t="shared" si="0"/>
        <v>5</v>
      </c>
      <c r="B16" s="1" t="s">
        <v>22</v>
      </c>
      <c r="C16" s="31"/>
      <c r="D16" s="31"/>
      <c r="E16" s="31"/>
      <c r="F16" s="32"/>
      <c r="G16" s="31"/>
      <c r="H16" s="2"/>
      <c r="I16" s="2"/>
      <c r="J16" s="2"/>
      <c r="K16" s="2"/>
      <c r="L16" s="2"/>
      <c r="M16" s="2"/>
    </row>
    <row r="17" spans="1:13" s="4" customFormat="1">
      <c r="A17" s="33">
        <f t="shared" si="0"/>
        <v>6</v>
      </c>
      <c r="B17" s="2" t="s">
        <v>23</v>
      </c>
      <c r="C17" s="31"/>
      <c r="D17" s="31"/>
      <c r="E17" s="31"/>
      <c r="F17" s="32"/>
      <c r="G17" s="31"/>
      <c r="H17" s="2"/>
      <c r="I17" s="2"/>
      <c r="J17" s="2"/>
      <c r="K17" s="2"/>
      <c r="L17" s="2"/>
      <c r="M17" s="2"/>
    </row>
    <row r="18" spans="1:13" s="4" customFormat="1">
      <c r="A18" s="33">
        <f t="shared" si="0"/>
        <v>7</v>
      </c>
      <c r="B18" s="2" t="s">
        <v>24</v>
      </c>
      <c r="C18" s="31"/>
      <c r="D18" s="35"/>
      <c r="E18" s="31"/>
      <c r="F18" s="32"/>
      <c r="G18" s="31"/>
      <c r="H18" s="2"/>
      <c r="I18" s="2"/>
      <c r="J18" s="2"/>
      <c r="K18" s="2"/>
      <c r="L18" s="2"/>
      <c r="M18" s="2"/>
    </row>
    <row r="19" spans="1:13" s="4" customFormat="1">
      <c r="A19" s="33">
        <f t="shared" si="0"/>
        <v>8</v>
      </c>
      <c r="B19" s="38" t="s">
        <v>25</v>
      </c>
      <c r="C19" s="31"/>
      <c r="D19" s="35"/>
      <c r="E19" s="31"/>
      <c r="F19" s="32"/>
      <c r="G19" s="31"/>
      <c r="H19" s="2"/>
      <c r="I19" s="2"/>
      <c r="J19" s="2"/>
      <c r="K19" s="2"/>
      <c r="L19" s="2"/>
      <c r="M19" s="2"/>
    </row>
    <row r="20" spans="1:13" s="4" customFormat="1">
      <c r="A20" s="33">
        <f t="shared" si="0"/>
        <v>9</v>
      </c>
      <c r="B20" s="2" t="s">
        <v>26</v>
      </c>
      <c r="C20" s="31"/>
      <c r="D20" s="31"/>
      <c r="E20" s="31"/>
      <c r="F20" s="32"/>
      <c r="G20" s="31"/>
      <c r="H20" s="2"/>
      <c r="I20" s="2"/>
      <c r="J20" s="2"/>
      <c r="K20" s="2"/>
      <c r="L20" s="2"/>
      <c r="M20" s="2"/>
    </row>
    <row r="21" spans="1:13" s="4" customFormat="1">
      <c r="A21" s="33">
        <f t="shared" si="0"/>
        <v>10</v>
      </c>
      <c r="B21" s="2" t="s">
        <v>27</v>
      </c>
      <c r="C21" s="31"/>
      <c r="D21" s="31"/>
      <c r="E21" s="31"/>
      <c r="F21" s="32"/>
      <c r="G21" s="31"/>
      <c r="H21" s="2"/>
      <c r="I21" s="2"/>
      <c r="J21" s="2"/>
      <c r="K21" s="2"/>
      <c r="L21" s="2"/>
      <c r="M21" s="2"/>
    </row>
    <row r="22" spans="1:13" s="4" customFormat="1">
      <c r="A22" s="33">
        <f t="shared" si="0"/>
        <v>11</v>
      </c>
      <c r="B22" s="2" t="s">
        <v>28</v>
      </c>
      <c r="C22" s="31"/>
      <c r="D22" s="31"/>
      <c r="E22" s="31"/>
      <c r="F22" s="32"/>
      <c r="G22" s="31"/>
      <c r="H22" s="2"/>
      <c r="I22" s="2"/>
      <c r="J22" s="2"/>
      <c r="K22" s="2"/>
      <c r="L22" s="2"/>
      <c r="M22" s="2"/>
    </row>
    <row r="23" spans="1:13" s="4" customFormat="1">
      <c r="A23" s="33">
        <f t="shared" si="0"/>
        <v>12</v>
      </c>
      <c r="B23" s="2" t="s">
        <v>29</v>
      </c>
      <c r="C23" s="31"/>
      <c r="D23" s="31"/>
      <c r="E23" s="31"/>
      <c r="F23" s="32"/>
      <c r="G23" s="31"/>
      <c r="H23" s="2"/>
      <c r="I23" s="2"/>
      <c r="J23" s="2"/>
      <c r="K23" s="2"/>
      <c r="L23" s="2"/>
      <c r="M23" s="2"/>
    </row>
    <row r="24" spans="1:13" s="4" customFormat="1">
      <c r="A24" s="33">
        <f t="shared" si="0"/>
        <v>13</v>
      </c>
      <c r="B24" s="2" t="s">
        <v>30</v>
      </c>
      <c r="C24" s="31"/>
      <c r="D24" s="31"/>
      <c r="E24" s="31"/>
      <c r="F24" s="32"/>
      <c r="G24" s="31"/>
      <c r="H24" s="2"/>
      <c r="I24" s="2"/>
      <c r="J24" s="2"/>
      <c r="K24" s="2"/>
      <c r="L24" s="2"/>
      <c r="M24" s="2"/>
    </row>
    <row r="25" spans="1:13" s="4" customFormat="1">
      <c r="A25" s="33">
        <f t="shared" si="0"/>
        <v>14</v>
      </c>
      <c r="B25" s="2" t="s">
        <v>31</v>
      </c>
      <c r="C25" s="31"/>
      <c r="D25" s="31"/>
      <c r="E25" s="31"/>
      <c r="F25" s="32"/>
      <c r="G25" s="31"/>
      <c r="H25" s="2"/>
      <c r="I25" s="2"/>
      <c r="J25" s="2"/>
      <c r="K25" s="2"/>
      <c r="L25" s="2"/>
      <c r="M25" s="2"/>
    </row>
    <row r="26" spans="1:13" s="4" customFormat="1">
      <c r="A26" s="33">
        <f t="shared" si="0"/>
        <v>15</v>
      </c>
      <c r="B26" s="2" t="s">
        <v>32</v>
      </c>
      <c r="C26" s="31"/>
      <c r="D26" s="31"/>
      <c r="E26" s="31"/>
      <c r="F26" s="32"/>
      <c r="G26" s="31"/>
      <c r="H26" s="2"/>
      <c r="I26" s="2"/>
      <c r="J26" s="2"/>
      <c r="K26" s="2"/>
      <c r="L26" s="2"/>
      <c r="M26" s="2"/>
    </row>
    <row r="27" spans="1:13" s="4" customFormat="1">
      <c r="A27" s="33">
        <f t="shared" si="0"/>
        <v>16</v>
      </c>
      <c r="B27" s="1" t="s">
        <v>33</v>
      </c>
      <c r="C27" s="31"/>
      <c r="D27" s="31"/>
      <c r="E27" s="31"/>
      <c r="F27" s="32"/>
      <c r="G27" s="31"/>
      <c r="H27" s="2"/>
      <c r="I27" s="2"/>
      <c r="J27" s="2"/>
      <c r="K27" s="2"/>
      <c r="L27" s="2"/>
      <c r="M27" s="2"/>
    </row>
    <row r="28" spans="1:13" s="4" customFormat="1">
      <c r="A28" s="33">
        <f t="shared" si="0"/>
        <v>17</v>
      </c>
      <c r="B28" s="2" t="s">
        <v>34</v>
      </c>
      <c r="C28" s="31"/>
      <c r="D28" s="31"/>
      <c r="E28" s="31"/>
      <c r="F28" s="32"/>
      <c r="G28" s="31"/>
      <c r="H28" s="2"/>
      <c r="I28" s="2"/>
      <c r="J28" s="2"/>
      <c r="K28" s="2"/>
      <c r="L28" s="2"/>
      <c r="M28" s="2"/>
    </row>
    <row r="29" spans="1:13" s="4" customFormat="1">
      <c r="A29" s="33">
        <f t="shared" si="0"/>
        <v>18</v>
      </c>
      <c r="B29" s="2" t="s">
        <v>35</v>
      </c>
      <c r="C29" s="31"/>
      <c r="D29" s="31"/>
      <c r="E29" s="31"/>
      <c r="F29" s="32"/>
      <c r="G29" s="31"/>
      <c r="H29" s="2"/>
      <c r="I29" s="2"/>
      <c r="J29" s="2"/>
      <c r="K29" s="2"/>
      <c r="L29" s="2"/>
      <c r="M29" s="2"/>
    </row>
    <row r="30" spans="1:13" s="4" customFormat="1">
      <c r="A30" s="33">
        <f t="shared" si="0"/>
        <v>19</v>
      </c>
      <c r="B30" s="2" t="s">
        <v>36</v>
      </c>
      <c r="C30" s="31"/>
      <c r="D30" s="31"/>
      <c r="E30" s="31"/>
      <c r="F30" s="32"/>
      <c r="G30" s="31"/>
      <c r="H30" s="2"/>
      <c r="I30" s="2"/>
      <c r="J30" s="2"/>
      <c r="K30" s="2"/>
      <c r="L30" s="2"/>
      <c r="M30" s="2"/>
    </row>
    <row r="31" spans="1:13" s="4" customFormat="1">
      <c r="A31" s="33">
        <f t="shared" si="0"/>
        <v>20</v>
      </c>
      <c r="B31" s="2" t="s">
        <v>37</v>
      </c>
      <c r="C31" s="31"/>
      <c r="D31" s="31"/>
      <c r="E31" s="31"/>
      <c r="F31" s="32"/>
      <c r="G31" s="31"/>
      <c r="H31" s="2"/>
      <c r="I31" s="2"/>
      <c r="J31" s="2"/>
      <c r="K31" s="2"/>
      <c r="L31" s="2"/>
      <c r="M31" s="2"/>
    </row>
    <row r="32" spans="1:13" s="4" customFormat="1">
      <c r="A32" s="33">
        <f t="shared" si="0"/>
        <v>21</v>
      </c>
      <c r="B32" s="2" t="s">
        <v>38</v>
      </c>
      <c r="C32" s="31"/>
      <c r="D32" s="31"/>
      <c r="E32" s="31"/>
      <c r="F32" s="32"/>
      <c r="G32" s="31"/>
      <c r="H32" s="2"/>
      <c r="I32" s="2"/>
      <c r="J32" s="2"/>
      <c r="K32" s="2"/>
      <c r="L32" s="2"/>
      <c r="M32" s="2"/>
    </row>
    <row r="33" spans="1:13" s="4" customFormat="1">
      <c r="A33" s="33">
        <f t="shared" si="0"/>
        <v>22</v>
      </c>
      <c r="B33" s="1" t="s">
        <v>39</v>
      </c>
      <c r="C33" s="31"/>
      <c r="D33" s="31"/>
      <c r="E33" s="31"/>
      <c r="F33" s="32"/>
      <c r="G33" s="31"/>
      <c r="H33" s="2"/>
      <c r="I33" s="2"/>
      <c r="J33" s="2"/>
      <c r="K33" s="2"/>
      <c r="L33" s="2"/>
      <c r="M33" s="2"/>
    </row>
    <row r="34" spans="1:13" s="4" customFormat="1">
      <c r="A34" s="33">
        <f t="shared" si="0"/>
        <v>23</v>
      </c>
      <c r="B34" s="2" t="s">
        <v>40</v>
      </c>
      <c r="C34" s="31">
        <f>+'LAKEP TB'!P3</f>
        <v>21665</v>
      </c>
      <c r="D34" s="31"/>
      <c r="E34" s="31">
        <f t="shared" ref="E34:E40" si="1">C34+D34</f>
        <v>21665</v>
      </c>
      <c r="F34" s="32">
        <v>0</v>
      </c>
      <c r="G34" s="31">
        <f>+F34*E34</f>
        <v>0</v>
      </c>
      <c r="H34" s="2"/>
      <c r="I34" s="31">
        <v>21665</v>
      </c>
      <c r="J34" s="2"/>
      <c r="K34" s="2"/>
      <c r="L34" s="2"/>
      <c r="M34" s="2"/>
    </row>
    <row r="35" spans="1:13" s="4" customFormat="1">
      <c r="A35" s="33">
        <f t="shared" si="0"/>
        <v>24</v>
      </c>
      <c r="B35" s="2" t="s">
        <v>41</v>
      </c>
      <c r="C35" s="31">
        <f>+'LAKEP TB'!P4</f>
        <v>237933.01615384614</v>
      </c>
      <c r="D35" s="31"/>
      <c r="E35" s="31">
        <f>C35+D35</f>
        <v>237933.01615384614</v>
      </c>
      <c r="F35" s="32">
        <v>0</v>
      </c>
      <c r="G35" s="31">
        <f t="shared" ref="G35:G40" si="2">+F35*E35</f>
        <v>0</v>
      </c>
      <c r="H35" s="2"/>
      <c r="I35" s="31">
        <v>237176</v>
      </c>
      <c r="J35" s="2"/>
      <c r="K35" s="2"/>
      <c r="L35" s="2"/>
      <c r="M35" s="2"/>
    </row>
    <row r="36" spans="1:13" s="4" customFormat="1">
      <c r="A36" s="33">
        <f t="shared" si="0"/>
        <v>25</v>
      </c>
      <c r="B36" s="38" t="s">
        <v>42</v>
      </c>
      <c r="C36" s="31">
        <v>0</v>
      </c>
      <c r="D36" s="31"/>
      <c r="E36" s="31">
        <f>C36+D36</f>
        <v>0</v>
      </c>
      <c r="F36" s="32">
        <v>0</v>
      </c>
      <c r="G36" s="31">
        <f t="shared" si="2"/>
        <v>0</v>
      </c>
      <c r="H36" s="2"/>
      <c r="I36" s="31">
        <v>0</v>
      </c>
      <c r="J36" s="2"/>
      <c r="K36" s="2"/>
      <c r="L36" s="2"/>
      <c r="M36" s="2"/>
    </row>
    <row r="37" spans="1:13" s="4" customFormat="1">
      <c r="A37" s="33">
        <f t="shared" si="0"/>
        <v>26</v>
      </c>
      <c r="B37" s="2" t="s">
        <v>43</v>
      </c>
      <c r="C37" s="31">
        <f>+'LAKEP TB'!P5+'LAKEP TB'!P6</f>
        <v>58182.830000000009</v>
      </c>
      <c r="D37" s="31"/>
      <c r="E37" s="31">
        <f t="shared" si="1"/>
        <v>58182.830000000009</v>
      </c>
      <c r="F37" s="32">
        <v>0</v>
      </c>
      <c r="G37" s="31">
        <f t="shared" si="2"/>
        <v>0</v>
      </c>
      <c r="H37" s="2"/>
      <c r="I37" s="31">
        <v>55826</v>
      </c>
      <c r="J37" s="2"/>
      <c r="K37" s="2"/>
      <c r="L37" s="2"/>
      <c r="M37" s="2"/>
    </row>
    <row r="38" spans="1:13" s="4" customFormat="1">
      <c r="A38" s="33">
        <f t="shared" si="0"/>
        <v>27</v>
      </c>
      <c r="B38" s="2" t="s">
        <v>44</v>
      </c>
      <c r="C38" s="31">
        <f>+'LAKEP TB'!P7</f>
        <v>382.43</v>
      </c>
      <c r="D38" s="31"/>
      <c r="E38" s="31">
        <f t="shared" si="1"/>
        <v>382.43</v>
      </c>
      <c r="F38" s="32">
        <v>0</v>
      </c>
      <c r="G38" s="31">
        <f t="shared" si="2"/>
        <v>0</v>
      </c>
      <c r="H38" s="2"/>
      <c r="I38" s="31">
        <v>382</v>
      </c>
      <c r="J38" s="2"/>
      <c r="K38" s="2"/>
      <c r="L38" s="2"/>
      <c r="M38" s="2"/>
    </row>
    <row r="39" spans="1:13" s="4" customFormat="1">
      <c r="A39" s="33">
        <f t="shared" si="0"/>
        <v>28</v>
      </c>
      <c r="B39" s="2" t="s">
        <v>45</v>
      </c>
      <c r="C39" s="31">
        <f>+'LAKEP TB'!P8</f>
        <v>1940</v>
      </c>
      <c r="D39" s="31"/>
      <c r="E39" s="31">
        <f t="shared" si="1"/>
        <v>1940</v>
      </c>
      <c r="F39" s="32">
        <v>0</v>
      </c>
      <c r="G39" s="31">
        <f t="shared" si="2"/>
        <v>0</v>
      </c>
      <c r="H39" s="2"/>
      <c r="I39" s="31">
        <v>1940</v>
      </c>
      <c r="J39" s="2"/>
      <c r="K39" s="2"/>
      <c r="L39" s="2"/>
      <c r="M39" s="2"/>
    </row>
    <row r="40" spans="1:13" s="4" customFormat="1">
      <c r="A40" s="33">
        <f t="shared" si="0"/>
        <v>29</v>
      </c>
      <c r="B40" s="2" t="s">
        <v>46</v>
      </c>
      <c r="C40" s="31">
        <v>0</v>
      </c>
      <c r="D40" s="31"/>
      <c r="E40" s="31">
        <f t="shared" si="1"/>
        <v>0</v>
      </c>
      <c r="F40" s="32">
        <v>0</v>
      </c>
      <c r="G40" s="31">
        <f t="shared" si="2"/>
        <v>0</v>
      </c>
      <c r="H40" s="2"/>
      <c r="I40" s="31">
        <v>0</v>
      </c>
      <c r="J40" s="2"/>
      <c r="K40" s="2"/>
      <c r="L40" s="2"/>
      <c r="M40" s="2"/>
    </row>
    <row r="41" spans="1:13" s="4" customFormat="1">
      <c r="A41" s="33">
        <f t="shared" si="0"/>
        <v>30</v>
      </c>
      <c r="B41" s="1" t="s">
        <v>47</v>
      </c>
      <c r="C41" s="31"/>
      <c r="D41" s="31"/>
      <c r="E41" s="31"/>
      <c r="F41" s="32"/>
      <c r="G41" s="31"/>
      <c r="H41" s="2"/>
      <c r="I41" s="2"/>
      <c r="J41" s="2"/>
      <c r="K41" s="2"/>
      <c r="L41" s="2"/>
      <c r="M41" s="2"/>
    </row>
    <row r="42" spans="1:13" s="4" customFormat="1">
      <c r="A42" s="33">
        <f t="shared" si="0"/>
        <v>31</v>
      </c>
      <c r="B42" s="39" t="s">
        <v>48</v>
      </c>
      <c r="C42" s="31"/>
      <c r="D42" s="31"/>
      <c r="E42" s="31"/>
      <c r="F42" s="32"/>
      <c r="G42" s="31"/>
      <c r="H42" s="2"/>
      <c r="I42" s="2"/>
      <c r="J42" s="2"/>
      <c r="K42" s="2"/>
      <c r="L42" s="2"/>
      <c r="M42" s="2"/>
    </row>
    <row r="43" spans="1:13" s="4" customFormat="1">
      <c r="A43" s="33">
        <f t="shared" si="0"/>
        <v>32</v>
      </c>
      <c r="B43" s="39"/>
      <c r="C43" s="31"/>
      <c r="D43" s="31"/>
      <c r="E43" s="31"/>
      <c r="F43" s="32"/>
      <c r="G43" s="31"/>
      <c r="H43" s="2"/>
      <c r="I43" s="2"/>
      <c r="J43" s="2"/>
      <c r="K43" s="2"/>
      <c r="L43" s="2"/>
      <c r="M43" s="2"/>
    </row>
    <row r="44" spans="1:13" s="4" customFormat="1">
      <c r="A44" s="33">
        <f t="shared" si="0"/>
        <v>33</v>
      </c>
      <c r="B44" s="38" t="s">
        <v>50</v>
      </c>
      <c r="C44" s="31"/>
      <c r="D44" s="31"/>
      <c r="E44" s="31"/>
      <c r="F44" s="32"/>
      <c r="G44" s="31"/>
      <c r="H44" s="2"/>
      <c r="I44" s="2"/>
      <c r="J44" s="2"/>
      <c r="K44" s="2"/>
      <c r="L44" s="2"/>
      <c r="M44" s="2"/>
    </row>
    <row r="45" spans="1:13" s="4" customFormat="1">
      <c r="A45" s="33">
        <f t="shared" si="0"/>
        <v>34</v>
      </c>
      <c r="B45" s="38" t="s">
        <v>129</v>
      </c>
      <c r="C45" s="31"/>
      <c r="D45" s="31"/>
      <c r="E45" s="31"/>
      <c r="F45" s="32"/>
      <c r="G45" s="31"/>
      <c r="H45" s="2"/>
      <c r="I45" s="2"/>
      <c r="J45" s="2"/>
      <c r="K45" s="2"/>
      <c r="L45" s="2"/>
      <c r="M45" s="2"/>
    </row>
    <row r="46" spans="1:13" s="4" customFormat="1">
      <c r="A46" s="33">
        <f t="shared" si="0"/>
        <v>35</v>
      </c>
      <c r="B46" s="39" t="s">
        <v>52</v>
      </c>
      <c r="C46" s="31"/>
      <c r="D46" s="31"/>
      <c r="E46" s="31"/>
      <c r="F46" s="32"/>
      <c r="G46" s="31"/>
      <c r="H46" s="2"/>
      <c r="I46" s="2"/>
      <c r="J46" s="2"/>
      <c r="K46" s="2"/>
      <c r="L46" s="2"/>
      <c r="M46" s="2"/>
    </row>
    <row r="47" spans="1:13" s="4" customFormat="1">
      <c r="A47" s="33">
        <f t="shared" si="0"/>
        <v>36</v>
      </c>
      <c r="B47" s="39" t="s">
        <v>53</v>
      </c>
      <c r="C47" s="31"/>
      <c r="D47" s="31"/>
      <c r="E47" s="31"/>
      <c r="F47" s="32"/>
      <c r="G47" s="31"/>
      <c r="H47" s="2"/>
      <c r="I47" s="2"/>
      <c r="J47" s="2"/>
      <c r="K47" s="2"/>
      <c r="L47" s="2"/>
      <c r="M47" s="2"/>
    </row>
    <row r="48" spans="1:13" s="4" customFormat="1">
      <c r="A48" s="33">
        <f t="shared" si="0"/>
        <v>37</v>
      </c>
      <c r="B48" s="39" t="s">
        <v>56</v>
      </c>
      <c r="C48" s="31"/>
      <c r="D48" s="31"/>
      <c r="E48" s="31"/>
      <c r="F48" s="32"/>
      <c r="G48" s="31"/>
      <c r="H48" s="2"/>
      <c r="I48" s="2"/>
      <c r="J48" s="2"/>
      <c r="K48" s="2"/>
      <c r="L48" s="2"/>
      <c r="M48" s="2"/>
    </row>
    <row r="49" spans="1:247" s="4" customFormat="1">
      <c r="A49" s="33">
        <f t="shared" si="0"/>
        <v>38</v>
      </c>
      <c r="B49" s="39" t="s">
        <v>57</v>
      </c>
      <c r="C49" s="31"/>
      <c r="D49" s="31"/>
      <c r="E49" s="31"/>
      <c r="F49" s="32"/>
      <c r="G49" s="31"/>
      <c r="H49" s="2"/>
      <c r="I49" s="2"/>
      <c r="J49" s="2"/>
      <c r="K49" s="2"/>
      <c r="L49" s="2"/>
      <c r="M49" s="2"/>
    </row>
    <row r="50" spans="1:247" s="4" customFormat="1">
      <c r="A50" s="33">
        <f t="shared" si="0"/>
        <v>39</v>
      </c>
      <c r="B50" s="39" t="s">
        <v>58</v>
      </c>
      <c r="C50" s="31"/>
      <c r="D50" s="31"/>
      <c r="E50" s="31"/>
      <c r="F50" s="32"/>
      <c r="G50" s="31"/>
      <c r="H50" s="2"/>
      <c r="I50" s="2"/>
      <c r="J50" s="2"/>
      <c r="K50" s="2"/>
      <c r="L50" s="2"/>
      <c r="M50" s="2"/>
    </row>
    <row r="51" spans="1:247" s="4" customFormat="1">
      <c r="A51" s="33">
        <f t="shared" si="0"/>
        <v>40</v>
      </c>
      <c r="B51" s="1" t="s">
        <v>59</v>
      </c>
      <c r="C51" s="31"/>
      <c r="D51" s="31"/>
      <c r="E51" s="31"/>
      <c r="F51" s="32"/>
      <c r="G51" s="31"/>
      <c r="H51" s="2"/>
      <c r="I51" s="2"/>
      <c r="J51" s="2"/>
      <c r="K51" s="2"/>
      <c r="L51" s="2"/>
      <c r="M51" s="2"/>
    </row>
    <row r="52" spans="1:247" s="4" customFormat="1">
      <c r="A52" s="33">
        <f t="shared" si="0"/>
        <v>41</v>
      </c>
      <c r="B52" s="39" t="s">
        <v>60</v>
      </c>
      <c r="C52" s="31"/>
      <c r="D52" s="31"/>
      <c r="E52" s="31"/>
      <c r="F52" s="32"/>
      <c r="G52" s="31"/>
      <c r="H52" s="2"/>
      <c r="I52" s="2"/>
      <c r="J52" s="2"/>
      <c r="K52" s="2"/>
      <c r="L52" s="2"/>
      <c r="M52" s="2"/>
    </row>
    <row r="53" spans="1:247" s="4" customFormat="1">
      <c r="A53" s="33">
        <f t="shared" si="0"/>
        <v>42</v>
      </c>
      <c r="B53" s="39" t="s">
        <v>61</v>
      </c>
      <c r="C53" s="31"/>
      <c r="D53" s="40"/>
      <c r="E53" s="31"/>
      <c r="F53" s="32"/>
      <c r="G53" s="31"/>
      <c r="H53" s="2"/>
      <c r="I53" s="2"/>
      <c r="J53" s="2"/>
      <c r="K53" s="2"/>
      <c r="L53" s="2"/>
      <c r="M53" s="2"/>
    </row>
    <row r="54" spans="1:247" s="4" customFormat="1">
      <c r="A54" s="33">
        <f t="shared" si="0"/>
        <v>43</v>
      </c>
      <c r="B54" s="39" t="s">
        <v>63</v>
      </c>
      <c r="C54" s="31"/>
      <c r="D54" s="31"/>
      <c r="E54" s="31"/>
      <c r="F54" s="32"/>
      <c r="G54" s="31"/>
      <c r="H54" s="2"/>
      <c r="I54" s="2"/>
      <c r="J54" s="2"/>
      <c r="K54" s="2"/>
      <c r="L54" s="2"/>
      <c r="M54" s="2"/>
    </row>
    <row r="55" spans="1:247" s="4" customFormat="1">
      <c r="A55" s="33">
        <f t="shared" si="0"/>
        <v>44</v>
      </c>
      <c r="B55" s="39" t="s">
        <v>64</v>
      </c>
      <c r="C55" s="31"/>
      <c r="D55" s="31"/>
      <c r="E55" s="31"/>
      <c r="F55" s="32"/>
      <c r="G55" s="31"/>
      <c r="H55" s="2"/>
      <c r="I55" s="2"/>
      <c r="J55" s="2"/>
      <c r="K55" s="2"/>
      <c r="L55" s="2"/>
      <c r="M55" s="2"/>
    </row>
    <row r="56" spans="1:247" s="4" customFormat="1">
      <c r="A56" s="33">
        <f t="shared" si="0"/>
        <v>45</v>
      </c>
      <c r="B56" s="39" t="s">
        <v>65</v>
      </c>
      <c r="C56" s="31"/>
      <c r="D56" s="31"/>
      <c r="E56" s="31"/>
      <c r="F56" s="32"/>
      <c r="G56" s="31"/>
      <c r="H56" s="2"/>
      <c r="I56" s="2"/>
      <c r="J56" s="2"/>
      <c r="K56" s="2"/>
      <c r="L56" s="2"/>
      <c r="M56" s="2"/>
    </row>
    <row r="57" spans="1:247" s="4" customFormat="1">
      <c r="A57" s="33">
        <f t="shared" si="0"/>
        <v>46</v>
      </c>
      <c r="B57" s="39" t="s">
        <v>66</v>
      </c>
      <c r="C57" s="31"/>
      <c r="D57" s="31"/>
      <c r="E57" s="31"/>
      <c r="F57" s="32"/>
      <c r="G57" s="31"/>
      <c r="H57" s="2"/>
      <c r="I57" s="2"/>
      <c r="J57" s="2"/>
      <c r="K57" s="2"/>
      <c r="L57" s="2"/>
      <c r="M57" s="2"/>
    </row>
    <row r="58" spans="1:247" s="4" customFormat="1">
      <c r="A58" s="33">
        <f t="shared" si="0"/>
        <v>47</v>
      </c>
      <c r="B58" s="39" t="s">
        <v>67</v>
      </c>
      <c r="C58" s="31"/>
      <c r="D58" s="31"/>
      <c r="E58" s="31"/>
      <c r="F58" s="32"/>
      <c r="G58" s="31"/>
      <c r="H58" s="21"/>
      <c r="I58" s="10"/>
      <c r="J58" s="2"/>
      <c r="K58" s="31"/>
      <c r="L58" s="31"/>
      <c r="M58" s="31"/>
      <c r="N58" s="42"/>
      <c r="O58" s="43"/>
      <c r="P58" s="42"/>
      <c r="Q58" s="44"/>
      <c r="R58" s="45"/>
      <c r="T58" s="42"/>
      <c r="U58" s="42"/>
      <c r="V58" s="42"/>
      <c r="W58" s="42"/>
      <c r="X58" s="43"/>
      <c r="Y58" s="42"/>
      <c r="Z58" s="44"/>
      <c r="AA58" s="45"/>
      <c r="AC58" s="42"/>
      <c r="AD58" s="42"/>
      <c r="AE58" s="42"/>
      <c r="AF58" s="42"/>
      <c r="AG58" s="43"/>
      <c r="AH58" s="42"/>
      <c r="AI58" s="44"/>
      <c r="AJ58" s="45"/>
      <c r="AL58" s="42"/>
      <c r="AM58" s="42"/>
      <c r="AN58" s="42"/>
      <c r="AO58" s="42"/>
      <c r="AP58" s="43"/>
      <c r="AQ58" s="42"/>
      <c r="AR58" s="44"/>
      <c r="AS58" s="45"/>
      <c r="AU58" s="42"/>
      <c r="AV58" s="42"/>
      <c r="AW58" s="42"/>
      <c r="AX58" s="42"/>
      <c r="AY58" s="43"/>
      <c r="AZ58" s="42"/>
      <c r="BA58" s="44"/>
      <c r="BB58" s="45"/>
      <c r="BD58" s="42"/>
      <c r="BE58" s="42"/>
      <c r="BF58" s="42"/>
      <c r="BG58" s="42"/>
      <c r="BH58" s="43"/>
      <c r="BI58" s="42"/>
      <c r="BJ58" s="44"/>
      <c r="BK58" s="45"/>
      <c r="BM58" s="42"/>
      <c r="BN58" s="42"/>
      <c r="BO58" s="42"/>
      <c r="BP58" s="42"/>
      <c r="BQ58" s="43"/>
      <c r="BR58" s="42"/>
      <c r="BS58" s="44"/>
      <c r="BT58" s="45"/>
      <c r="BV58" s="42"/>
      <c r="BW58" s="42"/>
      <c r="BX58" s="42"/>
      <c r="BY58" s="42"/>
      <c r="BZ58" s="43"/>
      <c r="CA58" s="42"/>
      <c r="CB58" s="44"/>
      <c r="CC58" s="45"/>
      <c r="CE58" s="42"/>
      <c r="CF58" s="42"/>
      <c r="CG58" s="42"/>
      <c r="CH58" s="42"/>
      <c r="CI58" s="43"/>
      <c r="CJ58" s="42"/>
      <c r="CK58" s="44"/>
      <c r="CL58" s="45"/>
      <c r="CN58" s="42"/>
      <c r="CO58" s="42"/>
      <c r="CP58" s="42"/>
      <c r="CQ58" s="42"/>
      <c r="CR58" s="43"/>
      <c r="CS58" s="42"/>
      <c r="CT58" s="44"/>
      <c r="CU58" s="45"/>
      <c r="CW58" s="42"/>
      <c r="CX58" s="42"/>
      <c r="CY58" s="42"/>
      <c r="CZ58" s="42"/>
      <c r="DA58" s="43"/>
      <c r="DB58" s="42"/>
      <c r="DC58" s="44"/>
      <c r="DD58" s="45"/>
      <c r="DF58" s="42"/>
      <c r="DG58" s="42"/>
      <c r="DH58" s="42"/>
      <c r="DI58" s="42"/>
      <c r="DJ58" s="43"/>
      <c r="DK58" s="42"/>
      <c r="DL58" s="44"/>
      <c r="DM58" s="45"/>
      <c r="DO58" s="42"/>
      <c r="DP58" s="42"/>
      <c r="DQ58" s="42"/>
      <c r="DR58" s="42"/>
      <c r="DS58" s="43"/>
      <c r="DT58" s="42"/>
      <c r="DU58" s="44"/>
      <c r="DV58" s="45"/>
      <c r="DX58" s="42"/>
      <c r="DY58" s="42"/>
      <c r="DZ58" s="42"/>
      <c r="EA58" s="42"/>
      <c r="EB58" s="43"/>
      <c r="EC58" s="42"/>
      <c r="ED58" s="44"/>
      <c r="EE58" s="45"/>
      <c r="EG58" s="42"/>
      <c r="EH58" s="42"/>
      <c r="EI58" s="42"/>
      <c r="EJ58" s="42"/>
      <c r="EK58" s="43"/>
      <c r="EL58" s="42"/>
      <c r="EM58" s="44"/>
      <c r="EN58" s="45"/>
      <c r="EP58" s="42"/>
      <c r="EQ58" s="42"/>
      <c r="ER58" s="42"/>
      <c r="ES58" s="42"/>
      <c r="ET58" s="43"/>
      <c r="EU58" s="42"/>
      <c r="EV58" s="44"/>
      <c r="EW58" s="45"/>
      <c r="EY58" s="42"/>
      <c r="EZ58" s="42"/>
      <c r="FA58" s="42"/>
      <c r="FB58" s="42"/>
      <c r="FC58" s="43"/>
      <c r="FD58" s="42"/>
      <c r="FE58" s="44"/>
      <c r="FF58" s="45"/>
      <c r="FH58" s="42"/>
      <c r="FI58" s="42"/>
      <c r="FJ58" s="42"/>
      <c r="FK58" s="42"/>
      <c r="FL58" s="43"/>
      <c r="FM58" s="42"/>
      <c r="FN58" s="44"/>
      <c r="FO58" s="45"/>
      <c r="FQ58" s="42"/>
      <c r="FR58" s="42"/>
      <c r="FS58" s="42"/>
      <c r="FT58" s="42"/>
      <c r="FU58" s="43"/>
      <c r="FV58" s="42"/>
      <c r="FW58" s="44"/>
      <c r="FX58" s="45"/>
      <c r="FZ58" s="42"/>
      <c r="GA58" s="42"/>
      <c r="GB58" s="42"/>
      <c r="GC58" s="42"/>
      <c r="GD58" s="43"/>
      <c r="GE58" s="42"/>
      <c r="GF58" s="44"/>
      <c r="GG58" s="45"/>
      <c r="GI58" s="42"/>
      <c r="GJ58" s="42"/>
      <c r="GK58" s="42"/>
      <c r="GL58" s="42"/>
      <c r="GM58" s="43"/>
      <c r="GN58" s="42"/>
      <c r="GO58" s="44"/>
      <c r="GP58" s="45"/>
      <c r="GR58" s="42"/>
      <c r="GS58" s="42"/>
      <c r="GT58" s="42"/>
      <c r="GU58" s="42"/>
      <c r="GV58" s="43"/>
      <c r="GW58" s="42"/>
      <c r="GX58" s="44"/>
      <c r="GY58" s="45"/>
      <c r="HA58" s="42"/>
      <c r="HB58" s="42"/>
      <c r="HC58" s="42"/>
      <c r="HD58" s="42"/>
      <c r="HE58" s="43"/>
      <c r="HF58" s="42"/>
      <c r="HG58" s="44"/>
      <c r="HH58" s="45"/>
      <c r="HJ58" s="42"/>
      <c r="HK58" s="42"/>
      <c r="HL58" s="42"/>
      <c r="HM58" s="42"/>
      <c r="HN58" s="43"/>
      <c r="HO58" s="42"/>
      <c r="HP58" s="44"/>
      <c r="HQ58" s="45"/>
      <c r="HS58" s="42"/>
      <c r="HT58" s="42"/>
      <c r="HU58" s="42"/>
      <c r="HV58" s="42"/>
      <c r="HW58" s="43"/>
      <c r="HX58" s="42"/>
      <c r="HY58" s="44"/>
      <c r="HZ58" s="45"/>
      <c r="IB58" s="42"/>
      <c r="IC58" s="42"/>
      <c r="ID58" s="42"/>
      <c r="IE58" s="42"/>
      <c r="IF58" s="43"/>
      <c r="IG58" s="42"/>
      <c r="IH58" s="44"/>
      <c r="II58" s="45"/>
      <c r="IK58" s="42"/>
      <c r="IL58" s="42"/>
      <c r="IM58" s="42"/>
    </row>
    <row r="59" spans="1:247" s="4" customFormat="1">
      <c r="A59" s="33">
        <f t="shared" si="0"/>
        <v>48</v>
      </c>
      <c r="B59" s="38" t="s">
        <v>68</v>
      </c>
      <c r="C59" s="31"/>
      <c r="D59" s="40"/>
      <c r="E59" s="31"/>
      <c r="F59" s="32"/>
      <c r="G59" s="31"/>
      <c r="H59" s="21"/>
      <c r="I59" s="10"/>
      <c r="J59" s="2"/>
      <c r="K59" s="31"/>
      <c r="L59" s="31"/>
      <c r="M59" s="31"/>
      <c r="N59" s="42"/>
      <c r="O59" s="43"/>
      <c r="P59" s="42"/>
      <c r="Q59" s="44"/>
      <c r="R59" s="45"/>
      <c r="T59" s="42"/>
      <c r="U59" s="42"/>
      <c r="V59" s="42"/>
      <c r="W59" s="42"/>
      <c r="X59" s="43"/>
      <c r="Y59" s="42"/>
      <c r="Z59" s="44"/>
      <c r="AA59" s="45"/>
      <c r="AC59" s="42"/>
      <c r="AD59" s="42"/>
      <c r="AE59" s="42"/>
      <c r="AF59" s="42"/>
      <c r="AG59" s="43"/>
      <c r="AH59" s="42"/>
      <c r="AI59" s="44"/>
      <c r="AJ59" s="45"/>
      <c r="AL59" s="42"/>
      <c r="AM59" s="42"/>
      <c r="AN59" s="42"/>
      <c r="AO59" s="42"/>
      <c r="AP59" s="43"/>
      <c r="AQ59" s="42"/>
      <c r="AR59" s="44"/>
      <c r="AS59" s="45"/>
      <c r="AU59" s="42"/>
      <c r="AV59" s="42"/>
      <c r="AW59" s="42"/>
      <c r="AX59" s="42"/>
      <c r="AY59" s="43"/>
      <c r="AZ59" s="42"/>
      <c r="BA59" s="44"/>
      <c r="BB59" s="45"/>
      <c r="BD59" s="42"/>
      <c r="BE59" s="42"/>
      <c r="BF59" s="42"/>
      <c r="BG59" s="42"/>
      <c r="BH59" s="43"/>
      <c r="BI59" s="42"/>
      <c r="BJ59" s="44"/>
      <c r="BK59" s="45"/>
      <c r="BM59" s="42"/>
      <c r="BN59" s="42"/>
      <c r="BO59" s="42"/>
      <c r="BP59" s="42"/>
      <c r="BQ59" s="43"/>
      <c r="BR59" s="42"/>
      <c r="BS59" s="44"/>
      <c r="BT59" s="45"/>
      <c r="BV59" s="42"/>
      <c r="BW59" s="42"/>
      <c r="BX59" s="42"/>
      <c r="BY59" s="42"/>
      <c r="BZ59" s="43"/>
      <c r="CA59" s="42"/>
      <c r="CB59" s="44"/>
      <c r="CC59" s="45"/>
      <c r="CE59" s="42"/>
      <c r="CF59" s="42"/>
      <c r="CG59" s="42"/>
      <c r="CH59" s="42"/>
      <c r="CI59" s="43"/>
      <c r="CJ59" s="42"/>
      <c r="CK59" s="44"/>
      <c r="CL59" s="45"/>
      <c r="CN59" s="42"/>
      <c r="CO59" s="42"/>
      <c r="CP59" s="42"/>
      <c r="CQ59" s="42"/>
      <c r="CR59" s="43"/>
      <c r="CS59" s="42"/>
      <c r="CT59" s="44"/>
      <c r="CU59" s="45"/>
      <c r="CW59" s="42"/>
      <c r="CX59" s="42"/>
      <c r="CY59" s="42"/>
      <c r="CZ59" s="42"/>
      <c r="DA59" s="43"/>
      <c r="DB59" s="42"/>
      <c r="DC59" s="44"/>
      <c r="DD59" s="45"/>
      <c r="DF59" s="42"/>
      <c r="DG59" s="42"/>
      <c r="DH59" s="42"/>
      <c r="DI59" s="42"/>
      <c r="DJ59" s="43"/>
      <c r="DK59" s="42"/>
      <c r="DL59" s="44"/>
      <c r="DM59" s="45"/>
      <c r="DO59" s="42"/>
      <c r="DP59" s="42"/>
      <c r="DQ59" s="42"/>
      <c r="DR59" s="42"/>
      <c r="DS59" s="43"/>
      <c r="DT59" s="42"/>
      <c r="DU59" s="44"/>
      <c r="DV59" s="45"/>
      <c r="DX59" s="42"/>
      <c r="DY59" s="42"/>
      <c r="DZ59" s="42"/>
      <c r="EA59" s="42"/>
      <c r="EB59" s="43"/>
      <c r="EC59" s="42"/>
      <c r="ED59" s="44"/>
      <c r="EE59" s="45"/>
      <c r="EG59" s="42"/>
      <c r="EH59" s="42"/>
      <c r="EI59" s="42"/>
      <c r="EJ59" s="42"/>
      <c r="EK59" s="43"/>
      <c r="EL59" s="42"/>
      <c r="EM59" s="44"/>
      <c r="EN59" s="45"/>
      <c r="EP59" s="42"/>
      <c r="EQ59" s="42"/>
      <c r="ER59" s="42"/>
      <c r="ES59" s="42"/>
      <c r="ET59" s="43"/>
      <c r="EU59" s="42"/>
      <c r="EV59" s="44"/>
      <c r="EW59" s="45"/>
      <c r="EY59" s="42"/>
      <c r="EZ59" s="42"/>
      <c r="FA59" s="42"/>
      <c r="FB59" s="42"/>
      <c r="FC59" s="43"/>
      <c r="FD59" s="42"/>
      <c r="FE59" s="44"/>
      <c r="FF59" s="45"/>
      <c r="FH59" s="42"/>
      <c r="FI59" s="42"/>
      <c r="FJ59" s="42"/>
      <c r="FK59" s="42"/>
      <c r="FL59" s="43"/>
      <c r="FM59" s="42"/>
      <c r="FN59" s="44"/>
      <c r="FO59" s="45"/>
      <c r="FQ59" s="42"/>
      <c r="FR59" s="42"/>
      <c r="FS59" s="42"/>
      <c r="FT59" s="42"/>
      <c r="FU59" s="43"/>
      <c r="FV59" s="42"/>
      <c r="FW59" s="44"/>
      <c r="FX59" s="45"/>
      <c r="FZ59" s="42"/>
      <c r="GA59" s="42"/>
      <c r="GB59" s="42"/>
      <c r="GC59" s="42"/>
      <c r="GD59" s="43"/>
      <c r="GE59" s="42"/>
      <c r="GF59" s="44"/>
      <c r="GG59" s="45"/>
      <c r="GI59" s="42"/>
      <c r="GJ59" s="42"/>
      <c r="GK59" s="42"/>
      <c r="GL59" s="42"/>
      <c r="GM59" s="43"/>
      <c r="GN59" s="42"/>
      <c r="GO59" s="44"/>
      <c r="GP59" s="45"/>
      <c r="GR59" s="42"/>
      <c r="GS59" s="42"/>
      <c r="GT59" s="42"/>
      <c r="GU59" s="42"/>
      <c r="GV59" s="43"/>
      <c r="GW59" s="42"/>
      <c r="GX59" s="44"/>
      <c r="GY59" s="45"/>
      <c r="HA59" s="42"/>
      <c r="HB59" s="42"/>
      <c r="HC59" s="42"/>
      <c r="HD59" s="42"/>
      <c r="HE59" s="43"/>
      <c r="HF59" s="42"/>
      <c r="HG59" s="44"/>
      <c r="HH59" s="45"/>
      <c r="HJ59" s="42"/>
      <c r="HK59" s="42"/>
      <c r="HL59" s="42"/>
      <c r="HM59" s="42"/>
      <c r="HN59" s="43"/>
      <c r="HO59" s="42"/>
      <c r="HP59" s="44"/>
      <c r="HQ59" s="45"/>
      <c r="HS59" s="42"/>
      <c r="HT59" s="42"/>
      <c r="HU59" s="42"/>
      <c r="HV59" s="42"/>
      <c r="HW59" s="43"/>
      <c r="HX59" s="42"/>
      <c r="HY59" s="44"/>
      <c r="HZ59" s="45"/>
      <c r="IB59" s="42"/>
      <c r="IC59" s="42"/>
      <c r="ID59" s="42"/>
      <c r="IE59" s="42"/>
      <c r="IF59" s="43"/>
      <c r="IG59" s="42"/>
      <c r="IH59" s="44"/>
      <c r="II59" s="45"/>
      <c r="IK59" s="42"/>
      <c r="IL59" s="42"/>
      <c r="IM59" s="42"/>
    </row>
    <row r="60" spans="1:247" s="4" customFormat="1">
      <c r="A60" s="33">
        <f t="shared" si="0"/>
        <v>49</v>
      </c>
      <c r="B60" s="39" t="s">
        <v>69</v>
      </c>
      <c r="C60" s="31"/>
      <c r="D60" s="31"/>
      <c r="E60" s="31"/>
      <c r="F60" s="32"/>
      <c r="G60" s="31"/>
      <c r="H60" s="21"/>
      <c r="I60" s="10"/>
      <c r="J60" s="2"/>
      <c r="K60" s="31"/>
      <c r="L60" s="31"/>
      <c r="M60" s="31"/>
      <c r="N60" s="42"/>
      <c r="O60" s="43"/>
      <c r="P60" s="42"/>
      <c r="Q60" s="44"/>
      <c r="R60" s="45"/>
      <c r="T60" s="42"/>
      <c r="U60" s="42"/>
      <c r="V60" s="42"/>
      <c r="W60" s="42"/>
      <c r="X60" s="43"/>
      <c r="Y60" s="42"/>
      <c r="Z60" s="44"/>
      <c r="AA60" s="45"/>
      <c r="AC60" s="42"/>
      <c r="AD60" s="42"/>
      <c r="AE60" s="42"/>
      <c r="AF60" s="42"/>
      <c r="AG60" s="43"/>
      <c r="AH60" s="42"/>
      <c r="AI60" s="44"/>
      <c r="AJ60" s="45"/>
      <c r="AL60" s="42"/>
      <c r="AM60" s="42"/>
      <c r="AN60" s="42"/>
      <c r="AO60" s="42"/>
      <c r="AP60" s="43"/>
      <c r="AQ60" s="42"/>
      <c r="AR60" s="44"/>
      <c r="AS60" s="45"/>
      <c r="AU60" s="42"/>
      <c r="AV60" s="42"/>
      <c r="AW60" s="42"/>
      <c r="AX60" s="42"/>
      <c r="AY60" s="43"/>
      <c r="AZ60" s="42"/>
      <c r="BA60" s="44"/>
      <c r="BB60" s="45"/>
      <c r="BD60" s="42"/>
      <c r="BE60" s="42"/>
      <c r="BF60" s="42"/>
      <c r="BG60" s="42"/>
      <c r="BH60" s="43"/>
      <c r="BI60" s="42"/>
      <c r="BJ60" s="44"/>
      <c r="BK60" s="45"/>
      <c r="BM60" s="42"/>
      <c r="BN60" s="42"/>
      <c r="BO60" s="42"/>
      <c r="BP60" s="42"/>
      <c r="BQ60" s="43"/>
      <c r="BR60" s="42"/>
      <c r="BS60" s="44"/>
      <c r="BT60" s="45"/>
      <c r="BV60" s="42"/>
      <c r="BW60" s="42"/>
      <c r="BX60" s="42"/>
      <c r="BY60" s="42"/>
      <c r="BZ60" s="43"/>
      <c r="CA60" s="42"/>
      <c r="CB60" s="44"/>
      <c r="CC60" s="45"/>
      <c r="CE60" s="42"/>
      <c r="CF60" s="42"/>
      <c r="CG60" s="42"/>
      <c r="CH60" s="42"/>
      <c r="CI60" s="43"/>
      <c r="CJ60" s="42"/>
      <c r="CK60" s="44"/>
      <c r="CL60" s="45"/>
      <c r="CN60" s="42"/>
      <c r="CO60" s="42"/>
      <c r="CP60" s="42"/>
      <c r="CQ60" s="42"/>
      <c r="CR60" s="43"/>
      <c r="CS60" s="42"/>
      <c r="CT60" s="44"/>
      <c r="CU60" s="45"/>
      <c r="CW60" s="42"/>
      <c r="CX60" s="42"/>
      <c r="CY60" s="42"/>
      <c r="CZ60" s="42"/>
      <c r="DA60" s="43"/>
      <c r="DB60" s="42"/>
      <c r="DC60" s="44"/>
      <c r="DD60" s="45"/>
      <c r="DF60" s="42"/>
      <c r="DG60" s="42"/>
      <c r="DH60" s="42"/>
      <c r="DI60" s="42"/>
      <c r="DJ60" s="43"/>
      <c r="DK60" s="42"/>
      <c r="DL60" s="44"/>
      <c r="DM60" s="45"/>
      <c r="DO60" s="42"/>
      <c r="DP60" s="42"/>
      <c r="DQ60" s="42"/>
      <c r="DR60" s="42"/>
      <c r="DS60" s="43"/>
      <c r="DT60" s="42"/>
      <c r="DU60" s="44"/>
      <c r="DV60" s="45"/>
      <c r="DX60" s="42"/>
      <c r="DY60" s="42"/>
      <c r="DZ60" s="42"/>
      <c r="EA60" s="42"/>
      <c r="EB60" s="43"/>
      <c r="EC60" s="42"/>
      <c r="ED60" s="44"/>
      <c r="EE60" s="45"/>
      <c r="EG60" s="42"/>
      <c r="EH60" s="42"/>
      <c r="EI60" s="42"/>
      <c r="EJ60" s="42"/>
      <c r="EK60" s="43"/>
      <c r="EL60" s="42"/>
      <c r="EM60" s="44"/>
      <c r="EN60" s="45"/>
      <c r="EP60" s="42"/>
      <c r="EQ60" s="42"/>
      <c r="ER60" s="42"/>
      <c r="ES60" s="42"/>
      <c r="ET60" s="43"/>
      <c r="EU60" s="42"/>
      <c r="EV60" s="44"/>
      <c r="EW60" s="45"/>
      <c r="EY60" s="42"/>
      <c r="EZ60" s="42"/>
      <c r="FA60" s="42"/>
      <c r="FB60" s="42"/>
      <c r="FC60" s="43"/>
      <c r="FD60" s="42"/>
      <c r="FE60" s="44"/>
      <c r="FF60" s="45"/>
      <c r="FH60" s="42"/>
      <c r="FI60" s="42"/>
      <c r="FJ60" s="42"/>
      <c r="FK60" s="42"/>
      <c r="FL60" s="43"/>
      <c r="FM60" s="42"/>
      <c r="FN60" s="44"/>
      <c r="FO60" s="45"/>
      <c r="FQ60" s="42"/>
      <c r="FR60" s="42"/>
      <c r="FS60" s="42"/>
      <c r="FT60" s="42"/>
      <c r="FU60" s="43"/>
      <c r="FV60" s="42"/>
      <c r="FW60" s="44"/>
      <c r="FX60" s="45"/>
      <c r="FZ60" s="42"/>
      <c r="GA60" s="42"/>
      <c r="GB60" s="42"/>
      <c r="GC60" s="42"/>
      <c r="GD60" s="43"/>
      <c r="GE60" s="42"/>
      <c r="GF60" s="44"/>
      <c r="GG60" s="45"/>
      <c r="GI60" s="42"/>
      <c r="GJ60" s="42"/>
      <c r="GK60" s="42"/>
      <c r="GL60" s="42"/>
      <c r="GM60" s="43"/>
      <c r="GN60" s="42"/>
      <c r="GO60" s="44"/>
      <c r="GP60" s="45"/>
      <c r="GR60" s="42"/>
      <c r="GS60" s="42"/>
      <c r="GT60" s="42"/>
      <c r="GU60" s="42"/>
      <c r="GV60" s="43"/>
      <c r="GW60" s="42"/>
      <c r="GX60" s="44"/>
      <c r="GY60" s="45"/>
      <c r="HA60" s="42"/>
      <c r="HB60" s="42"/>
      <c r="HC60" s="42"/>
      <c r="HD60" s="42"/>
      <c r="HE60" s="43"/>
      <c r="HF60" s="42"/>
      <c r="HG60" s="44"/>
      <c r="HH60" s="45"/>
      <c r="HJ60" s="42"/>
      <c r="HK60" s="42"/>
      <c r="HL60" s="42"/>
      <c r="HM60" s="42"/>
      <c r="HN60" s="43"/>
      <c r="HO60" s="42"/>
      <c r="HP60" s="44"/>
      <c r="HQ60" s="45"/>
      <c r="HS60" s="42"/>
      <c r="HT60" s="42"/>
      <c r="HU60" s="42"/>
      <c r="HV60" s="42"/>
      <c r="HW60" s="43"/>
      <c r="HX60" s="42"/>
      <c r="HY60" s="44"/>
      <c r="HZ60" s="45"/>
      <c r="IB60" s="42"/>
      <c r="IC60" s="42"/>
      <c r="ID60" s="42"/>
      <c r="IE60" s="42"/>
      <c r="IF60" s="43"/>
      <c r="IG60" s="42"/>
      <c r="IH60" s="44"/>
      <c r="II60" s="45"/>
      <c r="IK60" s="42"/>
      <c r="IL60" s="42"/>
      <c r="IM60" s="42"/>
    </row>
    <row r="61" spans="1:247" s="4" customFormat="1">
      <c r="A61" s="33">
        <f t="shared" si="0"/>
        <v>50</v>
      </c>
      <c r="B61" s="39" t="s">
        <v>70</v>
      </c>
      <c r="C61" s="31"/>
      <c r="D61" s="31"/>
      <c r="E61" s="31"/>
      <c r="F61" s="32"/>
      <c r="G61" s="31"/>
      <c r="H61" s="21"/>
      <c r="I61" s="10"/>
      <c r="J61" s="2"/>
      <c r="K61" s="31"/>
      <c r="L61" s="31"/>
      <c r="M61" s="31"/>
      <c r="N61" s="42"/>
      <c r="O61" s="43"/>
      <c r="P61" s="42"/>
      <c r="Q61" s="44"/>
      <c r="R61" s="45"/>
      <c r="T61" s="42"/>
      <c r="U61" s="42"/>
      <c r="V61" s="42"/>
      <c r="W61" s="42"/>
      <c r="X61" s="43"/>
      <c r="Y61" s="42"/>
      <c r="Z61" s="44"/>
      <c r="AA61" s="45"/>
      <c r="AC61" s="42"/>
      <c r="AD61" s="42"/>
      <c r="AE61" s="42"/>
      <c r="AF61" s="42"/>
      <c r="AG61" s="43"/>
      <c r="AH61" s="42"/>
      <c r="AI61" s="44"/>
      <c r="AJ61" s="45"/>
      <c r="AL61" s="42"/>
      <c r="AM61" s="42"/>
      <c r="AN61" s="42"/>
      <c r="AO61" s="42"/>
      <c r="AP61" s="43"/>
      <c r="AQ61" s="42"/>
      <c r="AR61" s="44"/>
      <c r="AS61" s="45"/>
      <c r="AU61" s="42"/>
      <c r="AV61" s="42"/>
      <c r="AW61" s="42"/>
      <c r="AX61" s="42"/>
      <c r="AY61" s="43"/>
      <c r="AZ61" s="42"/>
      <c r="BA61" s="44"/>
      <c r="BB61" s="45"/>
      <c r="BD61" s="42"/>
      <c r="BE61" s="42"/>
      <c r="BF61" s="42"/>
      <c r="BG61" s="42"/>
      <c r="BH61" s="43"/>
      <c r="BI61" s="42"/>
      <c r="BJ61" s="44"/>
      <c r="BK61" s="45"/>
      <c r="BM61" s="42"/>
      <c r="BN61" s="42"/>
      <c r="BO61" s="42"/>
      <c r="BP61" s="42"/>
      <c r="BQ61" s="43"/>
      <c r="BR61" s="42"/>
      <c r="BS61" s="44"/>
      <c r="BT61" s="45"/>
      <c r="BV61" s="42"/>
      <c r="BW61" s="42"/>
      <c r="BX61" s="42"/>
      <c r="BY61" s="42"/>
      <c r="BZ61" s="43"/>
      <c r="CA61" s="42"/>
      <c r="CB61" s="44"/>
      <c r="CC61" s="45"/>
      <c r="CE61" s="42"/>
      <c r="CF61" s="42"/>
      <c r="CG61" s="42"/>
      <c r="CH61" s="42"/>
      <c r="CI61" s="43"/>
      <c r="CJ61" s="42"/>
      <c r="CK61" s="44"/>
      <c r="CL61" s="45"/>
      <c r="CN61" s="42"/>
      <c r="CO61" s="42"/>
      <c r="CP61" s="42"/>
      <c r="CQ61" s="42"/>
      <c r="CR61" s="43"/>
      <c r="CS61" s="42"/>
      <c r="CT61" s="44"/>
      <c r="CU61" s="45"/>
      <c r="CW61" s="42"/>
      <c r="CX61" s="42"/>
      <c r="CY61" s="42"/>
      <c r="CZ61" s="42"/>
      <c r="DA61" s="43"/>
      <c r="DB61" s="42"/>
      <c r="DC61" s="44"/>
      <c r="DD61" s="45"/>
      <c r="DF61" s="42"/>
      <c r="DG61" s="42"/>
      <c r="DH61" s="42"/>
      <c r="DI61" s="42"/>
      <c r="DJ61" s="43"/>
      <c r="DK61" s="42"/>
      <c r="DL61" s="44"/>
      <c r="DM61" s="45"/>
      <c r="DO61" s="42"/>
      <c r="DP61" s="42"/>
      <c r="DQ61" s="42"/>
      <c r="DR61" s="42"/>
      <c r="DS61" s="43"/>
      <c r="DT61" s="42"/>
      <c r="DU61" s="44"/>
      <c r="DV61" s="45"/>
      <c r="DX61" s="42"/>
      <c r="DY61" s="42"/>
      <c r="DZ61" s="42"/>
      <c r="EA61" s="42"/>
      <c r="EB61" s="43"/>
      <c r="EC61" s="42"/>
      <c r="ED61" s="44"/>
      <c r="EE61" s="45"/>
      <c r="EG61" s="42"/>
      <c r="EH61" s="42"/>
      <c r="EI61" s="42"/>
      <c r="EJ61" s="42"/>
      <c r="EK61" s="43"/>
      <c r="EL61" s="42"/>
      <c r="EM61" s="44"/>
      <c r="EN61" s="45"/>
      <c r="EP61" s="42"/>
      <c r="EQ61" s="42"/>
      <c r="ER61" s="42"/>
      <c r="ES61" s="42"/>
      <c r="ET61" s="43"/>
      <c r="EU61" s="42"/>
      <c r="EV61" s="44"/>
      <c r="EW61" s="45"/>
      <c r="EY61" s="42"/>
      <c r="EZ61" s="42"/>
      <c r="FA61" s="42"/>
      <c r="FB61" s="42"/>
      <c r="FC61" s="43"/>
      <c r="FD61" s="42"/>
      <c r="FE61" s="44"/>
      <c r="FF61" s="45"/>
      <c r="FH61" s="42"/>
      <c r="FI61" s="42"/>
      <c r="FJ61" s="42"/>
      <c r="FK61" s="42"/>
      <c r="FL61" s="43"/>
      <c r="FM61" s="42"/>
      <c r="FN61" s="44"/>
      <c r="FO61" s="45"/>
      <c r="FQ61" s="42"/>
      <c r="FR61" s="42"/>
      <c r="FS61" s="42"/>
      <c r="FT61" s="42"/>
      <c r="FU61" s="43"/>
      <c r="FV61" s="42"/>
      <c r="FW61" s="44"/>
      <c r="FX61" s="45"/>
      <c r="FZ61" s="42"/>
      <c r="GA61" s="42"/>
      <c r="GB61" s="42"/>
      <c r="GC61" s="42"/>
      <c r="GD61" s="43"/>
      <c r="GE61" s="42"/>
      <c r="GF61" s="44"/>
      <c r="GG61" s="45"/>
      <c r="GI61" s="42"/>
      <c r="GJ61" s="42"/>
      <c r="GK61" s="42"/>
      <c r="GL61" s="42"/>
      <c r="GM61" s="43"/>
      <c r="GN61" s="42"/>
      <c r="GO61" s="44"/>
      <c r="GP61" s="45"/>
      <c r="GR61" s="42"/>
      <c r="GS61" s="42"/>
      <c r="GT61" s="42"/>
      <c r="GU61" s="42"/>
      <c r="GV61" s="43"/>
      <c r="GW61" s="42"/>
      <c r="GX61" s="44"/>
      <c r="GY61" s="45"/>
      <c r="HA61" s="42"/>
      <c r="HB61" s="42"/>
      <c r="HC61" s="42"/>
      <c r="HD61" s="42"/>
      <c r="HE61" s="43"/>
      <c r="HF61" s="42"/>
      <c r="HG61" s="44"/>
      <c r="HH61" s="45"/>
      <c r="HJ61" s="42"/>
      <c r="HK61" s="42"/>
      <c r="HL61" s="42"/>
      <c r="HM61" s="42"/>
      <c r="HN61" s="43"/>
      <c r="HO61" s="42"/>
      <c r="HP61" s="44"/>
      <c r="HQ61" s="45"/>
      <c r="HS61" s="42"/>
      <c r="HT61" s="42"/>
      <c r="HU61" s="42"/>
      <c r="HV61" s="42"/>
      <c r="HW61" s="43"/>
      <c r="HX61" s="42"/>
      <c r="HY61" s="44"/>
      <c r="HZ61" s="45"/>
      <c r="IB61" s="42"/>
      <c r="IC61" s="42"/>
      <c r="ID61" s="42"/>
      <c r="IE61" s="42"/>
      <c r="IF61" s="43"/>
      <c r="IG61" s="42"/>
      <c r="IH61" s="44"/>
      <c r="II61" s="45"/>
      <c r="IK61" s="42"/>
      <c r="IL61" s="42"/>
      <c r="IM61" s="42"/>
    </row>
    <row r="62" spans="1:247" s="4" customFormat="1">
      <c r="A62" s="33">
        <f t="shared" si="0"/>
        <v>51</v>
      </c>
      <c r="B62" s="39" t="s">
        <v>130</v>
      </c>
      <c r="C62" s="31"/>
      <c r="D62" s="31"/>
      <c r="E62" s="31"/>
      <c r="F62" s="32"/>
      <c r="G62" s="31"/>
      <c r="H62" s="21"/>
      <c r="I62" s="10"/>
      <c r="J62" s="2"/>
      <c r="K62" s="31"/>
      <c r="L62" s="31"/>
      <c r="M62" s="31"/>
      <c r="N62" s="42"/>
      <c r="O62" s="43"/>
      <c r="P62" s="42"/>
      <c r="Q62" s="44"/>
      <c r="R62" s="45"/>
      <c r="T62" s="42"/>
      <c r="U62" s="42"/>
      <c r="V62" s="42"/>
      <c r="W62" s="42"/>
      <c r="X62" s="43"/>
      <c r="Y62" s="42"/>
      <c r="Z62" s="44"/>
      <c r="AA62" s="45"/>
      <c r="AC62" s="42"/>
      <c r="AD62" s="42"/>
      <c r="AE62" s="42"/>
      <c r="AF62" s="42"/>
      <c r="AG62" s="43"/>
      <c r="AH62" s="42"/>
      <c r="AI62" s="44"/>
      <c r="AJ62" s="45"/>
      <c r="AL62" s="42"/>
      <c r="AM62" s="42"/>
      <c r="AN62" s="42"/>
      <c r="AO62" s="42"/>
      <c r="AP62" s="43"/>
      <c r="AQ62" s="42"/>
      <c r="AR62" s="44"/>
      <c r="AS62" s="45"/>
      <c r="AU62" s="42"/>
      <c r="AV62" s="42"/>
      <c r="AW62" s="42"/>
      <c r="AX62" s="42"/>
      <c r="AY62" s="43"/>
      <c r="AZ62" s="42"/>
      <c r="BA62" s="44"/>
      <c r="BB62" s="45"/>
      <c r="BD62" s="42"/>
      <c r="BE62" s="42"/>
      <c r="BF62" s="42"/>
      <c r="BG62" s="42"/>
      <c r="BH62" s="43"/>
      <c r="BI62" s="42"/>
      <c r="BJ62" s="44"/>
      <c r="BK62" s="45"/>
      <c r="BM62" s="42"/>
      <c r="BN62" s="42"/>
      <c r="BO62" s="42"/>
      <c r="BP62" s="42"/>
      <c r="BQ62" s="43"/>
      <c r="BR62" s="42"/>
      <c r="BS62" s="44"/>
      <c r="BT62" s="45"/>
      <c r="BV62" s="42"/>
      <c r="BW62" s="42"/>
      <c r="BX62" s="42"/>
      <c r="BY62" s="42"/>
      <c r="BZ62" s="43"/>
      <c r="CA62" s="42"/>
      <c r="CB62" s="44"/>
      <c r="CC62" s="45"/>
      <c r="CE62" s="42"/>
      <c r="CF62" s="42"/>
      <c r="CG62" s="42"/>
      <c r="CH62" s="42"/>
      <c r="CI62" s="43"/>
      <c r="CJ62" s="42"/>
      <c r="CK62" s="44"/>
      <c r="CL62" s="45"/>
      <c r="CN62" s="42"/>
      <c r="CO62" s="42"/>
      <c r="CP62" s="42"/>
      <c r="CQ62" s="42"/>
      <c r="CR62" s="43"/>
      <c r="CS62" s="42"/>
      <c r="CT62" s="44"/>
      <c r="CU62" s="45"/>
      <c r="CW62" s="42"/>
      <c r="CX62" s="42"/>
      <c r="CY62" s="42"/>
      <c r="CZ62" s="42"/>
      <c r="DA62" s="43"/>
      <c r="DB62" s="42"/>
      <c r="DC62" s="44"/>
      <c r="DD62" s="45"/>
      <c r="DF62" s="42"/>
      <c r="DG62" s="42"/>
      <c r="DH62" s="42"/>
      <c r="DI62" s="42"/>
      <c r="DJ62" s="43"/>
      <c r="DK62" s="42"/>
      <c r="DL62" s="44"/>
      <c r="DM62" s="45"/>
      <c r="DO62" s="42"/>
      <c r="DP62" s="42"/>
      <c r="DQ62" s="42"/>
      <c r="DR62" s="42"/>
      <c r="DS62" s="43"/>
      <c r="DT62" s="42"/>
      <c r="DU62" s="44"/>
      <c r="DV62" s="45"/>
      <c r="DX62" s="42"/>
      <c r="DY62" s="42"/>
      <c r="DZ62" s="42"/>
      <c r="EA62" s="42"/>
      <c r="EB62" s="43"/>
      <c r="EC62" s="42"/>
      <c r="ED62" s="44"/>
      <c r="EE62" s="45"/>
      <c r="EG62" s="42"/>
      <c r="EH62" s="42"/>
      <c r="EI62" s="42"/>
      <c r="EJ62" s="42"/>
      <c r="EK62" s="43"/>
      <c r="EL62" s="42"/>
      <c r="EM62" s="44"/>
      <c r="EN62" s="45"/>
      <c r="EP62" s="42"/>
      <c r="EQ62" s="42"/>
      <c r="ER62" s="42"/>
      <c r="ES62" s="42"/>
      <c r="ET62" s="43"/>
      <c r="EU62" s="42"/>
      <c r="EV62" s="44"/>
      <c r="EW62" s="45"/>
      <c r="EY62" s="42"/>
      <c r="EZ62" s="42"/>
      <c r="FA62" s="42"/>
      <c r="FB62" s="42"/>
      <c r="FC62" s="43"/>
      <c r="FD62" s="42"/>
      <c r="FE62" s="44"/>
      <c r="FF62" s="45"/>
      <c r="FH62" s="42"/>
      <c r="FI62" s="42"/>
      <c r="FJ62" s="42"/>
      <c r="FK62" s="42"/>
      <c r="FL62" s="43"/>
      <c r="FM62" s="42"/>
      <c r="FN62" s="44"/>
      <c r="FO62" s="45"/>
      <c r="FQ62" s="42"/>
      <c r="FR62" s="42"/>
      <c r="FS62" s="42"/>
      <c r="FT62" s="42"/>
      <c r="FU62" s="43"/>
      <c r="FV62" s="42"/>
      <c r="FW62" s="44"/>
      <c r="FX62" s="45"/>
      <c r="FZ62" s="42"/>
      <c r="GA62" s="42"/>
      <c r="GB62" s="42"/>
      <c r="GC62" s="42"/>
      <c r="GD62" s="43"/>
      <c r="GE62" s="42"/>
      <c r="GF62" s="44"/>
      <c r="GG62" s="45"/>
      <c r="GI62" s="42"/>
      <c r="GJ62" s="42"/>
      <c r="GK62" s="42"/>
      <c r="GL62" s="42"/>
      <c r="GM62" s="43"/>
      <c r="GN62" s="42"/>
      <c r="GO62" s="44"/>
      <c r="GP62" s="45"/>
      <c r="GR62" s="42"/>
      <c r="GS62" s="42"/>
      <c r="GT62" s="42"/>
      <c r="GU62" s="42"/>
      <c r="GV62" s="43"/>
      <c r="GW62" s="42"/>
      <c r="GX62" s="44"/>
      <c r="GY62" s="45"/>
      <c r="HA62" s="42"/>
      <c r="HB62" s="42"/>
      <c r="HC62" s="42"/>
      <c r="HD62" s="42"/>
      <c r="HE62" s="43"/>
      <c r="HF62" s="42"/>
      <c r="HG62" s="44"/>
      <c r="HH62" s="45"/>
      <c r="HJ62" s="42"/>
      <c r="HK62" s="42"/>
      <c r="HL62" s="42"/>
      <c r="HM62" s="42"/>
      <c r="HN62" s="43"/>
      <c r="HO62" s="42"/>
      <c r="HP62" s="44"/>
      <c r="HQ62" s="45"/>
      <c r="HS62" s="42"/>
      <c r="HT62" s="42"/>
      <c r="HU62" s="42"/>
      <c r="HV62" s="42"/>
      <c r="HW62" s="43"/>
      <c r="HX62" s="42"/>
      <c r="HY62" s="44"/>
      <c r="HZ62" s="45"/>
      <c r="IB62" s="42"/>
      <c r="IC62" s="42"/>
      <c r="ID62" s="42"/>
      <c r="IE62" s="42"/>
      <c r="IF62" s="43"/>
      <c r="IG62" s="42"/>
      <c r="IH62" s="44"/>
      <c r="II62" s="45"/>
      <c r="IK62" s="42"/>
      <c r="IL62" s="42"/>
      <c r="IM62" s="42"/>
    </row>
    <row r="63" spans="1:247" s="4" customFormat="1">
      <c r="A63" s="33">
        <f t="shared" si="0"/>
        <v>52</v>
      </c>
      <c r="B63" s="81" t="s">
        <v>83</v>
      </c>
      <c r="C63" s="110">
        <f>SUM(C13:C62)</f>
        <v>320103.27615384612</v>
      </c>
      <c r="D63" s="110">
        <f>SUM(D13:D62)</f>
        <v>0</v>
      </c>
      <c r="E63" s="110">
        <f>SUM(E13:E62)</f>
        <v>320103.27615384612</v>
      </c>
      <c r="F63" s="32"/>
      <c r="G63" s="110">
        <f>SUM(G13:G62)</f>
        <v>0</v>
      </c>
      <c r="H63" s="2"/>
      <c r="I63" s="2"/>
      <c r="J63" s="2"/>
      <c r="K63" s="2"/>
      <c r="L63" s="2"/>
      <c r="M63" s="2"/>
    </row>
    <row r="64" spans="1:247" s="4" customFormat="1">
      <c r="A64" s="33">
        <f t="shared" si="0"/>
        <v>53</v>
      </c>
      <c r="B64" s="105" t="s">
        <v>102</v>
      </c>
      <c r="C64" s="2"/>
      <c r="D64" s="2"/>
      <c r="E64" s="2"/>
      <c r="F64" s="2"/>
      <c r="G64" s="2"/>
    </row>
    <row r="65" spans="1:15" s="4" customFormat="1">
      <c r="A65" s="33">
        <f t="shared" si="0"/>
        <v>54</v>
      </c>
      <c r="B65" s="73" t="s">
        <v>131</v>
      </c>
      <c r="C65" s="2"/>
      <c r="D65" s="2"/>
      <c r="E65" s="2"/>
      <c r="F65" s="2"/>
      <c r="G65" s="2"/>
      <c r="H65" s="2"/>
      <c r="I65" s="2"/>
    </row>
    <row r="66" spans="1:15" s="4" customFormat="1">
      <c r="A66" s="33">
        <f t="shared" si="0"/>
        <v>55</v>
      </c>
      <c r="B66" s="50" t="s">
        <v>74</v>
      </c>
      <c r="C66" s="2"/>
      <c r="D66" s="2"/>
      <c r="E66" s="2"/>
      <c r="F66" s="2"/>
      <c r="G66" s="2"/>
      <c r="H66" s="2"/>
      <c r="I66" s="2"/>
    </row>
    <row r="67" spans="1:15" s="4" customFormat="1">
      <c r="A67" s="33">
        <f t="shared" si="0"/>
        <v>56</v>
      </c>
      <c r="B67" s="50" t="s">
        <v>75</v>
      </c>
      <c r="C67" s="36">
        <v>15860.086059479556</v>
      </c>
      <c r="D67" s="36">
        <v>15581.484200743496</v>
      </c>
      <c r="E67" s="36">
        <v>15656</v>
      </c>
      <c r="F67" s="2"/>
      <c r="G67" s="2"/>
      <c r="H67" s="2"/>
      <c r="I67" s="2"/>
    </row>
    <row r="68" spans="1:15" s="4" customFormat="1">
      <c r="A68" s="33">
        <f t="shared" si="0"/>
        <v>57</v>
      </c>
      <c r="B68" s="50" t="s">
        <v>76</v>
      </c>
      <c r="C68" s="36">
        <v>6069.8910780669148</v>
      </c>
      <c r="D68" s="36">
        <v>6172.9527881040894</v>
      </c>
      <c r="E68" s="36">
        <v>6192</v>
      </c>
      <c r="F68" s="2"/>
      <c r="G68" s="2"/>
      <c r="H68" s="2"/>
      <c r="I68" s="2"/>
    </row>
    <row r="69" spans="1:15" s="4" customFormat="1">
      <c r="A69" s="33">
        <f t="shared" si="0"/>
        <v>58</v>
      </c>
      <c r="B69" s="50" t="s">
        <v>77</v>
      </c>
      <c r="C69" s="2"/>
      <c r="D69" s="36">
        <v>0</v>
      </c>
      <c r="E69" s="36">
        <v>0</v>
      </c>
      <c r="F69" s="2"/>
      <c r="G69" s="2"/>
      <c r="H69" s="2"/>
      <c r="I69" s="2"/>
    </row>
    <row r="70" spans="1:15" s="4" customFormat="1">
      <c r="A70" s="33">
        <f t="shared" si="0"/>
        <v>59</v>
      </c>
      <c r="B70" s="50" t="s">
        <v>78</v>
      </c>
      <c r="C70" s="2"/>
      <c r="D70" s="36">
        <v>0</v>
      </c>
      <c r="E70" s="36">
        <v>0</v>
      </c>
      <c r="F70" s="2"/>
      <c r="G70" s="2"/>
      <c r="H70" s="2"/>
      <c r="I70" s="2"/>
    </row>
    <row r="71" spans="1:15" s="4" customFormat="1">
      <c r="A71" s="33">
        <f t="shared" si="0"/>
        <v>60</v>
      </c>
      <c r="B71" s="50" t="s">
        <v>79</v>
      </c>
      <c r="C71" s="2"/>
      <c r="D71" s="36">
        <v>0</v>
      </c>
      <c r="E71" s="36">
        <v>0</v>
      </c>
      <c r="F71" s="2"/>
      <c r="G71" s="2"/>
      <c r="H71" s="2"/>
      <c r="I71" s="2"/>
    </row>
    <row r="72" spans="1:15" s="4" customFormat="1">
      <c r="A72" s="33">
        <f t="shared" si="0"/>
        <v>61</v>
      </c>
      <c r="B72" s="50" t="s">
        <v>80</v>
      </c>
      <c r="C72" s="2"/>
      <c r="D72" s="36">
        <v>0</v>
      </c>
      <c r="E72" s="36">
        <v>0</v>
      </c>
      <c r="F72" s="2"/>
      <c r="G72" s="2"/>
      <c r="H72" s="2"/>
      <c r="I72" s="2"/>
    </row>
    <row r="73" spans="1:15" s="4" customFormat="1">
      <c r="A73" s="33">
        <f t="shared" si="0"/>
        <v>62</v>
      </c>
      <c r="B73" s="52" t="s">
        <v>81</v>
      </c>
      <c r="C73" s="2"/>
      <c r="D73" s="36">
        <v>0</v>
      </c>
      <c r="E73" s="36">
        <v>0</v>
      </c>
      <c r="F73" s="2"/>
      <c r="G73" s="2"/>
      <c r="H73" s="2"/>
      <c r="I73" s="2"/>
    </row>
    <row r="74" spans="1:15" s="4" customFormat="1">
      <c r="A74" s="33">
        <f t="shared" si="0"/>
        <v>63</v>
      </c>
      <c r="B74" s="53" t="s">
        <v>82</v>
      </c>
      <c r="C74" s="36">
        <v>-818</v>
      </c>
      <c r="D74" s="36">
        <v>0</v>
      </c>
      <c r="E74" s="36">
        <v>-63</v>
      </c>
      <c r="F74" s="2"/>
      <c r="G74" s="2"/>
      <c r="H74" s="2"/>
      <c r="I74" s="2"/>
    </row>
    <row r="75" spans="1:15" s="4" customFormat="1">
      <c r="A75" s="33">
        <f t="shared" si="0"/>
        <v>64</v>
      </c>
      <c r="B75" s="50" t="s">
        <v>104</v>
      </c>
      <c r="C75" s="2"/>
      <c r="D75" s="36">
        <v>0</v>
      </c>
      <c r="E75" s="36">
        <v>0</v>
      </c>
      <c r="F75" s="2"/>
      <c r="G75" s="2"/>
      <c r="H75" s="2"/>
      <c r="I75" s="2"/>
    </row>
    <row r="76" spans="1:15" s="4" customFormat="1" ht="12.75" thickBot="1">
      <c r="A76" s="33">
        <f t="shared" si="0"/>
        <v>65</v>
      </c>
      <c r="B76" s="106" t="s">
        <v>132</v>
      </c>
      <c r="C76" s="92">
        <f>SUM(C65:C75)</f>
        <v>21111.97713754647</v>
      </c>
      <c r="D76" s="92">
        <f>SUM(D65:D75)</f>
        <v>21754.436988847585</v>
      </c>
      <c r="E76" s="92">
        <f>SUM(E63:E75)</f>
        <v>341888.27615384612</v>
      </c>
      <c r="F76" s="2"/>
      <c r="G76" s="2"/>
      <c r="H76" s="2"/>
      <c r="I76" s="2"/>
    </row>
    <row r="77" spans="1:15" s="4" customFormat="1" ht="12.75" thickTop="1">
      <c r="A77" s="2"/>
      <c r="B77" s="32"/>
      <c r="C77" s="2"/>
      <c r="D77" s="2"/>
      <c r="E77" s="2"/>
      <c r="F77" s="2"/>
      <c r="G77" s="2"/>
      <c r="H77" s="2"/>
      <c r="I77" s="2"/>
    </row>
    <row r="78" spans="1:15" s="4" customFormat="1">
      <c r="A78" s="2"/>
      <c r="B78" s="291" t="s">
        <v>231</v>
      </c>
      <c r="C78" s="2"/>
      <c r="D78" s="2"/>
      <c r="E78" s="2"/>
      <c r="F78" s="2"/>
      <c r="G78" s="2"/>
      <c r="H78" s="2"/>
      <c r="I78" s="2"/>
    </row>
    <row r="79" spans="1:15" s="4" customFormat="1">
      <c r="A79" s="2"/>
      <c r="B79" s="4" t="s">
        <v>222</v>
      </c>
      <c r="C79" s="46">
        <f>+G63</f>
        <v>0</v>
      </c>
      <c r="D79" s="2"/>
      <c r="E79" s="2"/>
      <c r="F79" s="2"/>
      <c r="G79" s="2"/>
      <c r="H79" s="2"/>
      <c r="I79" s="2"/>
    </row>
    <row r="80" spans="1:15" s="4" customFormat="1">
      <c r="A80" s="2"/>
      <c r="B80" s="4" t="s">
        <v>223</v>
      </c>
      <c r="C80" s="46">
        <f>-'LAKEP A 10'!H60</f>
        <v>0</v>
      </c>
      <c r="D80" s="2"/>
      <c r="E80" s="2"/>
      <c r="F80" s="2"/>
      <c r="G80" s="2"/>
      <c r="H80" s="32"/>
      <c r="I80" s="2"/>
      <c r="J80" s="2"/>
      <c r="K80" s="2"/>
      <c r="L80" s="2"/>
      <c r="M80" s="2"/>
      <c r="N80" s="2"/>
      <c r="O80" s="2"/>
    </row>
    <row r="81" spans="1:15" s="4" customFormat="1">
      <c r="A81" s="2"/>
      <c r="B81" s="4" t="s">
        <v>199</v>
      </c>
      <c r="C81" s="250">
        <f>-G76</f>
        <v>0</v>
      </c>
      <c r="D81" s="2"/>
      <c r="E81" s="2"/>
      <c r="F81" s="2"/>
      <c r="G81" s="2"/>
      <c r="H81" s="32"/>
      <c r="I81" s="2"/>
      <c r="J81" s="2"/>
      <c r="K81" s="2"/>
      <c r="L81" s="2"/>
      <c r="M81" s="2"/>
      <c r="N81" s="2"/>
      <c r="O81" s="2"/>
    </row>
    <row r="82" spans="1:15" s="4" customFormat="1" ht="14.25">
      <c r="A82" s="2"/>
      <c r="B82" s="4" t="s">
        <v>216</v>
      </c>
      <c r="C82" s="278">
        <f>+M76</f>
        <v>0</v>
      </c>
      <c r="D82" s="2"/>
      <c r="E82" s="2"/>
      <c r="F82" s="2"/>
      <c r="G82" s="2"/>
      <c r="H82" s="32"/>
      <c r="I82" s="2"/>
      <c r="J82" s="2"/>
      <c r="K82" s="2"/>
      <c r="L82" s="2"/>
      <c r="M82" s="2"/>
      <c r="N82" s="2"/>
      <c r="O82" s="2"/>
    </row>
    <row r="83" spans="1:15" s="4" customFormat="1">
      <c r="A83" s="2"/>
      <c r="B83" s="4" t="s">
        <v>72</v>
      </c>
      <c r="C83" s="290">
        <f>SUM(C79:C82)</f>
        <v>0</v>
      </c>
      <c r="D83" s="2"/>
      <c r="E83" s="2"/>
      <c r="F83" s="2"/>
      <c r="G83" s="2"/>
      <c r="H83" s="32"/>
      <c r="I83" s="2"/>
      <c r="J83" s="2"/>
      <c r="K83" s="2"/>
      <c r="L83" s="2"/>
      <c r="M83" s="2"/>
      <c r="N83" s="2"/>
      <c r="O83" s="2"/>
    </row>
    <row r="84" spans="1:15" s="4" customFormat="1">
      <c r="A84" s="2"/>
      <c r="B84" s="4" t="s">
        <v>224</v>
      </c>
      <c r="C84" s="46">
        <v>89707</v>
      </c>
      <c r="D84" s="2"/>
      <c r="E84" s="2"/>
      <c r="F84" s="2"/>
      <c r="G84" s="2"/>
      <c r="H84" s="32"/>
      <c r="I84" s="2"/>
      <c r="J84" s="2"/>
      <c r="K84" s="2"/>
      <c r="L84" s="2"/>
      <c r="M84" s="2"/>
      <c r="N84" s="2"/>
      <c r="O84" s="2"/>
    </row>
    <row r="85" spans="1:15" s="4" customFormat="1">
      <c r="A85" s="2"/>
      <c r="B85" s="2" t="s">
        <v>225</v>
      </c>
      <c r="C85" s="36">
        <f>+C83-C84</f>
        <v>-89707</v>
      </c>
      <c r="D85" s="2"/>
      <c r="E85" s="2"/>
      <c r="F85" s="2"/>
      <c r="G85" s="2"/>
      <c r="H85" s="32"/>
      <c r="I85" s="2"/>
      <c r="J85" s="2"/>
      <c r="K85" s="2"/>
      <c r="L85" s="2"/>
      <c r="M85" s="2"/>
      <c r="N85" s="2"/>
      <c r="O85" s="2"/>
    </row>
    <row r="86" spans="1:15" s="4" customFormat="1">
      <c r="A86" s="2"/>
      <c r="B86" s="2"/>
      <c r="C86" s="2"/>
      <c r="D86" s="2"/>
      <c r="E86" s="2"/>
      <c r="F86" s="2"/>
      <c r="G86" s="2"/>
      <c r="H86" s="32"/>
      <c r="I86" s="2"/>
      <c r="J86" s="2"/>
      <c r="K86" s="2"/>
      <c r="L86" s="2"/>
      <c r="M86" s="2"/>
      <c r="N86" s="2"/>
      <c r="O86" s="2"/>
    </row>
    <row r="87" spans="1:15" s="4" customFormat="1">
      <c r="A87" s="2"/>
      <c r="B87" s="2"/>
      <c r="C87" s="2"/>
      <c r="D87" s="2"/>
      <c r="E87" s="2"/>
      <c r="F87" s="2"/>
      <c r="G87" s="2"/>
      <c r="H87" s="32"/>
      <c r="I87" s="2"/>
      <c r="J87" s="2"/>
      <c r="K87" s="2"/>
      <c r="L87" s="2"/>
      <c r="M87" s="2"/>
      <c r="N87" s="2"/>
      <c r="O87" s="2"/>
    </row>
    <row r="88" spans="1:15" s="4" customFormat="1">
      <c r="A88" s="2"/>
      <c r="B88" s="2"/>
      <c r="C88" s="2"/>
      <c r="D88" s="2"/>
      <c r="E88" s="2"/>
      <c r="F88" s="2"/>
      <c r="G88" s="2"/>
      <c r="H88" s="32"/>
      <c r="I88" s="2"/>
      <c r="J88" s="2"/>
      <c r="K88" s="2"/>
      <c r="L88" s="2"/>
      <c r="M88" s="2"/>
      <c r="N88" s="2"/>
      <c r="O88" s="2"/>
    </row>
    <row r="89" spans="1:15" s="4" customFormat="1">
      <c r="A89" s="2"/>
      <c r="B89" s="2"/>
      <c r="C89" s="2"/>
      <c r="D89" s="2"/>
      <c r="E89" s="2"/>
      <c r="F89" s="2"/>
      <c r="G89" s="2"/>
      <c r="H89" s="32"/>
      <c r="I89" s="2"/>
      <c r="J89" s="2"/>
      <c r="K89" s="2"/>
      <c r="L89" s="2"/>
      <c r="M89" s="2"/>
      <c r="N89" s="2"/>
      <c r="O89" s="2"/>
    </row>
    <row r="90" spans="1:15" s="4" customFormat="1">
      <c r="A90" s="2"/>
      <c r="B90" s="2"/>
      <c r="C90" s="2"/>
      <c r="D90" s="2"/>
      <c r="E90" s="2"/>
      <c r="F90" s="2"/>
      <c r="G90" s="2"/>
      <c r="H90" s="32"/>
      <c r="I90" s="2"/>
      <c r="J90" s="2"/>
      <c r="K90" s="2"/>
      <c r="L90" s="2"/>
      <c r="M90" s="2"/>
      <c r="N90" s="2"/>
      <c r="O90" s="2"/>
    </row>
    <row r="91" spans="1:15" s="4" customFormat="1">
      <c r="A91" s="2"/>
      <c r="B91" s="2"/>
      <c r="C91" s="2"/>
      <c r="D91" s="2"/>
      <c r="E91" s="2"/>
      <c r="F91" s="2"/>
      <c r="G91" s="2"/>
      <c r="H91" s="32"/>
      <c r="I91" s="2"/>
      <c r="J91" s="2"/>
      <c r="K91" s="2"/>
      <c r="L91" s="2"/>
      <c r="M91" s="2"/>
      <c r="N91" s="2"/>
      <c r="O91" s="2"/>
    </row>
    <row r="92" spans="1:15" s="4" customFormat="1">
      <c r="A92" s="2"/>
      <c r="B92" s="2"/>
      <c r="C92" s="2"/>
      <c r="D92" s="2"/>
      <c r="E92" s="2"/>
      <c r="F92" s="2"/>
      <c r="G92" s="2"/>
      <c r="H92" s="32"/>
      <c r="I92" s="2"/>
      <c r="J92" s="2"/>
      <c r="K92" s="2"/>
      <c r="L92" s="2"/>
      <c r="M92" s="2"/>
      <c r="N92" s="2"/>
      <c r="O92" s="2"/>
    </row>
    <row r="93" spans="1:15" s="4" customFormat="1">
      <c r="A93" s="2"/>
      <c r="B93" s="2"/>
      <c r="C93" s="2"/>
      <c r="D93" s="2"/>
      <c r="E93" s="2"/>
      <c r="F93" s="2"/>
      <c r="G93" s="2"/>
      <c r="H93" s="32"/>
      <c r="I93" s="2"/>
      <c r="J93" s="2"/>
      <c r="K93" s="2"/>
      <c r="L93" s="2"/>
      <c r="M93" s="2"/>
      <c r="N93" s="2"/>
      <c r="O93" s="2"/>
    </row>
    <row r="94" spans="1:15" s="4" customFormat="1">
      <c r="A94" s="2"/>
      <c r="B94" s="2"/>
      <c r="C94" s="2"/>
      <c r="D94" s="2"/>
      <c r="E94" s="2"/>
      <c r="F94" s="2"/>
      <c r="G94" s="2"/>
      <c r="H94" s="32"/>
      <c r="I94" s="2"/>
      <c r="J94" s="2"/>
      <c r="K94" s="2"/>
      <c r="L94" s="2"/>
      <c r="M94" s="2"/>
      <c r="N94" s="2"/>
      <c r="O94" s="2"/>
    </row>
    <row r="95" spans="1:15" s="4" customFormat="1">
      <c r="A95" s="2"/>
      <c r="B95" s="2"/>
      <c r="C95" s="2"/>
      <c r="D95" s="2"/>
      <c r="E95" s="2"/>
      <c r="F95" s="2"/>
      <c r="G95" s="2"/>
      <c r="H95" s="32"/>
      <c r="I95" s="2"/>
      <c r="J95" s="2"/>
      <c r="K95" s="2"/>
      <c r="L95" s="2"/>
      <c r="M95" s="2"/>
      <c r="N95" s="2"/>
      <c r="O95" s="2"/>
    </row>
    <row r="96" spans="1:15" s="4" customFormat="1">
      <c r="A96" s="2"/>
      <c r="B96" s="2"/>
      <c r="C96" s="2"/>
      <c r="D96" s="2"/>
      <c r="E96" s="2"/>
      <c r="F96" s="2"/>
      <c r="G96" s="2"/>
      <c r="H96" s="32"/>
      <c r="I96" s="2"/>
      <c r="J96" s="2"/>
      <c r="K96" s="2"/>
      <c r="L96" s="2"/>
      <c r="M96" s="2"/>
      <c r="N96" s="2"/>
      <c r="O96" s="2"/>
    </row>
    <row r="97" spans="1:15" s="4" customFormat="1">
      <c r="A97" s="2"/>
      <c r="B97" s="2"/>
      <c r="C97" s="2"/>
      <c r="D97" s="2"/>
      <c r="E97" s="2"/>
      <c r="F97" s="2"/>
      <c r="G97" s="2"/>
      <c r="H97" s="32"/>
      <c r="I97" s="2"/>
      <c r="J97" s="2"/>
      <c r="K97" s="2"/>
      <c r="L97" s="2"/>
      <c r="M97" s="2"/>
      <c r="N97" s="2"/>
      <c r="O97" s="2"/>
    </row>
    <row r="98" spans="1:15" s="4" customFormat="1">
      <c r="A98" s="2"/>
      <c r="B98" s="2"/>
      <c r="C98" s="2"/>
      <c r="D98" s="2"/>
      <c r="E98" s="2"/>
      <c r="F98" s="2"/>
      <c r="G98" s="2"/>
      <c r="H98" s="32"/>
      <c r="I98" s="2"/>
      <c r="J98" s="2"/>
      <c r="K98" s="2"/>
      <c r="L98" s="2"/>
      <c r="M98" s="2"/>
      <c r="N98" s="2"/>
      <c r="O98" s="2"/>
    </row>
    <row r="99" spans="1:15" s="4" customFormat="1">
      <c r="A99" s="2"/>
      <c r="B99" s="2"/>
      <c r="C99" s="2"/>
      <c r="D99" s="2"/>
      <c r="E99" s="2"/>
      <c r="F99" s="2"/>
      <c r="G99" s="2"/>
      <c r="H99" s="32"/>
      <c r="I99" s="2"/>
      <c r="J99" s="2"/>
      <c r="K99" s="2"/>
      <c r="L99" s="2"/>
      <c r="M99" s="2"/>
      <c r="N99" s="2"/>
      <c r="O99" s="2"/>
    </row>
    <row r="100" spans="1:15" s="4" customFormat="1">
      <c r="A100" s="2"/>
      <c r="B100" s="2"/>
      <c r="C100" s="2"/>
      <c r="D100" s="2"/>
      <c r="E100" s="2"/>
      <c r="F100" s="2"/>
      <c r="G100" s="2"/>
      <c r="H100" s="32"/>
      <c r="I100" s="2"/>
      <c r="J100" s="2"/>
      <c r="K100" s="2"/>
      <c r="L100" s="2"/>
      <c r="M100" s="2"/>
      <c r="N100" s="2"/>
      <c r="O100" s="2"/>
    </row>
    <row r="101" spans="1:15" s="4" customFormat="1">
      <c r="A101" s="2"/>
      <c r="B101" s="2"/>
      <c r="C101" s="2"/>
      <c r="D101" s="2"/>
      <c r="E101" s="2"/>
      <c r="F101" s="2"/>
      <c r="G101" s="2"/>
      <c r="H101" s="32"/>
      <c r="I101" s="2"/>
      <c r="J101" s="2"/>
      <c r="K101" s="2"/>
      <c r="L101" s="2"/>
      <c r="M101" s="2"/>
      <c r="N101" s="2"/>
      <c r="O101" s="2"/>
    </row>
    <row r="102" spans="1:15" s="4" customFormat="1">
      <c r="A102" s="2"/>
      <c r="B102" s="2"/>
      <c r="C102" s="2"/>
      <c r="D102" s="2"/>
      <c r="E102" s="2"/>
      <c r="F102" s="2"/>
      <c r="G102" s="2"/>
      <c r="H102" s="32"/>
      <c r="I102" s="2"/>
      <c r="J102" s="2"/>
      <c r="K102" s="2"/>
      <c r="L102" s="2"/>
      <c r="M102" s="2"/>
      <c r="N102" s="2"/>
      <c r="O102" s="2"/>
    </row>
    <row r="103" spans="1:15" s="4" customFormat="1">
      <c r="A103" s="2"/>
      <c r="B103" s="2"/>
      <c r="C103" s="2"/>
      <c r="D103" s="2"/>
      <c r="E103" s="2"/>
      <c r="F103" s="2"/>
      <c r="G103" s="2"/>
      <c r="H103" s="32"/>
      <c r="I103" s="2"/>
      <c r="J103" s="2"/>
      <c r="K103" s="2"/>
      <c r="L103" s="2"/>
      <c r="M103" s="2"/>
      <c r="N103" s="2"/>
      <c r="O103" s="2"/>
    </row>
    <row r="104" spans="1:15" s="4" customFormat="1">
      <c r="A104" s="2"/>
      <c r="B104" s="2"/>
      <c r="C104" s="2"/>
      <c r="D104" s="2"/>
      <c r="E104" s="2"/>
      <c r="F104" s="2"/>
      <c r="G104" s="2"/>
      <c r="H104" s="32"/>
      <c r="I104" s="2"/>
      <c r="J104" s="2"/>
      <c r="K104" s="2"/>
      <c r="L104" s="2"/>
      <c r="M104" s="2"/>
      <c r="N104" s="2"/>
      <c r="O104" s="2"/>
    </row>
    <row r="105" spans="1:15" s="4" customFormat="1">
      <c r="A105" s="2"/>
      <c r="B105" s="2"/>
      <c r="C105" s="2"/>
      <c r="D105" s="2"/>
      <c r="E105" s="2"/>
      <c r="F105" s="2"/>
      <c r="G105" s="2"/>
      <c r="H105" s="32"/>
      <c r="I105" s="2"/>
      <c r="J105" s="2"/>
      <c r="K105" s="2"/>
      <c r="L105" s="2"/>
      <c r="M105" s="2"/>
      <c r="N105" s="2"/>
      <c r="O105" s="2"/>
    </row>
    <row r="106" spans="1:15" s="4" customFormat="1">
      <c r="A106" s="2"/>
      <c r="B106" s="2"/>
      <c r="C106" s="2"/>
      <c r="D106" s="2"/>
      <c r="E106" s="2"/>
      <c r="F106" s="2"/>
      <c r="G106" s="2"/>
      <c r="H106" s="32"/>
      <c r="I106" s="2"/>
      <c r="J106" s="2"/>
      <c r="K106" s="2"/>
      <c r="L106" s="2"/>
      <c r="M106" s="2"/>
      <c r="N106" s="2"/>
      <c r="O106" s="2"/>
    </row>
    <row r="107" spans="1:15" s="4" customFormat="1">
      <c r="A107" s="2"/>
      <c r="B107" s="2"/>
      <c r="C107" s="2"/>
      <c r="D107" s="2"/>
      <c r="E107" s="2"/>
      <c r="F107" s="2"/>
      <c r="G107" s="2"/>
      <c r="H107" s="32"/>
      <c r="I107" s="2"/>
      <c r="J107" s="2"/>
      <c r="K107" s="2"/>
      <c r="L107" s="2"/>
      <c r="M107" s="2"/>
      <c r="N107" s="2"/>
      <c r="O107" s="2"/>
    </row>
    <row r="108" spans="1:15" s="4" customFormat="1">
      <c r="A108" s="2"/>
      <c r="B108" s="2"/>
      <c r="C108" s="2"/>
      <c r="D108" s="2"/>
      <c r="E108" s="2"/>
      <c r="F108" s="2"/>
      <c r="G108" s="2"/>
      <c r="H108" s="32"/>
      <c r="I108" s="2"/>
      <c r="J108" s="2"/>
      <c r="K108" s="2"/>
      <c r="L108" s="2"/>
      <c r="M108" s="2"/>
      <c r="N108" s="2"/>
      <c r="O108" s="2"/>
    </row>
    <row r="109" spans="1:15" s="4" customFormat="1">
      <c r="A109" s="2"/>
      <c r="B109" s="2"/>
      <c r="C109" s="2"/>
      <c r="D109" s="2"/>
      <c r="E109" s="2"/>
      <c r="F109" s="2"/>
      <c r="G109" s="2"/>
      <c r="H109" s="32"/>
      <c r="I109" s="2"/>
      <c r="J109" s="2"/>
      <c r="K109" s="2"/>
      <c r="L109" s="2"/>
      <c r="M109" s="2"/>
      <c r="N109" s="2"/>
      <c r="O109" s="2"/>
    </row>
    <row r="110" spans="1:15" s="4" customFormat="1">
      <c r="A110" s="2"/>
      <c r="B110" s="2"/>
      <c r="C110" s="2"/>
      <c r="D110" s="2"/>
      <c r="E110" s="2"/>
      <c r="F110" s="2"/>
      <c r="G110" s="2"/>
      <c r="H110" s="32"/>
      <c r="I110" s="2"/>
      <c r="J110" s="2"/>
      <c r="K110" s="2"/>
      <c r="L110" s="2"/>
      <c r="M110" s="2"/>
      <c r="N110" s="2"/>
      <c r="O110" s="2"/>
    </row>
    <row r="111" spans="1:15" s="4" customFormat="1">
      <c r="A111" s="2"/>
      <c r="B111" s="2"/>
      <c r="C111" s="2"/>
      <c r="D111" s="2"/>
      <c r="E111" s="2"/>
      <c r="F111" s="2"/>
      <c r="G111" s="2"/>
      <c r="H111" s="32"/>
      <c r="I111" s="2"/>
      <c r="J111" s="2"/>
      <c r="K111" s="2"/>
      <c r="L111" s="2"/>
      <c r="M111" s="2"/>
      <c r="N111" s="2"/>
      <c r="O111" s="2"/>
    </row>
    <row r="112" spans="1:15" s="4" customFormat="1">
      <c r="A112" s="2"/>
      <c r="B112" s="2"/>
      <c r="C112" s="2"/>
      <c r="D112" s="2"/>
      <c r="E112" s="2"/>
      <c r="F112" s="2"/>
      <c r="G112" s="2"/>
      <c r="H112" s="32"/>
      <c r="I112" s="2"/>
      <c r="J112" s="2"/>
      <c r="K112" s="2"/>
      <c r="L112" s="2"/>
      <c r="M112" s="2"/>
      <c r="N112" s="2"/>
      <c r="O112" s="2"/>
    </row>
    <row r="113" spans="1:15" s="4" customFormat="1">
      <c r="A113" s="2"/>
      <c r="B113" s="2"/>
      <c r="C113" s="2"/>
      <c r="D113" s="2"/>
      <c r="E113" s="2"/>
      <c r="F113" s="2"/>
      <c r="G113" s="2"/>
      <c r="H113" s="32"/>
      <c r="I113" s="2"/>
      <c r="J113" s="2"/>
      <c r="K113" s="2"/>
      <c r="L113" s="2"/>
      <c r="M113" s="2"/>
      <c r="N113" s="2"/>
      <c r="O113" s="2"/>
    </row>
    <row r="114" spans="1:15" s="4" customFormat="1">
      <c r="A114" s="2"/>
      <c r="B114" s="2"/>
      <c r="C114" s="2"/>
      <c r="D114" s="2"/>
      <c r="E114" s="2"/>
      <c r="F114" s="2"/>
      <c r="G114" s="2"/>
      <c r="H114" s="32"/>
      <c r="I114" s="2"/>
      <c r="J114" s="2"/>
      <c r="K114" s="2"/>
      <c r="L114" s="2"/>
      <c r="M114" s="2"/>
      <c r="N114" s="2"/>
      <c r="O114" s="2"/>
    </row>
    <row r="115" spans="1:15" s="4" customFormat="1">
      <c r="A115" s="2"/>
      <c r="B115" s="2"/>
      <c r="C115" s="2"/>
      <c r="D115" s="2"/>
      <c r="E115" s="2"/>
      <c r="F115" s="2"/>
      <c r="G115" s="2"/>
      <c r="H115" s="32"/>
      <c r="I115" s="2"/>
      <c r="J115" s="2"/>
      <c r="K115" s="2"/>
      <c r="L115" s="2"/>
      <c r="M115" s="2"/>
      <c r="N115" s="2"/>
      <c r="O115" s="2"/>
    </row>
    <row r="116" spans="1:15" s="4" customFormat="1">
      <c r="A116" s="2"/>
      <c r="B116" s="2"/>
      <c r="C116" s="2"/>
      <c r="D116" s="2"/>
      <c r="E116" s="2"/>
      <c r="F116" s="2"/>
      <c r="G116" s="2"/>
      <c r="H116" s="32"/>
      <c r="I116" s="2"/>
      <c r="J116" s="2"/>
      <c r="K116" s="2"/>
      <c r="L116" s="2"/>
      <c r="M116" s="2"/>
      <c r="N116" s="2"/>
      <c r="O116" s="2"/>
    </row>
    <row r="117" spans="1:15" s="4" customFormat="1">
      <c r="A117" s="2"/>
      <c r="B117" s="2"/>
      <c r="C117" s="2"/>
      <c r="D117" s="2"/>
      <c r="E117" s="2"/>
      <c r="F117" s="2"/>
      <c r="G117" s="2"/>
      <c r="H117" s="32"/>
      <c r="I117" s="2"/>
      <c r="J117" s="2"/>
      <c r="K117" s="2"/>
      <c r="L117" s="2"/>
      <c r="M117" s="2"/>
      <c r="N117" s="2"/>
      <c r="O117" s="2"/>
    </row>
    <row r="118" spans="1:15" s="4" customFormat="1">
      <c r="A118" s="2"/>
      <c r="B118" s="2"/>
      <c r="C118" s="2"/>
      <c r="D118" s="2"/>
      <c r="E118" s="2"/>
      <c r="F118" s="2"/>
      <c r="G118" s="2"/>
      <c r="H118" s="32"/>
      <c r="I118" s="2"/>
      <c r="J118" s="2"/>
      <c r="K118" s="2"/>
      <c r="L118" s="2"/>
      <c r="M118" s="2"/>
      <c r="N118" s="2"/>
      <c r="O118" s="2"/>
    </row>
    <row r="119" spans="1:15" s="4" customFormat="1">
      <c r="A119" s="2"/>
      <c r="B119" s="2"/>
      <c r="C119" s="2"/>
      <c r="D119" s="2"/>
      <c r="E119" s="2"/>
      <c r="F119" s="2"/>
      <c r="G119" s="2"/>
      <c r="H119" s="32"/>
      <c r="I119" s="2"/>
      <c r="J119" s="2"/>
      <c r="K119" s="2"/>
      <c r="L119" s="2"/>
      <c r="M119" s="2"/>
      <c r="N119" s="2"/>
      <c r="O119" s="2"/>
    </row>
    <row r="120" spans="1:15" s="4" customFormat="1">
      <c r="A120" s="2"/>
      <c r="B120" s="2"/>
      <c r="C120" s="2"/>
      <c r="D120" s="2"/>
      <c r="E120" s="2"/>
      <c r="F120" s="2"/>
      <c r="G120" s="2"/>
      <c r="H120" s="32"/>
      <c r="I120" s="2"/>
      <c r="J120" s="2"/>
      <c r="K120" s="2"/>
      <c r="L120" s="2"/>
      <c r="M120" s="2"/>
      <c r="N120" s="2"/>
      <c r="O120" s="2"/>
    </row>
    <row r="121" spans="1:15" s="4" customFormat="1">
      <c r="A121" s="2"/>
      <c r="B121" s="2"/>
      <c r="C121" s="2"/>
      <c r="D121" s="2"/>
      <c r="E121" s="2"/>
      <c r="F121" s="2"/>
      <c r="G121" s="2"/>
      <c r="H121" s="32"/>
      <c r="I121" s="2"/>
      <c r="J121" s="2"/>
      <c r="K121" s="2"/>
      <c r="L121" s="2"/>
      <c r="M121" s="2"/>
      <c r="N121" s="2"/>
      <c r="O121" s="2"/>
    </row>
    <row r="122" spans="1:15" s="4" customFormat="1">
      <c r="A122" s="2"/>
      <c r="B122" s="2"/>
      <c r="C122" s="2"/>
      <c r="D122" s="2"/>
      <c r="E122" s="2"/>
      <c r="F122" s="2"/>
      <c r="G122" s="2"/>
      <c r="H122" s="32"/>
      <c r="I122" s="2"/>
      <c r="J122" s="2"/>
      <c r="K122" s="2"/>
      <c r="L122" s="2"/>
      <c r="M122" s="2"/>
      <c r="N122" s="2"/>
      <c r="O122" s="2"/>
    </row>
    <row r="123" spans="1:15" s="4" customFormat="1">
      <c r="A123" s="2"/>
      <c r="B123" s="2"/>
      <c r="C123" s="2"/>
      <c r="D123" s="2"/>
      <c r="E123" s="2"/>
      <c r="F123" s="2"/>
      <c r="G123" s="2"/>
      <c r="H123" s="32"/>
      <c r="I123" s="2"/>
      <c r="J123" s="2"/>
      <c r="K123" s="2"/>
      <c r="L123" s="2"/>
      <c r="M123" s="2"/>
      <c r="N123" s="2"/>
      <c r="O123" s="2"/>
    </row>
    <row r="124" spans="1:15" s="4" customFormat="1">
      <c r="A124" s="2"/>
      <c r="B124" s="2"/>
      <c r="C124" s="2"/>
      <c r="D124" s="2"/>
      <c r="E124" s="2"/>
      <c r="F124" s="2"/>
      <c r="G124" s="2"/>
      <c r="H124" s="32"/>
      <c r="I124" s="2"/>
      <c r="J124" s="2"/>
      <c r="K124" s="2"/>
      <c r="L124" s="2"/>
      <c r="M124" s="2"/>
      <c r="N124" s="2"/>
      <c r="O124" s="2"/>
    </row>
    <row r="125" spans="1:15" s="4" customFormat="1">
      <c r="A125" s="2"/>
      <c r="B125" s="2"/>
      <c r="C125" s="2"/>
      <c r="D125" s="2"/>
      <c r="E125" s="2"/>
      <c r="F125" s="2"/>
      <c r="G125" s="2"/>
      <c r="H125" s="32"/>
      <c r="I125" s="2"/>
      <c r="J125" s="2"/>
      <c r="K125" s="2"/>
      <c r="L125" s="2"/>
      <c r="M125" s="2"/>
      <c r="N125" s="2"/>
      <c r="O125" s="2"/>
    </row>
    <row r="126" spans="1:15" s="4" customFormat="1">
      <c r="A126" s="2"/>
      <c r="B126" s="2"/>
      <c r="C126" s="2"/>
      <c r="D126" s="2"/>
      <c r="E126" s="2"/>
      <c r="F126" s="2"/>
      <c r="G126" s="2"/>
      <c r="H126" s="32"/>
      <c r="I126" s="2"/>
      <c r="J126" s="2"/>
      <c r="K126" s="2"/>
      <c r="L126" s="2"/>
      <c r="M126" s="2"/>
      <c r="N126" s="2"/>
      <c r="O126" s="2"/>
    </row>
    <row r="127" spans="1:15" s="4" customFormat="1">
      <c r="A127" s="2"/>
      <c r="B127" s="2"/>
      <c r="C127" s="2"/>
      <c r="D127" s="2"/>
      <c r="E127" s="2"/>
      <c r="F127" s="2"/>
      <c r="G127" s="2"/>
      <c r="H127" s="32"/>
      <c r="I127" s="2"/>
      <c r="J127" s="2"/>
      <c r="K127" s="2"/>
      <c r="L127" s="2"/>
      <c r="M127" s="2"/>
      <c r="N127" s="2"/>
      <c r="O127" s="2"/>
    </row>
    <row r="128" spans="1:15" s="4" customFormat="1">
      <c r="A128" s="2"/>
      <c r="B128" s="2"/>
      <c r="C128" s="2"/>
      <c r="D128" s="2"/>
      <c r="E128" s="2"/>
      <c r="F128" s="2"/>
      <c r="G128" s="2"/>
      <c r="H128" s="32"/>
      <c r="I128" s="2"/>
      <c r="J128" s="2"/>
      <c r="K128" s="2"/>
      <c r="L128" s="2"/>
      <c r="M128" s="2"/>
      <c r="N128" s="2"/>
      <c r="O128" s="2"/>
    </row>
    <row r="129" spans="1:15" s="4" customFormat="1">
      <c r="A129" s="2"/>
      <c r="B129" s="2"/>
      <c r="C129" s="2"/>
      <c r="D129" s="2"/>
      <c r="E129" s="2"/>
      <c r="F129" s="2"/>
      <c r="G129" s="2"/>
      <c r="H129" s="32"/>
      <c r="I129" s="2"/>
      <c r="J129" s="2"/>
      <c r="K129" s="2"/>
      <c r="L129" s="2"/>
      <c r="M129" s="2"/>
      <c r="N129" s="2"/>
      <c r="O129" s="2"/>
    </row>
    <row r="130" spans="1:15" s="4" customFormat="1">
      <c r="A130" s="56"/>
      <c r="B130" s="56"/>
      <c r="C130" s="2"/>
      <c r="D130" s="2"/>
      <c r="E130" s="2"/>
      <c r="F130" s="2"/>
      <c r="G130" s="2"/>
      <c r="H130" s="32"/>
      <c r="I130" s="2"/>
      <c r="J130" s="2"/>
      <c r="K130" s="2"/>
      <c r="L130" s="2"/>
      <c r="M130" s="2"/>
      <c r="N130" s="2"/>
      <c r="O130" s="2"/>
    </row>
    <row r="131" spans="1:15" s="4" customFormat="1">
      <c r="A131" s="56"/>
      <c r="B131" s="56"/>
      <c r="C131" s="2"/>
      <c r="D131" s="2"/>
      <c r="E131" s="2"/>
      <c r="F131" s="2"/>
      <c r="G131" s="2"/>
      <c r="H131" s="32"/>
      <c r="I131" s="2"/>
      <c r="J131" s="2"/>
      <c r="K131" s="2"/>
      <c r="L131" s="2"/>
      <c r="M131" s="2"/>
      <c r="N131" s="2"/>
      <c r="O131" s="2"/>
    </row>
    <row r="132" spans="1:15" s="4" customFormat="1">
      <c r="A132" s="56"/>
      <c r="B132" s="56"/>
      <c r="C132" s="2"/>
      <c r="D132" s="2"/>
      <c r="E132" s="2"/>
      <c r="F132" s="2"/>
      <c r="G132" s="2"/>
      <c r="H132" s="32"/>
      <c r="I132" s="2"/>
      <c r="J132" s="2"/>
      <c r="K132" s="2"/>
      <c r="L132" s="2"/>
      <c r="M132" s="2"/>
      <c r="N132" s="2"/>
      <c r="O132" s="2"/>
    </row>
    <row r="133" spans="1:15" s="4" customFormat="1">
      <c r="A133" s="56"/>
      <c r="B133" s="56"/>
      <c r="C133" s="2"/>
      <c r="D133" s="2"/>
      <c r="E133" s="2"/>
      <c r="F133" s="2"/>
      <c r="G133" s="2"/>
      <c r="H133" s="32"/>
      <c r="I133" s="2"/>
      <c r="J133" s="2"/>
      <c r="K133" s="2"/>
      <c r="L133" s="2"/>
      <c r="M133" s="2"/>
      <c r="N133" s="2"/>
      <c r="O133" s="2"/>
    </row>
    <row r="134" spans="1:15" s="4" customFormat="1">
      <c r="A134" s="56"/>
      <c r="B134" s="56"/>
      <c r="C134" s="2"/>
      <c r="D134" s="2"/>
      <c r="E134" s="2"/>
      <c r="F134" s="2"/>
      <c r="G134" s="2"/>
      <c r="H134" s="32"/>
      <c r="I134" s="2"/>
      <c r="J134" s="2"/>
      <c r="K134" s="2"/>
      <c r="L134" s="2"/>
      <c r="M134" s="2"/>
      <c r="N134" s="2"/>
      <c r="O134" s="2"/>
    </row>
    <row r="135" spans="1:15" s="4" customFormat="1">
      <c r="A135" s="2"/>
      <c r="B135" s="2"/>
      <c r="C135" s="2"/>
      <c r="D135" s="2"/>
      <c r="E135" s="2"/>
      <c r="F135" s="2"/>
      <c r="G135" s="2"/>
      <c r="H135" s="32"/>
      <c r="I135" s="2"/>
      <c r="J135" s="2"/>
      <c r="K135" s="2"/>
      <c r="L135" s="2"/>
      <c r="M135" s="2"/>
      <c r="N135" s="2"/>
      <c r="O135" s="2"/>
    </row>
    <row r="136" spans="1:15" s="4" customFormat="1">
      <c r="A136" s="2"/>
      <c r="B136" s="2"/>
      <c r="C136" s="2"/>
      <c r="D136" s="2"/>
      <c r="E136" s="2"/>
      <c r="F136" s="2"/>
      <c r="G136" s="2"/>
      <c r="H136" s="32"/>
      <c r="I136" s="2"/>
      <c r="J136" s="2"/>
      <c r="K136" s="2"/>
      <c r="L136" s="2"/>
      <c r="M136" s="2"/>
      <c r="N136" s="2"/>
      <c r="O136" s="2"/>
    </row>
    <row r="137" spans="1:15" s="4" customFormat="1">
      <c r="A137" s="2"/>
      <c r="B137" s="2"/>
      <c r="C137" s="2"/>
      <c r="D137" s="2"/>
      <c r="E137" s="2"/>
      <c r="F137" s="2"/>
      <c r="G137" s="2"/>
      <c r="H137" s="32"/>
      <c r="I137" s="2"/>
      <c r="J137" s="2"/>
      <c r="K137" s="2"/>
      <c r="L137" s="2"/>
      <c r="M137" s="2"/>
      <c r="N137" s="2"/>
      <c r="O137" s="2"/>
    </row>
    <row r="138" spans="1:15" s="4" customFormat="1">
      <c r="A138" s="2"/>
      <c r="B138" s="2"/>
      <c r="C138" s="2"/>
      <c r="D138" s="2"/>
      <c r="E138" s="2"/>
      <c r="F138" s="2"/>
      <c r="G138" s="2"/>
      <c r="H138" s="32"/>
      <c r="I138" s="2"/>
      <c r="J138" s="2"/>
      <c r="K138" s="2"/>
      <c r="L138" s="2"/>
      <c r="M138" s="2"/>
      <c r="N138" s="2"/>
      <c r="O138" s="2"/>
    </row>
    <row r="139" spans="1:15" s="4" customFormat="1">
      <c r="A139" s="2"/>
      <c r="B139" s="2"/>
      <c r="C139" s="2"/>
      <c r="D139" s="2"/>
      <c r="E139" s="2"/>
      <c r="F139" s="2"/>
      <c r="G139" s="2"/>
      <c r="H139" s="32"/>
      <c r="I139" s="2"/>
      <c r="J139" s="2"/>
      <c r="K139" s="2"/>
      <c r="L139" s="2"/>
      <c r="M139" s="2"/>
      <c r="N139" s="2"/>
      <c r="O139" s="2"/>
    </row>
    <row r="140" spans="1:15" s="4" customFormat="1">
      <c r="A140" s="2"/>
      <c r="B140" s="2"/>
      <c r="C140" s="2"/>
      <c r="D140" s="2"/>
      <c r="E140" s="2"/>
      <c r="F140" s="2"/>
      <c r="G140" s="2"/>
      <c r="H140" s="32"/>
      <c r="I140" s="2"/>
      <c r="J140" s="2"/>
      <c r="K140" s="2"/>
      <c r="L140" s="2"/>
      <c r="M140" s="2"/>
      <c r="N140" s="2"/>
      <c r="O140" s="2"/>
    </row>
    <row r="141" spans="1:15" s="4" customFormat="1">
      <c r="A141" s="2"/>
      <c r="B141" s="2"/>
      <c r="C141" s="2"/>
      <c r="D141" s="2"/>
      <c r="E141" s="2"/>
      <c r="F141" s="2"/>
      <c r="G141" s="2"/>
      <c r="H141" s="32"/>
      <c r="I141" s="2"/>
      <c r="J141" s="2"/>
      <c r="K141" s="2"/>
      <c r="L141" s="2"/>
      <c r="M141" s="2"/>
      <c r="N141" s="2"/>
      <c r="O141" s="2"/>
    </row>
    <row r="142" spans="1:15" s="4" customFormat="1">
      <c r="A142" s="2"/>
      <c r="B142" s="2"/>
      <c r="C142" s="2"/>
      <c r="D142" s="2"/>
      <c r="E142" s="2"/>
      <c r="F142" s="2"/>
      <c r="G142" s="2"/>
      <c r="H142" s="32"/>
      <c r="I142" s="2"/>
      <c r="J142" s="2"/>
      <c r="K142" s="2"/>
      <c r="L142" s="2"/>
      <c r="M142" s="2"/>
      <c r="N142" s="2"/>
      <c r="O142" s="2"/>
    </row>
    <row r="143" spans="1:15" s="4" customFormat="1">
      <c r="A143" s="2"/>
      <c r="B143" s="2"/>
      <c r="C143" s="2"/>
      <c r="D143" s="2"/>
      <c r="E143" s="2"/>
      <c r="F143" s="2"/>
      <c r="G143" s="2"/>
      <c r="H143" s="32"/>
      <c r="I143" s="2"/>
      <c r="J143" s="2"/>
      <c r="K143" s="2"/>
      <c r="L143" s="2"/>
      <c r="M143" s="2"/>
      <c r="N143" s="2"/>
      <c r="O143" s="2"/>
    </row>
    <row r="144" spans="1:15" s="4" customFormat="1">
      <c r="A144" s="2"/>
      <c r="B144" s="2"/>
      <c r="C144" s="2"/>
      <c r="D144" s="2"/>
      <c r="E144" s="2"/>
      <c r="F144" s="2"/>
      <c r="G144" s="2"/>
      <c r="H144" s="32"/>
      <c r="I144" s="2"/>
      <c r="J144" s="2"/>
      <c r="K144" s="2"/>
      <c r="L144" s="2"/>
      <c r="M144" s="2"/>
      <c r="N144" s="2"/>
      <c r="O144" s="2"/>
    </row>
    <row r="145" spans="1:15" s="4" customFormat="1">
      <c r="A145" s="2"/>
      <c r="B145" s="2"/>
      <c r="C145" s="2"/>
      <c r="D145" s="2"/>
      <c r="E145" s="2"/>
      <c r="F145" s="2"/>
      <c r="G145" s="2"/>
      <c r="H145" s="32"/>
      <c r="I145" s="2"/>
      <c r="J145" s="2"/>
      <c r="K145" s="2"/>
      <c r="L145" s="2"/>
      <c r="M145" s="2"/>
      <c r="N145" s="2"/>
      <c r="O145" s="2"/>
    </row>
    <row r="146" spans="1:15" s="4" customFormat="1">
      <c r="A146" s="2"/>
      <c r="B146" s="2"/>
      <c r="C146" s="2"/>
      <c r="D146" s="2"/>
      <c r="E146" s="2"/>
      <c r="F146" s="2"/>
      <c r="G146" s="2"/>
      <c r="H146" s="32"/>
      <c r="I146" s="2"/>
      <c r="J146" s="2"/>
      <c r="K146" s="2"/>
      <c r="L146" s="2"/>
      <c r="M146" s="2"/>
      <c r="N146" s="2"/>
      <c r="O146" s="2"/>
    </row>
    <row r="147" spans="1:15" s="4" customFormat="1">
      <c r="A147" s="2"/>
      <c r="B147" s="2"/>
      <c r="C147" s="2"/>
      <c r="D147" s="2"/>
      <c r="E147" s="2"/>
      <c r="F147" s="2"/>
      <c r="G147" s="2"/>
      <c r="H147" s="32"/>
      <c r="I147" s="2"/>
      <c r="J147" s="2"/>
      <c r="K147" s="2"/>
      <c r="L147" s="2"/>
      <c r="M147" s="2"/>
      <c r="N147" s="2"/>
      <c r="O147" s="2"/>
    </row>
    <row r="148" spans="1:15" s="4" customFormat="1">
      <c r="A148" s="2"/>
      <c r="B148" s="2"/>
      <c r="C148" s="2"/>
      <c r="D148" s="2"/>
      <c r="E148" s="2"/>
      <c r="F148" s="2"/>
      <c r="G148" s="2"/>
      <c r="H148" s="32"/>
      <c r="I148" s="2"/>
      <c r="J148" s="2"/>
      <c r="K148" s="2"/>
      <c r="L148" s="2"/>
      <c r="M148" s="2"/>
      <c r="N148" s="2"/>
      <c r="O148" s="2"/>
    </row>
    <row r="149" spans="1:15" s="4" customFormat="1">
      <c r="A149" s="2"/>
      <c r="B149" s="2"/>
      <c r="C149" s="2"/>
      <c r="D149" s="2"/>
      <c r="E149" s="2"/>
      <c r="F149" s="2"/>
      <c r="G149" s="2"/>
      <c r="H149" s="32"/>
      <c r="I149" s="2"/>
      <c r="J149" s="2"/>
      <c r="K149" s="2"/>
      <c r="L149" s="2"/>
      <c r="M149" s="2"/>
      <c r="N149" s="2"/>
      <c r="O149" s="2"/>
    </row>
    <row r="150" spans="1:15" s="4" customFormat="1">
      <c r="A150" s="2"/>
      <c r="B150" s="2"/>
      <c r="C150" s="2"/>
      <c r="D150" s="2"/>
      <c r="E150" s="2"/>
      <c r="F150" s="2"/>
      <c r="G150" s="2"/>
      <c r="H150" s="32"/>
      <c r="I150" s="2"/>
      <c r="J150" s="2"/>
      <c r="K150" s="2"/>
      <c r="L150" s="2"/>
      <c r="M150" s="2"/>
      <c r="N150" s="2"/>
      <c r="O150" s="2"/>
    </row>
    <row r="151" spans="1:15" s="4" customFormat="1">
      <c r="A151" s="2"/>
      <c r="B151" s="2"/>
      <c r="C151" s="2"/>
      <c r="D151" s="2"/>
      <c r="E151" s="2"/>
      <c r="F151" s="2"/>
      <c r="G151" s="2"/>
      <c r="H151" s="32"/>
      <c r="I151" s="2"/>
      <c r="J151" s="2"/>
      <c r="K151" s="2"/>
      <c r="L151" s="2"/>
      <c r="M151" s="2"/>
      <c r="N151" s="2"/>
      <c r="O151" s="2"/>
    </row>
    <row r="152" spans="1:15" s="4" customFormat="1">
      <c r="A152" s="2"/>
      <c r="B152" s="2"/>
      <c r="C152" s="2"/>
      <c r="D152" s="2"/>
      <c r="E152" s="2"/>
      <c r="F152" s="2"/>
      <c r="G152" s="2"/>
      <c r="H152" s="32"/>
      <c r="I152" s="2"/>
      <c r="J152" s="2"/>
      <c r="K152" s="2"/>
      <c r="L152" s="2"/>
      <c r="M152" s="2"/>
      <c r="N152" s="2"/>
      <c r="O152" s="2"/>
    </row>
    <row r="153" spans="1:15" s="4" customFormat="1">
      <c r="A153" s="2"/>
      <c r="B153" s="2"/>
      <c r="C153" s="2"/>
      <c r="D153" s="2"/>
      <c r="E153" s="2"/>
      <c r="F153" s="2"/>
      <c r="G153" s="2"/>
      <c r="H153" s="32"/>
      <c r="I153" s="2"/>
      <c r="J153" s="2"/>
      <c r="K153" s="2"/>
      <c r="L153" s="2"/>
      <c r="M153" s="2"/>
      <c r="N153" s="2"/>
      <c r="O153" s="2"/>
    </row>
    <row r="154" spans="1:15" s="4" customFormat="1">
      <c r="A154" s="2"/>
      <c r="B154" s="2"/>
      <c r="C154" s="2"/>
      <c r="D154" s="2"/>
      <c r="E154" s="2"/>
      <c r="F154" s="2"/>
      <c r="G154" s="2"/>
      <c r="H154" s="32"/>
      <c r="I154" s="2"/>
      <c r="J154" s="2"/>
      <c r="K154" s="2"/>
      <c r="L154" s="2"/>
      <c r="M154" s="2"/>
      <c r="N154" s="2"/>
      <c r="O154" s="2"/>
    </row>
    <row r="155" spans="1:15" s="4" customFormat="1">
      <c r="A155" s="2"/>
      <c r="B155" s="2"/>
      <c r="C155" s="2"/>
      <c r="D155" s="2"/>
      <c r="E155" s="2"/>
      <c r="F155" s="2"/>
      <c r="G155" s="2"/>
      <c r="H155" s="32"/>
      <c r="I155" s="2"/>
      <c r="J155" s="2"/>
      <c r="K155" s="2"/>
      <c r="L155" s="2"/>
      <c r="M155" s="2"/>
      <c r="N155" s="2"/>
      <c r="O155" s="2"/>
    </row>
    <row r="156" spans="1:15" s="4" customFormat="1">
      <c r="A156" s="2"/>
      <c r="B156" s="2"/>
      <c r="C156" s="2"/>
      <c r="D156" s="2"/>
      <c r="E156" s="2"/>
      <c r="F156" s="2"/>
      <c r="G156" s="2"/>
      <c r="H156" s="32"/>
      <c r="I156" s="2"/>
      <c r="J156" s="2"/>
      <c r="K156" s="2"/>
      <c r="L156" s="2"/>
      <c r="M156" s="2"/>
      <c r="N156" s="2"/>
      <c r="O156" s="2"/>
    </row>
    <row r="157" spans="1:15" s="4" customFormat="1">
      <c r="A157" s="2"/>
      <c r="B157" s="2"/>
      <c r="C157" s="2"/>
      <c r="D157" s="2"/>
      <c r="E157" s="2"/>
      <c r="F157" s="2"/>
      <c r="G157" s="2"/>
      <c r="H157" s="32"/>
      <c r="I157" s="2"/>
      <c r="J157" s="2"/>
      <c r="K157" s="2"/>
      <c r="L157" s="2"/>
      <c r="M157" s="2"/>
      <c r="N157" s="2"/>
      <c r="O157" s="2"/>
    </row>
    <row r="158" spans="1:15" s="4" customFormat="1">
      <c r="A158" s="2"/>
      <c r="B158" s="2"/>
      <c r="C158" s="2"/>
      <c r="D158" s="2"/>
      <c r="E158" s="2"/>
      <c r="F158" s="2"/>
      <c r="G158" s="2"/>
      <c r="H158" s="32"/>
      <c r="I158" s="2"/>
      <c r="J158" s="2"/>
      <c r="K158" s="2"/>
      <c r="L158" s="2"/>
      <c r="M158" s="2"/>
      <c r="N158" s="2"/>
      <c r="O158" s="2"/>
    </row>
    <row r="159" spans="1:15" s="4" customFormat="1">
      <c r="A159" s="2"/>
      <c r="B159" s="2"/>
      <c r="C159" s="2"/>
      <c r="D159" s="2"/>
      <c r="E159" s="2"/>
      <c r="F159" s="2"/>
      <c r="G159" s="2"/>
      <c r="H159" s="32"/>
      <c r="I159" s="2"/>
      <c r="J159" s="2"/>
      <c r="K159" s="2"/>
      <c r="L159" s="2"/>
      <c r="M159" s="2"/>
      <c r="N159" s="2"/>
      <c r="O159" s="2"/>
    </row>
    <row r="160" spans="1:15" s="4" customFormat="1">
      <c r="A160" s="2"/>
      <c r="B160" s="2"/>
      <c r="C160" s="2"/>
      <c r="D160" s="2"/>
      <c r="E160" s="2"/>
      <c r="F160" s="2"/>
      <c r="G160" s="2"/>
      <c r="H160" s="32"/>
      <c r="I160" s="2"/>
      <c r="J160" s="2"/>
      <c r="K160" s="2"/>
      <c r="L160" s="2"/>
      <c r="M160" s="2"/>
      <c r="N160" s="2"/>
      <c r="O160" s="2"/>
    </row>
    <row r="161" spans="1:15" s="4" customFormat="1">
      <c r="A161" s="2"/>
      <c r="B161" s="2"/>
      <c r="C161" s="2"/>
      <c r="D161" s="2"/>
      <c r="E161" s="2"/>
      <c r="F161" s="2"/>
      <c r="G161" s="2"/>
      <c r="H161" s="32"/>
      <c r="I161" s="2"/>
      <c r="J161" s="2"/>
      <c r="K161" s="2"/>
      <c r="L161" s="2"/>
      <c r="M161" s="2"/>
      <c r="N161" s="2"/>
      <c r="O161" s="2"/>
    </row>
    <row r="162" spans="1:15" s="4" customFormat="1">
      <c r="A162" s="2"/>
      <c r="B162" s="2"/>
      <c r="C162" s="2"/>
      <c r="D162" s="2"/>
      <c r="E162" s="2"/>
      <c r="F162" s="2"/>
      <c r="G162" s="2"/>
      <c r="H162" s="32"/>
      <c r="I162" s="2"/>
      <c r="J162" s="2"/>
      <c r="K162" s="2"/>
      <c r="L162" s="2"/>
      <c r="M162" s="2"/>
      <c r="N162" s="2"/>
      <c r="O162" s="2"/>
    </row>
    <row r="163" spans="1:15" s="4" customFormat="1">
      <c r="A163" s="2"/>
      <c r="B163" s="2"/>
      <c r="C163" s="2"/>
      <c r="D163" s="2"/>
      <c r="E163" s="2"/>
      <c r="F163" s="2"/>
      <c r="G163" s="2"/>
      <c r="H163" s="32"/>
      <c r="I163" s="2"/>
      <c r="J163" s="2"/>
      <c r="K163" s="2"/>
      <c r="L163" s="2"/>
      <c r="M163" s="2"/>
      <c r="N163" s="2"/>
      <c r="O163" s="2"/>
    </row>
    <row r="164" spans="1:15" s="4" customFormat="1">
      <c r="A164" s="56"/>
      <c r="B164" s="56"/>
      <c r="C164" s="2"/>
      <c r="D164" s="2"/>
      <c r="E164" s="2"/>
      <c r="F164" s="2"/>
      <c r="G164" s="2"/>
      <c r="H164" s="32"/>
      <c r="I164" s="2"/>
      <c r="J164" s="2"/>
      <c r="K164" s="2"/>
      <c r="L164" s="2"/>
      <c r="M164" s="2"/>
      <c r="N164" s="2"/>
      <c r="O164" s="2"/>
    </row>
    <row r="165" spans="1:15" s="4" customFormat="1">
      <c r="A165" s="2"/>
      <c r="B165" s="2"/>
      <c r="C165" s="2"/>
      <c r="D165" s="2"/>
      <c r="E165" s="2"/>
      <c r="F165" s="2"/>
      <c r="G165" s="2"/>
      <c r="H165" s="32"/>
      <c r="I165" s="2"/>
      <c r="J165" s="2"/>
      <c r="K165" s="2"/>
      <c r="L165" s="2"/>
      <c r="M165" s="2"/>
      <c r="N165" s="2"/>
      <c r="O165" s="2"/>
    </row>
    <row r="166" spans="1:15" s="4" customFormat="1">
      <c r="A166" s="2"/>
      <c r="B166" s="2"/>
      <c r="C166" s="2"/>
      <c r="D166" s="2"/>
      <c r="E166" s="2"/>
      <c r="F166" s="2"/>
      <c r="G166" s="2"/>
      <c r="H166" s="32"/>
      <c r="I166" s="2"/>
      <c r="J166" s="2"/>
      <c r="K166" s="2"/>
      <c r="L166" s="2"/>
      <c r="M166" s="2"/>
      <c r="N166" s="2"/>
      <c r="O166" s="2"/>
    </row>
    <row r="167" spans="1:15" s="4" customFormat="1">
      <c r="A167" s="2"/>
      <c r="B167" s="2"/>
      <c r="C167" s="2"/>
      <c r="D167" s="2"/>
      <c r="E167" s="2"/>
      <c r="F167" s="2"/>
      <c r="G167" s="2"/>
      <c r="H167" s="32"/>
      <c r="I167" s="2"/>
      <c r="J167" s="2"/>
      <c r="K167" s="2"/>
      <c r="L167" s="2"/>
      <c r="M167" s="2"/>
      <c r="N167" s="2"/>
      <c r="O167" s="2"/>
    </row>
    <row r="168" spans="1:15" s="4" customFormat="1">
      <c r="A168" s="2"/>
      <c r="B168" s="2"/>
      <c r="C168" s="2"/>
      <c r="D168" s="2"/>
      <c r="E168" s="2"/>
      <c r="F168" s="2"/>
      <c r="G168" s="2"/>
      <c r="H168" s="32"/>
      <c r="I168" s="2"/>
      <c r="J168" s="2"/>
      <c r="K168" s="2"/>
      <c r="L168" s="2"/>
      <c r="M168" s="2"/>
      <c r="N168" s="2"/>
      <c r="O168" s="2"/>
    </row>
    <row r="169" spans="1:15" s="4" customFormat="1">
      <c r="A169" s="2"/>
      <c r="B169" s="2"/>
      <c r="C169" s="2"/>
      <c r="D169" s="2"/>
      <c r="E169" s="2"/>
      <c r="F169" s="2"/>
      <c r="G169" s="2"/>
      <c r="H169" s="32"/>
      <c r="I169" s="2"/>
      <c r="J169" s="2"/>
      <c r="K169" s="2"/>
      <c r="L169" s="2"/>
      <c r="M169" s="2"/>
      <c r="N169" s="2"/>
      <c r="O169" s="2"/>
    </row>
    <row r="170" spans="1:15" s="4" customFormat="1">
      <c r="A170" s="2"/>
      <c r="B170" s="2"/>
      <c r="C170" s="2"/>
      <c r="D170" s="2"/>
      <c r="E170" s="2"/>
      <c r="F170" s="2"/>
      <c r="G170" s="2"/>
      <c r="H170" s="32"/>
      <c r="I170" s="2"/>
      <c r="J170" s="2"/>
      <c r="K170" s="2"/>
      <c r="L170" s="2"/>
      <c r="M170" s="2"/>
      <c r="N170" s="2"/>
      <c r="O170" s="2"/>
    </row>
    <row r="171" spans="1:15" s="4" customFormat="1">
      <c r="A171" s="2"/>
      <c r="B171" s="2"/>
      <c r="C171" s="2"/>
      <c r="D171" s="2"/>
      <c r="E171" s="2"/>
      <c r="F171" s="2"/>
      <c r="G171" s="2"/>
      <c r="H171" s="32"/>
      <c r="I171" s="2"/>
      <c r="J171" s="2"/>
      <c r="K171" s="2"/>
      <c r="L171" s="2"/>
      <c r="M171" s="2"/>
      <c r="N171" s="2"/>
      <c r="O171" s="2"/>
    </row>
    <row r="172" spans="1:15" s="4" customFormat="1">
      <c r="A172" s="2"/>
      <c r="B172" s="2"/>
      <c r="C172" s="2"/>
      <c r="D172" s="2"/>
      <c r="E172" s="2"/>
      <c r="F172" s="2"/>
      <c r="G172" s="2"/>
      <c r="H172" s="32"/>
      <c r="I172" s="2"/>
      <c r="J172" s="2"/>
      <c r="K172" s="2"/>
      <c r="L172" s="2"/>
      <c r="M172" s="2"/>
      <c r="N172" s="2"/>
      <c r="O172" s="2"/>
    </row>
    <row r="173" spans="1:15" s="4" customFormat="1">
      <c r="A173" s="2"/>
      <c r="B173" s="2"/>
      <c r="C173" s="2"/>
      <c r="D173" s="2"/>
      <c r="E173" s="2"/>
      <c r="F173" s="2"/>
      <c r="G173" s="2"/>
      <c r="H173" s="32"/>
      <c r="I173" s="2"/>
      <c r="J173" s="2"/>
      <c r="K173" s="2"/>
      <c r="L173" s="2"/>
      <c r="M173" s="2"/>
      <c r="N173" s="2"/>
      <c r="O173" s="2"/>
    </row>
    <row r="174" spans="1:15" s="4" customFormat="1">
      <c r="A174" s="2"/>
      <c r="B174" s="2"/>
      <c r="C174" s="2"/>
      <c r="D174" s="2"/>
      <c r="E174" s="2"/>
      <c r="F174" s="2"/>
      <c r="G174" s="2"/>
      <c r="H174" s="32"/>
      <c r="I174" s="2"/>
      <c r="J174" s="2"/>
      <c r="K174" s="2"/>
      <c r="L174" s="2"/>
      <c r="M174" s="2"/>
      <c r="N174" s="2"/>
      <c r="O174" s="2"/>
    </row>
    <row r="175" spans="1:15" s="4" customFormat="1">
      <c r="A175" s="2"/>
      <c r="B175" s="2"/>
      <c r="C175" s="2"/>
      <c r="D175" s="2"/>
      <c r="E175" s="2"/>
      <c r="F175" s="2"/>
      <c r="G175" s="2"/>
      <c r="H175" s="32"/>
      <c r="I175" s="2"/>
      <c r="J175" s="2"/>
      <c r="K175" s="2"/>
      <c r="L175" s="2"/>
      <c r="M175" s="2"/>
      <c r="N175" s="2"/>
      <c r="O175" s="2"/>
    </row>
    <row r="176" spans="1:15" s="4" customFormat="1">
      <c r="A176" s="2"/>
      <c r="B176" s="2"/>
      <c r="C176" s="2"/>
      <c r="D176" s="2"/>
      <c r="E176" s="2"/>
      <c r="F176" s="2"/>
      <c r="G176" s="2"/>
      <c r="H176" s="32"/>
      <c r="I176" s="2"/>
      <c r="J176" s="2"/>
      <c r="K176" s="2"/>
      <c r="L176" s="2"/>
      <c r="M176" s="2"/>
      <c r="N176" s="2"/>
      <c r="O176" s="2"/>
    </row>
    <row r="177" spans="1:15" s="4" customFormat="1">
      <c r="A177" s="2"/>
      <c r="B177" s="2"/>
      <c r="C177" s="2"/>
      <c r="D177" s="2"/>
      <c r="E177" s="2"/>
      <c r="F177" s="2"/>
      <c r="G177" s="2"/>
      <c r="H177" s="32"/>
      <c r="I177" s="2"/>
      <c r="J177" s="2"/>
      <c r="K177" s="2"/>
      <c r="L177" s="2"/>
      <c r="M177" s="2"/>
      <c r="N177" s="2"/>
      <c r="O177" s="2"/>
    </row>
    <row r="178" spans="1:15" s="4" customFormat="1">
      <c r="A178" s="2"/>
      <c r="B178" s="2"/>
      <c r="C178" s="2"/>
      <c r="D178" s="2"/>
      <c r="E178" s="2"/>
      <c r="F178" s="2"/>
      <c r="G178" s="2"/>
      <c r="H178" s="32"/>
      <c r="I178" s="2"/>
      <c r="J178" s="2"/>
      <c r="K178" s="2"/>
      <c r="L178" s="2"/>
      <c r="M178" s="2"/>
      <c r="N178" s="2"/>
      <c r="O178" s="2"/>
    </row>
    <row r="179" spans="1:15" s="4" customFormat="1">
      <c r="A179" s="2"/>
      <c r="B179" s="2"/>
      <c r="C179" s="2"/>
      <c r="D179" s="2"/>
      <c r="E179" s="2"/>
      <c r="F179" s="2"/>
      <c r="G179" s="2"/>
      <c r="H179" s="32"/>
      <c r="I179" s="2"/>
      <c r="J179" s="2"/>
      <c r="K179" s="2"/>
      <c r="L179" s="2"/>
      <c r="M179" s="2"/>
      <c r="N179" s="2"/>
      <c r="O179" s="2"/>
    </row>
    <row r="180" spans="1:15" s="4" customFormat="1">
      <c r="A180" s="2"/>
      <c r="B180" s="2"/>
      <c r="C180" s="2"/>
      <c r="D180" s="2"/>
      <c r="E180" s="2"/>
      <c r="F180" s="2"/>
      <c r="G180" s="2"/>
      <c r="H180" s="32"/>
      <c r="I180" s="2"/>
      <c r="J180" s="2"/>
      <c r="K180" s="2"/>
      <c r="L180" s="2"/>
      <c r="M180" s="2"/>
      <c r="N180" s="2"/>
      <c r="O180" s="2"/>
    </row>
    <row r="181" spans="1:15" s="4" customFormat="1">
      <c r="A181" s="2"/>
      <c r="B181" s="2"/>
      <c r="C181" s="2"/>
      <c r="D181" s="2"/>
      <c r="E181" s="2"/>
      <c r="F181" s="2"/>
      <c r="G181" s="2"/>
      <c r="H181" s="32"/>
      <c r="I181" s="2"/>
      <c r="J181" s="2"/>
      <c r="K181" s="2"/>
      <c r="L181" s="2"/>
      <c r="M181" s="2"/>
      <c r="N181" s="2"/>
      <c r="O181" s="2"/>
    </row>
    <row r="182" spans="1:15" s="4" customFormat="1">
      <c r="A182" s="2"/>
      <c r="B182" s="2"/>
      <c r="C182" s="2"/>
      <c r="D182" s="2"/>
      <c r="E182" s="2"/>
      <c r="F182" s="2"/>
      <c r="G182" s="2"/>
      <c r="H182" s="32"/>
      <c r="I182" s="2"/>
      <c r="J182" s="2"/>
      <c r="K182" s="2"/>
      <c r="L182" s="2"/>
      <c r="M182" s="2"/>
      <c r="N182" s="2"/>
      <c r="O182" s="2"/>
    </row>
    <row r="183" spans="1:15" s="4" customFormat="1">
      <c r="A183" s="2"/>
      <c r="B183" s="2"/>
      <c r="C183" s="2"/>
      <c r="D183" s="2"/>
      <c r="E183" s="2"/>
      <c r="F183" s="2"/>
      <c r="G183" s="2"/>
      <c r="H183" s="32"/>
      <c r="I183" s="2"/>
      <c r="J183" s="2"/>
      <c r="K183" s="2"/>
      <c r="L183" s="2"/>
      <c r="M183" s="2"/>
      <c r="N183" s="2"/>
      <c r="O183" s="2"/>
    </row>
    <row r="184" spans="1:15" s="4" customFormat="1">
      <c r="A184" s="2"/>
      <c r="B184" s="2"/>
      <c r="C184" s="2"/>
      <c r="D184" s="2"/>
      <c r="E184" s="2"/>
      <c r="F184" s="2"/>
      <c r="G184" s="2"/>
      <c r="H184" s="32"/>
      <c r="I184" s="2"/>
      <c r="J184" s="2"/>
      <c r="K184" s="2"/>
      <c r="L184" s="2"/>
      <c r="M184" s="2"/>
      <c r="N184" s="2"/>
      <c r="O184" s="2"/>
    </row>
    <row r="185" spans="1:15" s="4" customFormat="1">
      <c r="A185" s="2"/>
      <c r="B185" s="2"/>
      <c r="C185" s="2"/>
      <c r="D185" s="2"/>
      <c r="E185" s="2"/>
      <c r="F185" s="2"/>
      <c r="G185" s="2"/>
      <c r="H185" s="32"/>
      <c r="I185" s="2"/>
      <c r="J185" s="2"/>
      <c r="K185" s="2"/>
      <c r="L185" s="2"/>
      <c r="M185" s="2"/>
      <c r="N185" s="2"/>
      <c r="O185" s="2"/>
    </row>
    <row r="186" spans="1:15" s="4" customFormat="1">
      <c r="A186" s="2"/>
      <c r="B186" s="2"/>
      <c r="C186" s="2"/>
      <c r="D186" s="2"/>
      <c r="E186" s="2"/>
      <c r="F186" s="2"/>
      <c r="G186" s="2"/>
      <c r="H186" s="32"/>
      <c r="I186" s="2"/>
      <c r="J186" s="2"/>
      <c r="K186" s="2"/>
      <c r="L186" s="2"/>
      <c r="M186" s="2"/>
      <c r="N186" s="2"/>
      <c r="O186" s="2"/>
    </row>
    <row r="187" spans="1:15" s="4" customFormat="1">
      <c r="A187" s="2"/>
      <c r="B187" s="2"/>
      <c r="C187" s="2"/>
      <c r="D187" s="2"/>
      <c r="E187" s="2"/>
      <c r="F187" s="2"/>
      <c r="G187" s="2"/>
      <c r="H187" s="32"/>
      <c r="I187" s="2"/>
      <c r="J187" s="2"/>
      <c r="K187" s="2"/>
      <c r="L187" s="2"/>
      <c r="M187" s="2"/>
      <c r="N187" s="2"/>
      <c r="O187" s="2"/>
    </row>
    <row r="188" spans="1:15" s="4" customFormat="1">
      <c r="A188" s="2"/>
      <c r="B188" s="2"/>
      <c r="C188" s="2"/>
      <c r="D188" s="2"/>
      <c r="E188" s="2"/>
      <c r="F188" s="2"/>
      <c r="G188" s="2"/>
      <c r="H188" s="32"/>
      <c r="I188" s="2"/>
      <c r="J188" s="2"/>
      <c r="K188" s="2"/>
      <c r="L188" s="2"/>
      <c r="M188" s="2"/>
      <c r="N188" s="2"/>
      <c r="O188" s="2"/>
    </row>
    <row r="189" spans="1:15" s="4" customFormat="1">
      <c r="A189" s="2"/>
      <c r="B189" s="2"/>
      <c r="C189" s="2"/>
      <c r="D189" s="2"/>
      <c r="E189" s="2"/>
      <c r="F189" s="2"/>
      <c r="G189" s="2"/>
      <c r="H189" s="32"/>
      <c r="I189" s="2"/>
      <c r="J189" s="2"/>
      <c r="K189" s="2"/>
      <c r="L189" s="2"/>
      <c r="M189" s="2"/>
      <c r="N189" s="2"/>
      <c r="O189" s="2"/>
    </row>
    <row r="190" spans="1:15" s="4" customFormat="1">
      <c r="A190" s="2"/>
      <c r="B190" s="2"/>
      <c r="C190" s="2"/>
      <c r="D190" s="2"/>
      <c r="E190" s="2"/>
      <c r="F190" s="2"/>
      <c r="G190" s="2"/>
      <c r="H190" s="32"/>
      <c r="I190" s="2"/>
      <c r="J190" s="2"/>
      <c r="K190" s="2"/>
      <c r="L190" s="2"/>
      <c r="M190" s="2"/>
      <c r="N190" s="2"/>
      <c r="O190" s="2"/>
    </row>
    <row r="191" spans="1:15" s="4" customFormat="1">
      <c r="A191" s="2"/>
      <c r="B191" s="2"/>
      <c r="C191" s="2"/>
      <c r="D191" s="2"/>
      <c r="E191" s="2"/>
      <c r="F191" s="2"/>
      <c r="G191" s="2"/>
      <c r="H191" s="32"/>
      <c r="I191" s="2"/>
      <c r="J191" s="2"/>
      <c r="K191" s="2"/>
      <c r="L191" s="2"/>
      <c r="M191" s="2"/>
      <c r="N191" s="2"/>
      <c r="O191" s="2"/>
    </row>
    <row r="192" spans="1:15" s="4" customFormat="1">
      <c r="A192" s="2"/>
      <c r="B192" s="2"/>
      <c r="C192" s="2"/>
      <c r="D192" s="2"/>
      <c r="E192" s="2"/>
      <c r="F192" s="2"/>
      <c r="G192" s="2"/>
      <c r="H192" s="32"/>
      <c r="I192" s="2"/>
      <c r="J192" s="2"/>
      <c r="K192" s="2"/>
      <c r="L192" s="2"/>
      <c r="M192" s="2"/>
      <c r="N192" s="2"/>
      <c r="O192" s="2"/>
    </row>
    <row r="193" spans="1:15" s="4" customFormat="1">
      <c r="A193" s="2"/>
      <c r="B193" s="2"/>
      <c r="C193" s="2"/>
      <c r="D193" s="2"/>
      <c r="E193" s="2"/>
      <c r="F193" s="2"/>
      <c r="G193" s="2"/>
      <c r="H193" s="32"/>
      <c r="I193" s="2"/>
      <c r="J193" s="2"/>
      <c r="K193" s="2"/>
      <c r="L193" s="2"/>
      <c r="M193" s="2"/>
      <c r="N193" s="2"/>
      <c r="O193" s="2"/>
    </row>
    <row r="194" spans="1:15" s="4" customFormat="1">
      <c r="A194" s="2"/>
      <c r="B194" s="2"/>
      <c r="C194" s="2"/>
      <c r="D194" s="2"/>
      <c r="E194" s="2"/>
      <c r="F194" s="2"/>
      <c r="G194" s="2"/>
      <c r="H194" s="32"/>
      <c r="I194" s="2"/>
      <c r="J194" s="2"/>
      <c r="K194" s="2"/>
      <c r="L194" s="2"/>
      <c r="M194" s="2"/>
      <c r="N194" s="2"/>
      <c r="O194" s="2"/>
    </row>
    <row r="195" spans="1:15" s="4" customFormat="1">
      <c r="A195" s="2"/>
      <c r="B195" s="2"/>
      <c r="C195" s="2"/>
      <c r="D195" s="2"/>
      <c r="E195" s="2"/>
      <c r="F195" s="2"/>
      <c r="G195" s="2"/>
      <c r="H195" s="32"/>
      <c r="I195" s="2"/>
      <c r="J195" s="2"/>
      <c r="K195" s="2"/>
      <c r="L195" s="2"/>
      <c r="M195" s="2"/>
      <c r="N195" s="2"/>
      <c r="O195" s="2"/>
    </row>
    <row r="196" spans="1:15" s="4" customFormat="1">
      <c r="A196" s="2"/>
      <c r="B196" s="2"/>
      <c r="C196" s="2"/>
      <c r="D196" s="2"/>
      <c r="E196" s="2"/>
      <c r="F196" s="2"/>
      <c r="G196" s="2"/>
      <c r="H196" s="32"/>
      <c r="I196" s="2"/>
      <c r="J196" s="2"/>
      <c r="K196" s="2"/>
      <c r="L196" s="2"/>
      <c r="M196" s="2"/>
      <c r="N196" s="2"/>
      <c r="O196" s="2"/>
    </row>
    <row r="197" spans="1:15" s="4" customFormat="1">
      <c r="A197" s="2"/>
      <c r="B197" s="2"/>
      <c r="C197" s="2"/>
      <c r="D197" s="2"/>
      <c r="E197" s="2"/>
      <c r="F197" s="2"/>
      <c r="G197" s="2"/>
      <c r="H197" s="32"/>
      <c r="I197" s="2"/>
      <c r="J197" s="2"/>
      <c r="K197" s="2"/>
      <c r="L197" s="2"/>
      <c r="M197" s="2"/>
      <c r="N197" s="2"/>
      <c r="O197" s="2"/>
    </row>
    <row r="198" spans="1:15" s="4" customFormat="1">
      <c r="A198" s="2"/>
      <c r="B198" s="2"/>
      <c r="C198" s="2"/>
      <c r="D198" s="2"/>
      <c r="E198" s="2"/>
      <c r="F198" s="2"/>
      <c r="G198" s="2"/>
      <c r="H198" s="32"/>
      <c r="I198" s="2"/>
      <c r="J198" s="2"/>
      <c r="K198" s="2"/>
      <c r="L198" s="2"/>
      <c r="M198" s="2"/>
      <c r="N198" s="2"/>
      <c r="O198" s="2"/>
    </row>
    <row r="199" spans="1:15" s="4" customFormat="1">
      <c r="A199" s="2"/>
      <c r="B199" s="2"/>
      <c r="C199" s="2"/>
      <c r="D199" s="2"/>
      <c r="E199" s="2"/>
      <c r="F199" s="2"/>
      <c r="G199" s="2"/>
      <c r="H199" s="32"/>
      <c r="I199" s="2"/>
      <c r="J199" s="2"/>
      <c r="K199" s="2"/>
      <c r="L199" s="2"/>
      <c r="M199" s="2"/>
      <c r="N199" s="2"/>
      <c r="O199" s="2"/>
    </row>
    <row r="200" spans="1:15" s="4" customFormat="1">
      <c r="A200" s="2"/>
      <c r="B200" s="2"/>
      <c r="C200" s="2"/>
      <c r="D200" s="2"/>
      <c r="E200" s="2"/>
      <c r="F200" s="2"/>
      <c r="G200" s="2"/>
      <c r="H200" s="32"/>
      <c r="I200" s="2"/>
      <c r="J200" s="2"/>
      <c r="K200" s="2"/>
      <c r="L200" s="2"/>
      <c r="M200" s="2"/>
      <c r="N200" s="2"/>
      <c r="O200" s="2"/>
    </row>
    <row r="201" spans="1:15" s="4" customFormat="1">
      <c r="A201" s="2"/>
      <c r="B201" s="2"/>
      <c r="C201" s="2"/>
      <c r="D201" s="2"/>
      <c r="E201" s="2"/>
      <c r="F201" s="2"/>
      <c r="G201" s="2"/>
      <c r="H201" s="32"/>
      <c r="I201" s="2"/>
      <c r="J201" s="2"/>
      <c r="K201" s="2"/>
      <c r="L201" s="2"/>
      <c r="M201" s="2"/>
      <c r="N201" s="2"/>
      <c r="O201" s="2"/>
    </row>
    <row r="202" spans="1:15" s="4" customFormat="1">
      <c r="A202" s="2"/>
      <c r="B202" s="2"/>
      <c r="C202" s="2"/>
      <c r="D202" s="2"/>
      <c r="E202" s="2"/>
      <c r="F202" s="2"/>
      <c r="G202" s="2"/>
      <c r="H202" s="32"/>
      <c r="I202" s="2"/>
      <c r="J202" s="2"/>
      <c r="K202" s="2"/>
      <c r="L202" s="2"/>
      <c r="M202" s="2"/>
      <c r="N202" s="2"/>
      <c r="O202" s="2"/>
    </row>
    <row r="203" spans="1:15" s="4" customFormat="1">
      <c r="A203" s="2"/>
      <c r="B203" s="2"/>
      <c r="C203" s="2"/>
      <c r="D203" s="2"/>
      <c r="E203" s="2"/>
      <c r="F203" s="2"/>
      <c r="G203" s="2"/>
      <c r="H203" s="32"/>
      <c r="I203" s="2"/>
      <c r="J203" s="2"/>
      <c r="K203" s="2"/>
      <c r="L203" s="2"/>
      <c r="M203" s="2"/>
      <c r="N203" s="2"/>
      <c r="O203" s="2"/>
    </row>
    <row r="204" spans="1:15" s="4" customFormat="1">
      <c r="A204" s="2"/>
      <c r="B204" s="2"/>
      <c r="C204" s="2"/>
      <c r="D204" s="2"/>
      <c r="E204" s="2"/>
      <c r="F204" s="2"/>
      <c r="G204" s="2"/>
      <c r="H204" s="32"/>
      <c r="I204" s="2"/>
      <c r="J204" s="2"/>
      <c r="K204" s="2"/>
      <c r="L204" s="2"/>
      <c r="M204" s="2"/>
      <c r="N204" s="2"/>
      <c r="O204" s="2"/>
    </row>
    <row r="205" spans="1:15" s="4" customFormat="1">
      <c r="A205" s="2"/>
      <c r="B205" s="2"/>
      <c r="C205" s="2"/>
      <c r="D205" s="2"/>
      <c r="E205" s="2"/>
      <c r="F205" s="2"/>
      <c r="G205" s="2"/>
      <c r="H205" s="32"/>
      <c r="I205" s="2"/>
      <c r="J205" s="2"/>
      <c r="K205" s="2"/>
      <c r="L205" s="2"/>
      <c r="M205" s="2"/>
      <c r="N205" s="2"/>
      <c r="O205" s="2"/>
    </row>
    <row r="206" spans="1:15" s="4" customFormat="1">
      <c r="A206" s="2"/>
      <c r="B206" s="2"/>
      <c r="C206" s="2"/>
      <c r="D206" s="2"/>
      <c r="E206" s="2"/>
      <c r="F206" s="2"/>
      <c r="G206" s="2"/>
      <c r="H206" s="32"/>
      <c r="I206" s="2"/>
      <c r="J206" s="2"/>
      <c r="K206" s="2"/>
      <c r="L206" s="2"/>
      <c r="M206" s="2"/>
      <c r="N206" s="2"/>
      <c r="O206" s="2"/>
    </row>
    <row r="207" spans="1:15" s="4" customFormat="1">
      <c r="A207" s="2"/>
      <c r="B207" s="2"/>
      <c r="C207" s="2"/>
      <c r="D207" s="2"/>
      <c r="E207" s="2"/>
      <c r="F207" s="2"/>
      <c r="G207" s="2"/>
      <c r="H207" s="32"/>
      <c r="I207" s="2"/>
      <c r="J207" s="2"/>
      <c r="K207" s="2"/>
      <c r="L207" s="2"/>
      <c r="M207" s="2"/>
      <c r="N207" s="2"/>
      <c r="O207" s="2"/>
    </row>
    <row r="208" spans="1:15" s="4" customFormat="1">
      <c r="A208" s="2"/>
      <c r="B208" s="2"/>
      <c r="C208" s="2"/>
      <c r="D208" s="2"/>
      <c r="E208" s="2"/>
      <c r="F208" s="2"/>
      <c r="G208" s="2"/>
      <c r="H208" s="32"/>
      <c r="I208" s="2"/>
      <c r="J208" s="2"/>
      <c r="K208" s="2"/>
      <c r="L208" s="2"/>
      <c r="M208" s="2"/>
      <c r="N208" s="2"/>
      <c r="O208" s="2"/>
    </row>
    <row r="209" spans="1:15" s="4" customFormat="1">
      <c r="A209" s="2"/>
      <c r="B209" s="2"/>
      <c r="C209" s="2"/>
      <c r="D209" s="2"/>
      <c r="E209" s="2"/>
      <c r="F209" s="2"/>
      <c r="G209" s="2"/>
      <c r="H209" s="32"/>
      <c r="I209" s="2"/>
      <c r="J209" s="2"/>
      <c r="K209" s="2"/>
      <c r="L209" s="2"/>
      <c r="M209" s="2"/>
      <c r="N209" s="2"/>
      <c r="O209" s="2"/>
    </row>
    <row r="210" spans="1:15" s="4" customFormat="1">
      <c r="A210" s="2"/>
      <c r="B210" s="2"/>
      <c r="C210" s="2"/>
      <c r="D210" s="2"/>
      <c r="E210" s="2"/>
      <c r="F210" s="2"/>
      <c r="G210" s="2"/>
      <c r="H210" s="32"/>
      <c r="I210" s="2"/>
      <c r="J210" s="2"/>
      <c r="K210" s="2"/>
      <c r="L210" s="2"/>
      <c r="M210" s="2"/>
      <c r="N210" s="2"/>
      <c r="O210" s="2"/>
    </row>
    <row r="211" spans="1:15" s="4" customFormat="1">
      <c r="A211" s="2"/>
      <c r="B211" s="2"/>
      <c r="C211" s="2"/>
      <c r="D211" s="2"/>
      <c r="E211" s="2"/>
      <c r="F211" s="2"/>
      <c r="G211" s="2"/>
      <c r="H211" s="32"/>
      <c r="I211" s="2"/>
      <c r="J211" s="2"/>
      <c r="K211" s="2"/>
      <c r="L211" s="2"/>
      <c r="M211" s="2"/>
      <c r="N211" s="2"/>
      <c r="O211" s="2"/>
    </row>
    <row r="212" spans="1:15" s="4" customFormat="1">
      <c r="A212" s="2"/>
      <c r="B212" s="2"/>
      <c r="C212" s="2"/>
      <c r="D212" s="2"/>
      <c r="E212" s="2"/>
      <c r="F212" s="2"/>
      <c r="G212" s="2"/>
      <c r="H212" s="32"/>
      <c r="I212" s="2"/>
      <c r="J212" s="2"/>
      <c r="K212" s="2"/>
      <c r="L212" s="2"/>
      <c r="M212" s="2"/>
      <c r="N212" s="2"/>
      <c r="O212" s="2"/>
    </row>
    <row r="213" spans="1:15" s="4" customFormat="1">
      <c r="A213" s="2"/>
      <c r="B213" s="2"/>
      <c r="C213" s="2"/>
      <c r="D213" s="2"/>
      <c r="E213" s="2"/>
      <c r="F213" s="2"/>
      <c r="G213" s="2"/>
      <c r="H213" s="32"/>
      <c r="I213" s="2"/>
      <c r="J213" s="2"/>
      <c r="K213" s="2"/>
      <c r="L213" s="2"/>
      <c r="M213" s="2"/>
      <c r="N213" s="2"/>
      <c r="O213" s="2"/>
    </row>
    <row r="214" spans="1:15" s="4" customFormat="1">
      <c r="A214" s="2"/>
      <c r="B214" s="2"/>
      <c r="C214" s="2"/>
      <c r="D214" s="2"/>
      <c r="E214" s="2"/>
      <c r="F214" s="2"/>
      <c r="G214" s="2"/>
      <c r="H214" s="32"/>
      <c r="I214" s="2"/>
      <c r="J214" s="2"/>
      <c r="K214" s="2"/>
      <c r="L214" s="2"/>
      <c r="M214" s="2"/>
      <c r="N214" s="2"/>
      <c r="O214" s="2"/>
    </row>
    <row r="215" spans="1:15" s="4" customFormat="1">
      <c r="A215" s="2"/>
      <c r="B215" s="2"/>
      <c r="C215" s="2"/>
      <c r="D215" s="2"/>
      <c r="E215" s="2"/>
      <c r="F215" s="2"/>
      <c r="G215" s="2"/>
      <c r="H215" s="32"/>
      <c r="I215" s="2"/>
      <c r="J215" s="2"/>
      <c r="K215" s="2"/>
      <c r="L215" s="2"/>
      <c r="M215" s="2"/>
      <c r="N215" s="2"/>
      <c r="O215" s="2"/>
    </row>
    <row r="216" spans="1:15" s="4" customFormat="1">
      <c r="A216" s="2"/>
      <c r="B216" s="2"/>
      <c r="C216" s="2"/>
      <c r="D216" s="2"/>
      <c r="E216" s="2"/>
      <c r="F216" s="2"/>
      <c r="G216" s="2"/>
      <c r="H216" s="32"/>
      <c r="I216" s="2"/>
      <c r="J216" s="2"/>
      <c r="K216" s="2"/>
      <c r="L216" s="2"/>
      <c r="M216" s="2"/>
      <c r="N216" s="2"/>
      <c r="O216" s="2"/>
    </row>
    <row r="217" spans="1:15" s="4" customFormat="1">
      <c r="A217" s="2"/>
      <c r="B217" s="2"/>
      <c r="C217" s="2"/>
      <c r="D217" s="2"/>
      <c r="E217" s="2"/>
      <c r="F217" s="2"/>
      <c r="G217" s="2"/>
      <c r="H217" s="32"/>
      <c r="I217" s="2"/>
      <c r="J217" s="2"/>
      <c r="K217" s="2"/>
      <c r="L217" s="2"/>
      <c r="M217" s="2"/>
      <c r="N217" s="2"/>
      <c r="O217" s="2"/>
    </row>
    <row r="218" spans="1:15" s="4" customFormat="1">
      <c r="A218" s="2"/>
      <c r="B218" s="2"/>
      <c r="C218" s="2"/>
      <c r="D218" s="2"/>
      <c r="E218" s="2"/>
      <c r="F218" s="2"/>
      <c r="G218" s="2"/>
      <c r="H218" s="32"/>
      <c r="I218" s="2"/>
      <c r="J218" s="2"/>
      <c r="K218" s="2"/>
      <c r="L218" s="2"/>
      <c r="M218" s="2"/>
      <c r="N218" s="2"/>
      <c r="O218" s="2"/>
    </row>
    <row r="219" spans="1:15" s="4" customFormat="1">
      <c r="A219" s="2"/>
      <c r="B219" s="2"/>
      <c r="C219" s="2"/>
      <c r="D219" s="2"/>
      <c r="E219" s="2"/>
      <c r="F219" s="2"/>
      <c r="G219" s="2"/>
      <c r="H219" s="32"/>
      <c r="I219" s="2"/>
      <c r="J219" s="2"/>
      <c r="K219" s="2"/>
      <c r="L219" s="2"/>
      <c r="M219" s="2"/>
      <c r="N219" s="2"/>
      <c r="O219" s="2"/>
    </row>
    <row r="220" spans="1:15" s="4" customFormat="1">
      <c r="A220" s="2"/>
      <c r="B220" s="2"/>
      <c r="C220" s="2"/>
      <c r="D220" s="2"/>
      <c r="E220" s="2"/>
      <c r="F220" s="2"/>
      <c r="G220" s="2"/>
      <c r="H220" s="32"/>
      <c r="I220" s="2"/>
      <c r="J220" s="2"/>
      <c r="K220" s="2"/>
      <c r="L220" s="2"/>
      <c r="M220" s="2"/>
      <c r="N220" s="2"/>
      <c r="O220" s="2"/>
    </row>
    <row r="221" spans="1:15" s="4" customFormat="1">
      <c r="A221" s="2"/>
      <c r="B221" s="2"/>
      <c r="C221" s="2"/>
      <c r="D221" s="2"/>
      <c r="E221" s="2"/>
      <c r="F221" s="2"/>
      <c r="G221" s="2"/>
      <c r="H221" s="32"/>
      <c r="I221" s="2"/>
      <c r="J221" s="2"/>
      <c r="K221" s="2"/>
      <c r="L221" s="2"/>
      <c r="M221" s="2"/>
      <c r="N221" s="2"/>
      <c r="O221" s="2"/>
    </row>
    <row r="222" spans="1:15" s="4" customFormat="1">
      <c r="A222" s="2"/>
      <c r="B222" s="2"/>
      <c r="C222" s="2"/>
      <c r="D222" s="2"/>
      <c r="E222" s="2"/>
      <c r="F222" s="2"/>
      <c r="G222" s="2"/>
      <c r="H222" s="32"/>
      <c r="I222" s="2"/>
      <c r="J222" s="2"/>
      <c r="K222" s="2"/>
      <c r="L222" s="2"/>
      <c r="M222" s="2"/>
      <c r="N222" s="2"/>
      <c r="O222" s="2"/>
    </row>
    <row r="223" spans="1:15" s="4" customFormat="1">
      <c r="A223" s="2"/>
      <c r="B223" s="2"/>
      <c r="C223" s="2"/>
      <c r="D223" s="2"/>
      <c r="E223" s="2"/>
      <c r="F223" s="2"/>
      <c r="G223" s="2"/>
      <c r="H223" s="32"/>
      <c r="I223" s="2"/>
      <c r="J223" s="2"/>
      <c r="K223" s="2"/>
      <c r="L223" s="2"/>
      <c r="M223" s="2"/>
      <c r="N223" s="2"/>
      <c r="O223" s="2"/>
    </row>
    <row r="224" spans="1:15" s="4" customFormat="1">
      <c r="A224" s="2"/>
      <c r="B224" s="2"/>
      <c r="C224" s="2"/>
      <c r="D224" s="2"/>
      <c r="E224" s="2"/>
      <c r="F224" s="2"/>
      <c r="G224" s="2"/>
      <c r="H224" s="32"/>
      <c r="I224" s="2"/>
      <c r="J224" s="2"/>
      <c r="K224" s="2"/>
      <c r="L224" s="2"/>
      <c r="M224" s="2"/>
      <c r="N224" s="2"/>
      <c r="O224" s="2"/>
    </row>
    <row r="225" spans="1:15" s="4" customFormat="1">
      <c r="A225" s="2"/>
      <c r="B225" s="2"/>
      <c r="C225" s="2"/>
      <c r="D225" s="2"/>
      <c r="E225" s="2"/>
      <c r="F225" s="2"/>
      <c r="G225" s="2"/>
      <c r="H225" s="32"/>
      <c r="I225" s="2"/>
      <c r="J225" s="2"/>
      <c r="K225" s="2"/>
      <c r="L225" s="2"/>
      <c r="M225" s="2"/>
      <c r="N225" s="2"/>
      <c r="O225" s="2"/>
    </row>
    <row r="226" spans="1:15" s="4" customFormat="1">
      <c r="A226" s="2"/>
      <c r="B226" s="2"/>
      <c r="C226" s="2"/>
      <c r="D226" s="2"/>
      <c r="E226" s="2"/>
      <c r="F226" s="2"/>
      <c r="G226" s="2"/>
      <c r="H226" s="32"/>
      <c r="I226" s="2"/>
      <c r="J226" s="2"/>
      <c r="K226" s="2"/>
      <c r="L226" s="2"/>
      <c r="M226" s="2"/>
      <c r="N226" s="2"/>
      <c r="O226" s="2"/>
    </row>
    <row r="227" spans="1:15" s="4" customFormat="1">
      <c r="A227" s="2"/>
      <c r="B227" s="2"/>
      <c r="C227" s="2"/>
      <c r="D227" s="2"/>
      <c r="E227" s="2"/>
      <c r="F227" s="2"/>
      <c r="G227" s="2"/>
      <c r="H227" s="32"/>
      <c r="I227" s="2"/>
      <c r="J227" s="2"/>
      <c r="K227" s="2"/>
      <c r="L227" s="2"/>
      <c r="M227" s="2"/>
      <c r="N227" s="2"/>
      <c r="O227" s="2"/>
    </row>
    <row r="228" spans="1:15" s="4" customFormat="1">
      <c r="A228" s="2"/>
      <c r="B228" s="2"/>
      <c r="C228" s="2"/>
      <c r="D228" s="2"/>
      <c r="E228" s="2"/>
      <c r="F228" s="2"/>
      <c r="G228" s="2"/>
      <c r="H228" s="32"/>
      <c r="I228" s="2"/>
      <c r="J228" s="2"/>
      <c r="K228" s="2"/>
      <c r="L228" s="2"/>
      <c r="M228" s="2"/>
      <c r="N228" s="2"/>
      <c r="O228" s="2"/>
    </row>
    <row r="229" spans="1:15" s="4" customFormat="1">
      <c r="A229" s="2"/>
      <c r="B229" s="2"/>
      <c r="C229" s="2"/>
      <c r="D229" s="2"/>
      <c r="E229" s="2"/>
      <c r="F229" s="2"/>
      <c r="G229" s="2"/>
      <c r="H229" s="32"/>
      <c r="I229" s="2"/>
      <c r="J229" s="2"/>
      <c r="K229" s="2"/>
      <c r="L229" s="2"/>
      <c r="M229" s="2"/>
      <c r="N229" s="2"/>
      <c r="O229" s="2"/>
    </row>
    <row r="230" spans="1:15" s="4" customFormat="1">
      <c r="A230" s="2"/>
      <c r="B230" s="2"/>
      <c r="C230" s="2"/>
      <c r="D230" s="2"/>
      <c r="E230" s="2"/>
      <c r="F230" s="2"/>
      <c r="G230" s="2"/>
      <c r="H230" s="32"/>
      <c r="I230" s="2"/>
      <c r="J230" s="2"/>
      <c r="K230" s="2"/>
      <c r="L230" s="2"/>
      <c r="M230" s="2"/>
      <c r="N230" s="2"/>
      <c r="O230" s="2"/>
    </row>
    <row r="231" spans="1:15" s="4" customFormat="1">
      <c r="A231" s="2"/>
      <c r="B231" s="2"/>
      <c r="C231" s="2"/>
      <c r="D231" s="2"/>
      <c r="E231" s="2"/>
      <c r="F231" s="2"/>
      <c r="G231" s="2"/>
      <c r="H231" s="32"/>
      <c r="I231" s="2"/>
      <c r="J231" s="2"/>
      <c r="K231" s="2"/>
      <c r="L231" s="2"/>
      <c r="M231" s="2"/>
      <c r="N231" s="2"/>
      <c r="O231" s="2"/>
    </row>
    <row r="232" spans="1:15" s="4" customFormat="1">
      <c r="A232" s="2"/>
      <c r="B232" s="2"/>
      <c r="C232" s="2"/>
      <c r="D232" s="2"/>
      <c r="E232" s="2"/>
      <c r="F232" s="2"/>
      <c r="G232" s="2"/>
      <c r="H232" s="32"/>
      <c r="I232" s="2"/>
      <c r="J232" s="2"/>
      <c r="K232" s="2"/>
      <c r="L232" s="2"/>
      <c r="M232" s="2"/>
      <c r="N232" s="2"/>
      <c r="O232" s="2"/>
    </row>
    <row r="233" spans="1:15" s="4" customFormat="1">
      <c r="A233" s="1"/>
      <c r="B233" s="2"/>
      <c r="C233" s="2"/>
      <c r="D233" s="2"/>
      <c r="E233" s="2"/>
      <c r="F233" s="2"/>
      <c r="G233" s="2"/>
      <c r="H233" s="32"/>
      <c r="I233" s="2"/>
      <c r="J233" s="2"/>
      <c r="K233" s="2"/>
      <c r="L233" s="2"/>
      <c r="M233" s="2"/>
      <c r="N233" s="2"/>
      <c r="O233" s="2"/>
    </row>
    <row r="234" spans="1:15" s="4" customFormat="1">
      <c r="A234" s="2"/>
      <c r="B234" s="2"/>
      <c r="C234" s="2"/>
      <c r="D234" s="2"/>
      <c r="E234" s="2"/>
      <c r="F234" s="2"/>
      <c r="G234" s="2"/>
      <c r="H234" s="32"/>
      <c r="I234" s="2"/>
      <c r="J234" s="2"/>
      <c r="K234" s="2"/>
      <c r="L234" s="2"/>
      <c r="M234" s="2"/>
      <c r="N234" s="2"/>
      <c r="O234" s="2"/>
    </row>
    <row r="235" spans="1:15" s="4" customFormat="1">
      <c r="A235" s="2"/>
      <c r="B235" s="2"/>
      <c r="C235" s="2"/>
      <c r="D235" s="2"/>
      <c r="E235" s="2"/>
      <c r="F235" s="2"/>
      <c r="G235" s="2"/>
      <c r="H235" s="32"/>
      <c r="I235" s="2"/>
      <c r="J235" s="2"/>
      <c r="K235" s="2"/>
      <c r="L235" s="2"/>
      <c r="M235" s="2"/>
      <c r="N235" s="2"/>
      <c r="O235" s="2"/>
    </row>
    <row r="236" spans="1:15" s="4" customFormat="1">
      <c r="A236" s="2"/>
      <c r="B236" s="2"/>
      <c r="C236" s="2"/>
      <c r="D236" s="2"/>
      <c r="E236" s="2"/>
      <c r="F236" s="2"/>
      <c r="G236" s="2"/>
      <c r="H236" s="32"/>
      <c r="I236" s="2"/>
      <c r="J236" s="2"/>
      <c r="K236" s="2"/>
      <c r="L236" s="2"/>
      <c r="M236" s="2"/>
      <c r="N236" s="2"/>
      <c r="O236" s="2"/>
    </row>
    <row r="237" spans="1:15" s="4" customFormat="1">
      <c r="A237" s="2"/>
      <c r="B237" s="2"/>
      <c r="C237" s="2"/>
      <c r="D237" s="2"/>
      <c r="E237" s="2"/>
      <c r="F237" s="2"/>
      <c r="G237" s="2"/>
      <c r="H237" s="32"/>
      <c r="I237" s="2"/>
      <c r="J237" s="2"/>
      <c r="K237" s="2"/>
      <c r="L237" s="2"/>
      <c r="M237" s="2"/>
      <c r="N237" s="2"/>
      <c r="O237" s="2"/>
    </row>
    <row r="238" spans="1:15" s="4" customFormat="1">
      <c r="A238" s="2"/>
      <c r="B238" s="2"/>
      <c r="C238" s="2"/>
      <c r="D238" s="2"/>
      <c r="E238" s="2"/>
      <c r="F238" s="2"/>
      <c r="G238" s="2"/>
      <c r="H238" s="32"/>
      <c r="I238" s="2"/>
      <c r="J238" s="2"/>
      <c r="K238" s="2"/>
      <c r="L238" s="2"/>
      <c r="M238" s="2"/>
      <c r="N238" s="2"/>
      <c r="O238" s="2"/>
    </row>
    <row r="239" spans="1:15" s="4" customFormat="1">
      <c r="A239" s="2"/>
      <c r="B239" s="2"/>
      <c r="C239" s="2"/>
      <c r="D239" s="2"/>
      <c r="E239" s="2"/>
      <c r="F239" s="2"/>
      <c r="G239" s="2"/>
      <c r="H239" s="32"/>
      <c r="I239" s="2"/>
      <c r="J239" s="2"/>
      <c r="K239" s="2"/>
      <c r="L239" s="2"/>
      <c r="M239" s="2"/>
      <c r="N239" s="2"/>
      <c r="O239" s="2"/>
    </row>
    <row r="240" spans="1:15" s="4" customFormat="1">
      <c r="A240" s="2"/>
      <c r="B240" s="2"/>
      <c r="C240" s="2"/>
      <c r="D240" s="2"/>
      <c r="E240" s="2"/>
      <c r="F240" s="2"/>
      <c r="G240" s="2"/>
      <c r="H240" s="32"/>
      <c r="I240" s="2"/>
      <c r="J240" s="2"/>
      <c r="K240" s="2"/>
      <c r="L240" s="2"/>
      <c r="M240" s="2"/>
      <c r="N240" s="2"/>
      <c r="O240" s="2"/>
    </row>
    <row r="241" spans="1:15" s="4" customFormat="1">
      <c r="A241" s="2"/>
      <c r="B241" s="2"/>
      <c r="C241" s="2"/>
      <c r="D241" s="2"/>
      <c r="E241" s="2"/>
      <c r="F241" s="2"/>
      <c r="G241" s="2"/>
      <c r="H241" s="32"/>
      <c r="I241" s="2"/>
      <c r="J241" s="2"/>
      <c r="K241" s="2"/>
      <c r="L241" s="2"/>
      <c r="M241" s="2"/>
      <c r="N241" s="2"/>
      <c r="O241" s="2"/>
    </row>
    <row r="242" spans="1:15" s="4" customFormat="1">
      <c r="A242" s="2"/>
      <c r="B242" s="2"/>
      <c r="C242" s="2"/>
      <c r="D242" s="2"/>
      <c r="E242" s="2"/>
      <c r="F242" s="2"/>
      <c r="G242" s="2"/>
      <c r="H242" s="32"/>
      <c r="I242" s="2"/>
      <c r="J242" s="2"/>
      <c r="K242" s="2"/>
      <c r="L242" s="2"/>
      <c r="M242" s="2"/>
      <c r="N242" s="2"/>
      <c r="O242" s="2"/>
    </row>
    <row r="243" spans="1:15" s="4" customFormat="1">
      <c r="A243" s="2"/>
      <c r="B243" s="2"/>
      <c r="C243" s="2"/>
      <c r="D243" s="2"/>
      <c r="E243" s="2"/>
      <c r="F243" s="2"/>
      <c r="G243" s="2"/>
      <c r="H243" s="32"/>
      <c r="I243" s="2"/>
      <c r="J243" s="2"/>
      <c r="K243" s="2"/>
      <c r="L243" s="2"/>
      <c r="M243" s="2"/>
      <c r="N243" s="2"/>
      <c r="O243" s="2"/>
    </row>
    <row r="244" spans="1:15" s="4" customFormat="1">
      <c r="A244" s="2"/>
      <c r="B244" s="2"/>
      <c r="C244" s="2"/>
      <c r="D244" s="2"/>
      <c r="E244" s="2"/>
      <c r="F244" s="2"/>
      <c r="G244" s="2"/>
      <c r="H244" s="32"/>
      <c r="I244" s="2"/>
      <c r="J244" s="2"/>
      <c r="K244" s="2"/>
      <c r="L244" s="2"/>
      <c r="M244" s="2"/>
      <c r="N244" s="2"/>
      <c r="O244" s="2"/>
    </row>
    <row r="245" spans="1:15" s="4" customFormat="1">
      <c r="A245" s="2"/>
      <c r="B245" s="2"/>
      <c r="C245" s="2"/>
      <c r="D245" s="2"/>
      <c r="E245" s="2"/>
      <c r="F245" s="2"/>
      <c r="G245" s="2"/>
      <c r="H245" s="32"/>
      <c r="I245" s="2"/>
      <c r="J245" s="2"/>
      <c r="K245" s="2"/>
      <c r="L245" s="2"/>
      <c r="M245" s="2"/>
      <c r="N245" s="2"/>
      <c r="O245" s="2"/>
    </row>
    <row r="246" spans="1:15" s="4" customFormat="1">
      <c r="A246" s="2"/>
      <c r="B246" s="2"/>
      <c r="C246" s="2"/>
      <c r="D246" s="2"/>
      <c r="E246" s="2"/>
      <c r="F246" s="2"/>
      <c r="G246" s="2"/>
      <c r="H246" s="32"/>
      <c r="I246" s="2"/>
      <c r="J246" s="2"/>
      <c r="K246" s="2"/>
      <c r="L246" s="2"/>
      <c r="M246" s="2"/>
      <c r="N246" s="2"/>
      <c r="O246" s="2"/>
    </row>
    <row r="247" spans="1:15" s="4" customFormat="1">
      <c r="A247" s="2"/>
      <c r="B247" s="2"/>
      <c r="C247" s="2"/>
      <c r="D247" s="2"/>
      <c r="E247" s="2"/>
      <c r="F247" s="2"/>
      <c r="G247" s="2"/>
      <c r="H247" s="32"/>
      <c r="I247" s="2"/>
      <c r="J247" s="2"/>
      <c r="K247" s="2"/>
      <c r="L247" s="2"/>
      <c r="M247" s="2"/>
      <c r="N247" s="2"/>
      <c r="O247" s="2"/>
    </row>
    <row r="248" spans="1:15" s="4" customFormat="1">
      <c r="A248" s="2"/>
      <c r="B248" s="2"/>
      <c r="C248" s="2"/>
      <c r="D248" s="2"/>
      <c r="E248" s="2"/>
      <c r="F248" s="2"/>
      <c r="G248" s="2"/>
      <c r="H248" s="32"/>
      <c r="I248" s="2"/>
      <c r="J248" s="2"/>
      <c r="K248" s="2"/>
      <c r="L248" s="2"/>
      <c r="M248" s="2"/>
      <c r="N248" s="2"/>
      <c r="O248" s="2"/>
    </row>
    <row r="249" spans="1:15" s="4" customFormat="1">
      <c r="A249" s="2"/>
      <c r="B249" s="2"/>
      <c r="C249" s="2"/>
      <c r="D249" s="2"/>
      <c r="E249" s="2"/>
      <c r="F249" s="2"/>
      <c r="G249" s="2"/>
      <c r="H249" s="32"/>
      <c r="I249" s="2"/>
      <c r="J249" s="2"/>
      <c r="K249" s="2"/>
      <c r="L249" s="2"/>
      <c r="M249" s="2"/>
      <c r="N249" s="2"/>
      <c r="O249" s="2"/>
    </row>
    <row r="250" spans="1:15" s="4" customFormat="1">
      <c r="A250" s="56"/>
      <c r="B250" s="2"/>
      <c r="C250" s="2"/>
      <c r="D250" s="2"/>
      <c r="E250" s="2"/>
      <c r="F250" s="2"/>
      <c r="G250" s="2"/>
      <c r="H250" s="32"/>
      <c r="I250" s="2"/>
      <c r="J250" s="2"/>
      <c r="K250" s="2"/>
      <c r="L250" s="2"/>
      <c r="M250" s="2"/>
      <c r="N250" s="2"/>
      <c r="O250" s="2"/>
    </row>
    <row r="251" spans="1:15" s="4" customFormat="1">
      <c r="A251" s="56"/>
      <c r="B251" s="2"/>
      <c r="C251" s="2"/>
      <c r="D251" s="2"/>
      <c r="E251" s="2"/>
      <c r="F251" s="2"/>
      <c r="G251" s="2"/>
      <c r="H251" s="32"/>
      <c r="I251" s="2"/>
      <c r="J251" s="2"/>
      <c r="K251" s="2"/>
      <c r="L251" s="2"/>
      <c r="M251" s="2"/>
      <c r="N251" s="2"/>
      <c r="O251" s="2"/>
    </row>
    <row r="252" spans="1:15" s="4" customFormat="1">
      <c r="A252" s="56"/>
      <c r="B252" s="2"/>
      <c r="C252" s="2"/>
      <c r="D252" s="2"/>
      <c r="E252" s="2"/>
      <c r="F252" s="2"/>
      <c r="G252" s="2"/>
      <c r="H252" s="32"/>
      <c r="I252" s="2"/>
      <c r="J252" s="2"/>
      <c r="K252" s="2"/>
      <c r="L252" s="2"/>
      <c r="M252" s="2"/>
      <c r="N252" s="2"/>
      <c r="O252" s="2"/>
    </row>
    <row r="253" spans="1:15" s="4" customFormat="1">
      <c r="A253" s="56"/>
      <c r="B253" s="2"/>
      <c r="C253" s="2"/>
      <c r="D253" s="2"/>
      <c r="E253" s="2"/>
      <c r="F253" s="2"/>
      <c r="G253" s="2"/>
      <c r="H253" s="32"/>
      <c r="I253" s="2"/>
      <c r="J253" s="2"/>
      <c r="K253" s="2"/>
      <c r="L253" s="2"/>
      <c r="M253" s="2"/>
      <c r="N253" s="2"/>
      <c r="O253" s="2"/>
    </row>
    <row r="254" spans="1:15" s="4" customFormat="1">
      <c r="A254" s="56"/>
      <c r="B254" s="2"/>
      <c r="C254" s="2"/>
      <c r="D254" s="2"/>
      <c r="E254" s="2"/>
      <c r="F254" s="2"/>
      <c r="G254" s="2"/>
      <c r="H254" s="32"/>
      <c r="I254" s="2"/>
      <c r="J254" s="2"/>
      <c r="K254" s="2"/>
      <c r="L254" s="2"/>
      <c r="M254" s="2"/>
      <c r="N254" s="2"/>
      <c r="O254" s="2"/>
    </row>
    <row r="255" spans="1:15" s="4" customFormat="1">
      <c r="A255" s="56"/>
      <c r="B255" s="2"/>
      <c r="C255" s="2"/>
      <c r="D255" s="2"/>
      <c r="E255" s="2"/>
      <c r="F255" s="2"/>
      <c r="G255" s="2"/>
      <c r="H255" s="32"/>
      <c r="I255" s="2"/>
      <c r="J255" s="2"/>
      <c r="K255" s="2"/>
      <c r="L255" s="2"/>
      <c r="M255" s="2"/>
      <c r="N255" s="2"/>
      <c r="O255" s="2"/>
    </row>
    <row r="256" spans="1:15" s="4" customFormat="1">
      <c r="A256" s="56"/>
      <c r="B256" s="2"/>
      <c r="C256" s="2"/>
      <c r="D256" s="2"/>
      <c r="E256" s="2"/>
      <c r="F256" s="2"/>
      <c r="G256" s="2"/>
      <c r="H256" s="32"/>
      <c r="I256" s="2"/>
      <c r="J256" s="2"/>
      <c r="K256" s="2"/>
      <c r="L256" s="2"/>
      <c r="M256" s="2"/>
      <c r="N256" s="2"/>
      <c r="O256" s="2"/>
    </row>
    <row r="257" spans="1:15" s="4" customFormat="1">
      <c r="A257" s="56"/>
      <c r="B257" s="2"/>
      <c r="C257" s="2"/>
      <c r="D257" s="2"/>
      <c r="E257" s="2"/>
      <c r="F257" s="2"/>
      <c r="G257" s="2"/>
      <c r="H257" s="32"/>
      <c r="I257" s="2"/>
      <c r="J257" s="2"/>
      <c r="K257" s="2"/>
      <c r="L257" s="2"/>
      <c r="M257" s="2"/>
      <c r="N257" s="2"/>
      <c r="O257" s="2"/>
    </row>
    <row r="258" spans="1:15" s="4" customFormat="1">
      <c r="A258" s="56"/>
      <c r="B258" s="2"/>
      <c r="C258" s="2"/>
      <c r="D258" s="2"/>
      <c r="E258" s="2"/>
      <c r="F258" s="2"/>
      <c r="G258" s="2"/>
      <c r="H258" s="32"/>
      <c r="I258" s="2"/>
      <c r="J258" s="2"/>
      <c r="K258" s="2"/>
      <c r="L258" s="2"/>
      <c r="M258" s="2"/>
      <c r="N258" s="2"/>
      <c r="O258" s="2"/>
    </row>
    <row r="259" spans="1:15" s="4" customFormat="1">
      <c r="A259" s="56"/>
      <c r="B259" s="2"/>
      <c r="C259" s="2"/>
      <c r="D259" s="2"/>
      <c r="E259" s="2"/>
      <c r="F259" s="2"/>
      <c r="G259" s="2"/>
      <c r="H259" s="32"/>
      <c r="I259" s="2"/>
      <c r="J259" s="2"/>
      <c r="K259" s="2"/>
      <c r="L259" s="2"/>
      <c r="M259" s="2"/>
      <c r="N259" s="2"/>
      <c r="O259" s="2"/>
    </row>
    <row r="260" spans="1:15" s="4" customFormat="1">
      <c r="A260" s="56"/>
      <c r="B260" s="2"/>
      <c r="C260" s="2"/>
      <c r="D260" s="2"/>
      <c r="E260" s="2"/>
      <c r="F260" s="2"/>
      <c r="G260" s="2"/>
      <c r="H260" s="32"/>
      <c r="I260" s="2"/>
      <c r="J260" s="2"/>
      <c r="K260" s="2"/>
      <c r="L260" s="2"/>
      <c r="M260" s="2"/>
      <c r="N260" s="2"/>
      <c r="O260" s="2"/>
    </row>
    <row r="261" spans="1:15" s="4" customFormat="1">
      <c r="A261" s="56"/>
      <c r="B261" s="2"/>
      <c r="C261" s="2"/>
      <c r="D261" s="2"/>
      <c r="E261" s="2"/>
      <c r="F261" s="2"/>
      <c r="G261" s="2"/>
      <c r="H261" s="32"/>
      <c r="I261" s="2"/>
      <c r="J261" s="2"/>
      <c r="K261" s="2"/>
      <c r="L261" s="2"/>
      <c r="M261" s="2"/>
      <c r="N261" s="2"/>
      <c r="O261" s="2"/>
    </row>
    <row r="262" spans="1:15" s="4" customFormat="1">
      <c r="A262" s="56"/>
      <c r="B262" s="2"/>
      <c r="C262" s="2"/>
      <c r="D262" s="2"/>
      <c r="E262" s="2"/>
      <c r="F262" s="2"/>
      <c r="G262" s="2"/>
      <c r="H262" s="32"/>
      <c r="I262" s="2"/>
      <c r="J262" s="2"/>
      <c r="K262" s="2"/>
      <c r="L262" s="2"/>
      <c r="M262" s="2"/>
      <c r="N262" s="2"/>
      <c r="O262" s="2"/>
    </row>
    <row r="263" spans="1:15" s="4" customFormat="1">
      <c r="A263" s="56"/>
      <c r="B263" s="2"/>
      <c r="C263" s="2"/>
      <c r="D263" s="2"/>
      <c r="E263" s="2"/>
      <c r="F263" s="2"/>
      <c r="G263" s="2"/>
      <c r="H263" s="32"/>
      <c r="I263" s="2"/>
      <c r="J263" s="2"/>
      <c r="K263" s="2"/>
      <c r="L263" s="2"/>
      <c r="M263" s="2"/>
      <c r="N263" s="2"/>
      <c r="O263" s="2"/>
    </row>
    <row r="264" spans="1:15" s="4" customFormat="1">
      <c r="A264" s="56"/>
      <c r="B264" s="2"/>
      <c r="C264" s="2"/>
      <c r="D264" s="2"/>
      <c r="E264" s="2"/>
      <c r="F264" s="2"/>
      <c r="G264" s="2"/>
      <c r="H264" s="32"/>
      <c r="I264" s="2"/>
      <c r="J264" s="2"/>
      <c r="K264" s="2"/>
      <c r="L264" s="2"/>
      <c r="M264" s="2"/>
      <c r="N264" s="2"/>
      <c r="O264" s="2"/>
    </row>
    <row r="265" spans="1:15" s="4" customFormat="1">
      <c r="A265" s="56"/>
      <c r="B265" s="2"/>
      <c r="C265" s="2"/>
      <c r="D265" s="2"/>
      <c r="E265" s="2"/>
      <c r="F265" s="2"/>
      <c r="G265" s="2"/>
      <c r="H265" s="32"/>
      <c r="I265" s="2"/>
      <c r="J265" s="2"/>
      <c r="K265" s="2"/>
      <c r="L265" s="2"/>
      <c r="M265" s="2"/>
      <c r="N265" s="2"/>
      <c r="O265" s="2"/>
    </row>
    <row r="266" spans="1:15" s="4" customFormat="1">
      <c r="A266" s="56"/>
      <c r="B266" s="2"/>
      <c r="C266" s="2"/>
      <c r="D266" s="2"/>
      <c r="E266" s="2"/>
      <c r="F266" s="2"/>
      <c r="G266" s="2"/>
      <c r="H266" s="32"/>
      <c r="I266" s="2"/>
      <c r="J266" s="2"/>
      <c r="K266" s="2"/>
      <c r="L266" s="2"/>
      <c r="M266" s="2"/>
      <c r="N266" s="2"/>
      <c r="O266" s="2"/>
    </row>
    <row r="267" spans="1:15" s="4" customFormat="1">
      <c r="A267" s="56"/>
      <c r="B267" s="2"/>
      <c r="C267" s="2"/>
      <c r="D267" s="2"/>
      <c r="E267" s="2"/>
      <c r="F267" s="2"/>
      <c r="G267" s="2"/>
      <c r="H267" s="32"/>
      <c r="I267" s="2"/>
      <c r="J267" s="2"/>
      <c r="K267" s="2"/>
      <c r="L267" s="2"/>
      <c r="M267" s="2"/>
      <c r="N267" s="2"/>
      <c r="O267" s="2"/>
    </row>
    <row r="268" spans="1:15" s="4" customFormat="1">
      <c r="A268" s="56"/>
      <c r="B268" s="2"/>
      <c r="C268" s="2"/>
      <c r="D268" s="2"/>
      <c r="E268" s="2"/>
      <c r="F268" s="2"/>
      <c r="G268" s="2"/>
      <c r="H268" s="32"/>
      <c r="I268" s="2"/>
      <c r="J268" s="2"/>
      <c r="K268" s="2"/>
      <c r="L268" s="2"/>
      <c r="M268" s="2"/>
      <c r="N268" s="2"/>
      <c r="O268" s="2"/>
    </row>
    <row r="269" spans="1:15" s="4" customFormat="1">
      <c r="A269" s="56"/>
      <c r="B269" s="2"/>
      <c r="C269" s="2"/>
      <c r="D269" s="2"/>
      <c r="E269" s="2"/>
      <c r="F269" s="2"/>
      <c r="G269" s="2"/>
      <c r="H269" s="32"/>
      <c r="I269" s="2"/>
      <c r="J269" s="2"/>
      <c r="K269" s="2"/>
      <c r="L269" s="2"/>
      <c r="M269" s="2"/>
      <c r="N269" s="2"/>
      <c r="O269" s="2"/>
    </row>
    <row r="270" spans="1:15" s="4" customFormat="1">
      <c r="A270" s="56"/>
      <c r="B270" s="2"/>
      <c r="C270" s="2"/>
      <c r="D270" s="2"/>
      <c r="E270" s="2"/>
      <c r="F270" s="2"/>
      <c r="G270" s="2"/>
      <c r="H270" s="32"/>
      <c r="I270" s="2"/>
      <c r="J270" s="2"/>
      <c r="K270" s="2"/>
      <c r="L270" s="2"/>
      <c r="M270" s="2"/>
      <c r="N270" s="2"/>
      <c r="O270" s="2"/>
    </row>
    <row r="271" spans="1:15" s="4" customFormat="1">
      <c r="A271" s="56"/>
      <c r="B271" s="2"/>
      <c r="C271" s="2"/>
      <c r="D271" s="2"/>
      <c r="E271" s="2"/>
      <c r="F271" s="2"/>
      <c r="G271" s="2"/>
      <c r="H271" s="32"/>
      <c r="I271" s="2"/>
      <c r="J271" s="2"/>
      <c r="K271" s="2"/>
      <c r="L271" s="2"/>
      <c r="M271" s="2"/>
      <c r="N271" s="2"/>
      <c r="O271" s="2"/>
    </row>
    <row r="272" spans="1:15" s="4" customFormat="1">
      <c r="A272" s="56"/>
      <c r="B272" s="2"/>
      <c r="C272" s="2"/>
      <c r="D272" s="2"/>
      <c r="E272" s="2"/>
      <c r="F272" s="2"/>
      <c r="G272" s="2"/>
      <c r="H272" s="32"/>
      <c r="I272" s="2"/>
      <c r="J272" s="2"/>
      <c r="K272" s="2"/>
      <c r="L272" s="2"/>
      <c r="M272" s="2"/>
      <c r="N272" s="2"/>
      <c r="O272" s="2"/>
    </row>
    <row r="273" spans="1:15" s="4" customFormat="1">
      <c r="A273" s="56"/>
      <c r="B273" s="2"/>
      <c r="C273" s="2"/>
      <c r="D273" s="2"/>
      <c r="E273" s="2"/>
      <c r="F273" s="2"/>
      <c r="G273" s="2"/>
      <c r="H273" s="32"/>
      <c r="I273" s="2"/>
      <c r="J273" s="2"/>
      <c r="K273" s="2"/>
      <c r="L273" s="2"/>
      <c r="M273" s="2"/>
      <c r="N273" s="2"/>
      <c r="O273" s="2"/>
    </row>
    <row r="274" spans="1:15" s="4" customFormat="1">
      <c r="A274" s="56"/>
      <c r="B274" s="2"/>
      <c r="C274" s="2"/>
      <c r="D274" s="2"/>
      <c r="E274" s="2"/>
      <c r="F274" s="2"/>
      <c r="G274" s="2"/>
      <c r="H274" s="32"/>
      <c r="I274" s="2"/>
      <c r="J274" s="2"/>
      <c r="K274" s="2"/>
      <c r="L274" s="2"/>
      <c r="M274" s="2"/>
      <c r="N274" s="2"/>
      <c r="O274" s="2"/>
    </row>
    <row r="275" spans="1:15" s="4" customFormat="1">
      <c r="A275" s="56"/>
      <c r="B275" s="2"/>
      <c r="C275" s="2"/>
      <c r="D275" s="2"/>
      <c r="E275" s="2"/>
      <c r="F275" s="2"/>
      <c r="G275" s="2"/>
      <c r="H275" s="32"/>
      <c r="I275" s="2"/>
      <c r="J275" s="2"/>
      <c r="K275" s="2"/>
      <c r="L275" s="2"/>
      <c r="M275" s="2"/>
      <c r="N275" s="2"/>
      <c r="O275" s="2"/>
    </row>
    <row r="276" spans="1:15" s="4" customFormat="1">
      <c r="A276" s="56"/>
      <c r="B276" s="2"/>
      <c r="C276" s="2"/>
      <c r="D276" s="2"/>
      <c r="E276" s="2"/>
      <c r="F276" s="2"/>
      <c r="G276" s="2"/>
      <c r="H276" s="32"/>
      <c r="I276" s="2"/>
      <c r="J276" s="2"/>
      <c r="K276" s="2"/>
      <c r="L276" s="2"/>
      <c r="M276" s="2"/>
      <c r="N276" s="2"/>
      <c r="O276" s="2"/>
    </row>
    <row r="277" spans="1:15" s="4" customFormat="1">
      <c r="A277" s="56"/>
      <c r="B277" s="2"/>
      <c r="C277" s="2"/>
      <c r="D277" s="2"/>
      <c r="E277" s="2"/>
      <c r="F277" s="2"/>
      <c r="G277" s="2"/>
      <c r="H277" s="32"/>
      <c r="I277" s="2"/>
      <c r="J277" s="2"/>
      <c r="K277" s="2"/>
      <c r="L277" s="2"/>
      <c r="M277" s="2"/>
      <c r="N277" s="2"/>
      <c r="O277" s="2"/>
    </row>
    <row r="278" spans="1:15" s="4" customFormat="1">
      <c r="A278" s="56"/>
      <c r="B278" s="2"/>
      <c r="C278" s="2"/>
      <c r="D278" s="2"/>
      <c r="E278" s="2"/>
      <c r="F278" s="2"/>
      <c r="G278" s="2"/>
      <c r="H278" s="32"/>
      <c r="I278" s="2"/>
      <c r="J278" s="2"/>
      <c r="K278" s="2"/>
      <c r="L278" s="2"/>
      <c r="M278" s="2"/>
      <c r="N278" s="2"/>
      <c r="O278" s="2"/>
    </row>
    <row r="279" spans="1:15" s="4" customFormat="1">
      <c r="A279" s="56"/>
      <c r="B279" s="2"/>
      <c r="C279" s="2"/>
      <c r="D279" s="2"/>
      <c r="E279" s="2"/>
      <c r="F279" s="2"/>
      <c r="G279" s="2"/>
      <c r="H279" s="32"/>
      <c r="I279" s="2"/>
      <c r="J279" s="2"/>
      <c r="K279" s="2"/>
      <c r="L279" s="2"/>
      <c r="M279" s="2"/>
      <c r="N279" s="2"/>
      <c r="O279" s="2"/>
    </row>
    <row r="280" spans="1:15" s="4" customFormat="1">
      <c r="A280" s="56"/>
      <c r="B280" s="2"/>
      <c r="C280" s="2"/>
      <c r="D280" s="2"/>
      <c r="E280" s="2"/>
      <c r="F280" s="2"/>
      <c r="G280" s="2"/>
      <c r="H280" s="32"/>
      <c r="I280" s="2"/>
      <c r="J280" s="2"/>
      <c r="K280" s="2"/>
      <c r="L280" s="2"/>
      <c r="M280" s="2"/>
      <c r="N280" s="2"/>
      <c r="O280" s="2"/>
    </row>
    <row r="281" spans="1:15" s="4" customFormat="1">
      <c r="A281" s="56"/>
      <c r="B281" s="2"/>
      <c r="C281" s="2"/>
      <c r="D281" s="2"/>
      <c r="E281" s="2"/>
      <c r="F281" s="2"/>
      <c r="G281" s="2"/>
      <c r="H281" s="32"/>
      <c r="I281" s="2"/>
      <c r="J281" s="2"/>
      <c r="K281" s="2"/>
      <c r="L281" s="2"/>
      <c r="M281" s="2"/>
      <c r="N281" s="2"/>
      <c r="O281" s="2"/>
    </row>
    <row r="282" spans="1:15" s="4" customFormat="1">
      <c r="A282" s="56"/>
      <c r="B282" s="2"/>
      <c r="C282" s="2"/>
      <c r="D282" s="2"/>
      <c r="E282" s="2"/>
      <c r="F282" s="2"/>
      <c r="G282" s="2"/>
      <c r="H282" s="32"/>
      <c r="I282" s="2"/>
      <c r="J282" s="2"/>
      <c r="K282" s="2"/>
      <c r="L282" s="2"/>
      <c r="M282" s="2"/>
      <c r="N282" s="2"/>
      <c r="O282" s="2"/>
    </row>
    <row r="283" spans="1:15" s="4" customFormat="1">
      <c r="A283" s="56"/>
      <c r="B283" s="2"/>
      <c r="C283" s="2"/>
      <c r="D283" s="2"/>
      <c r="E283" s="2"/>
      <c r="F283" s="2"/>
      <c r="G283" s="2"/>
      <c r="H283" s="32"/>
      <c r="I283" s="2"/>
      <c r="J283" s="2"/>
      <c r="K283" s="2"/>
      <c r="L283" s="2"/>
      <c r="M283" s="2"/>
      <c r="N283" s="2"/>
      <c r="O283" s="2"/>
    </row>
    <row r="284" spans="1:15" s="4" customFormat="1">
      <c r="A284" s="56"/>
      <c r="B284" s="2"/>
      <c r="C284" s="2"/>
      <c r="D284" s="2"/>
      <c r="E284" s="2"/>
      <c r="F284" s="2"/>
      <c r="G284" s="2"/>
      <c r="H284" s="32"/>
      <c r="I284" s="2"/>
      <c r="J284" s="2"/>
      <c r="K284" s="2"/>
      <c r="L284" s="2"/>
      <c r="M284" s="2"/>
      <c r="N284" s="2"/>
      <c r="O284" s="2"/>
    </row>
    <row r="285" spans="1:15" s="4" customFormat="1">
      <c r="A285" s="56"/>
      <c r="B285" s="2"/>
      <c r="C285" s="2"/>
      <c r="D285" s="2"/>
      <c r="E285" s="2"/>
      <c r="F285" s="2"/>
      <c r="G285" s="2"/>
      <c r="H285" s="32"/>
      <c r="I285" s="2"/>
      <c r="J285" s="2"/>
      <c r="K285" s="2"/>
      <c r="L285" s="2"/>
      <c r="M285" s="2"/>
      <c r="N285" s="2"/>
      <c r="O285" s="2"/>
    </row>
    <row r="286" spans="1:15" s="4" customFormat="1">
      <c r="A286" s="56"/>
      <c r="B286" s="2"/>
      <c r="C286" s="2"/>
      <c r="D286" s="2"/>
      <c r="E286" s="2"/>
      <c r="F286" s="2"/>
      <c r="G286" s="2"/>
      <c r="H286" s="32"/>
      <c r="I286" s="2"/>
      <c r="J286" s="2"/>
      <c r="K286" s="2"/>
      <c r="L286" s="2"/>
      <c r="M286" s="2"/>
      <c r="N286" s="2"/>
      <c r="O286" s="2"/>
    </row>
    <row r="287" spans="1:15" s="4" customFormat="1">
      <c r="A287" s="56"/>
      <c r="B287" s="2"/>
      <c r="C287" s="2"/>
      <c r="D287" s="2"/>
      <c r="E287" s="2"/>
      <c r="F287" s="2"/>
      <c r="G287" s="2"/>
      <c r="H287" s="32"/>
      <c r="I287" s="2"/>
      <c r="J287" s="2"/>
      <c r="K287" s="2"/>
      <c r="L287" s="2"/>
      <c r="M287" s="2"/>
      <c r="N287" s="2"/>
      <c r="O287" s="2"/>
    </row>
    <row r="288" spans="1:15" s="4" customFormat="1">
      <c r="A288" s="56"/>
      <c r="B288" s="2"/>
      <c r="C288" s="2"/>
      <c r="D288" s="2"/>
      <c r="E288" s="2"/>
      <c r="F288" s="2"/>
      <c r="G288" s="2"/>
      <c r="H288" s="32"/>
      <c r="I288" s="2"/>
      <c r="J288" s="2"/>
      <c r="K288" s="2"/>
      <c r="L288" s="2"/>
      <c r="M288" s="2"/>
      <c r="N288" s="2"/>
      <c r="O288" s="2"/>
    </row>
    <row r="289" spans="1:15" s="4" customFormat="1">
      <c r="A289" s="56"/>
      <c r="B289" s="2"/>
      <c r="C289" s="2"/>
      <c r="D289" s="2"/>
      <c r="E289" s="2"/>
      <c r="F289" s="2"/>
      <c r="G289" s="2"/>
      <c r="H289" s="32"/>
      <c r="I289" s="2"/>
      <c r="J289" s="2"/>
      <c r="K289" s="2"/>
      <c r="L289" s="2"/>
      <c r="M289" s="2"/>
      <c r="N289" s="2"/>
      <c r="O289" s="2"/>
    </row>
    <row r="290" spans="1:15" s="4" customFormat="1">
      <c r="A290" s="56"/>
      <c r="B290" s="2"/>
      <c r="C290" s="2"/>
      <c r="D290" s="2"/>
      <c r="E290" s="2"/>
      <c r="F290" s="2"/>
      <c r="G290" s="2"/>
      <c r="H290" s="32"/>
      <c r="I290" s="2"/>
      <c r="J290" s="2"/>
      <c r="K290" s="2"/>
      <c r="L290" s="2"/>
      <c r="M290" s="2"/>
      <c r="N290" s="2"/>
      <c r="O290" s="2"/>
    </row>
    <row r="291" spans="1:15" s="4" customFormat="1">
      <c r="A291" s="56"/>
      <c r="B291" s="2"/>
      <c r="C291" s="2"/>
      <c r="D291" s="2"/>
      <c r="E291" s="2"/>
      <c r="F291" s="2"/>
      <c r="G291" s="2"/>
      <c r="H291" s="32"/>
      <c r="I291" s="2"/>
      <c r="J291" s="2"/>
      <c r="K291" s="2"/>
      <c r="L291" s="2"/>
      <c r="M291" s="2"/>
      <c r="N291" s="2"/>
      <c r="O291" s="2"/>
    </row>
    <row r="292" spans="1:15" s="4" customFormat="1">
      <c r="A292" s="56"/>
      <c r="B292" s="2"/>
      <c r="C292" s="2"/>
      <c r="D292" s="2"/>
      <c r="E292" s="2"/>
      <c r="F292" s="2"/>
      <c r="G292" s="2"/>
      <c r="H292" s="32"/>
      <c r="I292" s="2"/>
      <c r="J292" s="2"/>
      <c r="K292" s="2"/>
      <c r="L292" s="2"/>
      <c r="M292" s="2"/>
      <c r="N292" s="2"/>
      <c r="O292" s="2"/>
    </row>
    <row r="293" spans="1:15" s="4" customFormat="1">
      <c r="A293" s="56"/>
      <c r="B293" s="2"/>
      <c r="C293" s="2"/>
      <c r="D293" s="2"/>
      <c r="E293" s="2"/>
      <c r="F293" s="2"/>
      <c r="G293" s="2"/>
      <c r="H293" s="32"/>
      <c r="I293" s="2"/>
      <c r="J293" s="2"/>
      <c r="K293" s="2"/>
      <c r="L293" s="2"/>
      <c r="M293" s="2"/>
      <c r="N293" s="2"/>
      <c r="O293" s="2"/>
    </row>
    <row r="294" spans="1:15" s="4" customFormat="1">
      <c r="A294" s="56"/>
      <c r="B294" s="2"/>
      <c r="C294" s="2"/>
      <c r="D294" s="2"/>
      <c r="E294" s="2"/>
      <c r="F294" s="2"/>
      <c r="G294" s="2"/>
      <c r="H294" s="32"/>
      <c r="I294" s="2"/>
      <c r="J294" s="2"/>
      <c r="K294" s="2"/>
      <c r="L294" s="2"/>
      <c r="M294" s="2"/>
      <c r="N294" s="2"/>
      <c r="O294" s="2"/>
    </row>
    <row r="295" spans="1:15" s="4" customFormat="1">
      <c r="A295" s="56"/>
      <c r="B295" s="2"/>
      <c r="C295" s="2"/>
      <c r="D295" s="2"/>
      <c r="E295" s="2"/>
      <c r="F295" s="2"/>
      <c r="G295" s="2"/>
      <c r="H295" s="32"/>
      <c r="I295" s="2"/>
      <c r="J295" s="2"/>
      <c r="K295" s="2"/>
      <c r="L295" s="2"/>
      <c r="M295" s="2"/>
      <c r="N295" s="2"/>
      <c r="O295" s="2"/>
    </row>
    <row r="296" spans="1:15" s="4" customFormat="1">
      <c r="A296" s="56"/>
      <c r="B296" s="2"/>
      <c r="C296" s="2"/>
      <c r="D296" s="2"/>
      <c r="E296" s="2"/>
      <c r="F296" s="2"/>
      <c r="G296" s="2"/>
      <c r="H296" s="32"/>
      <c r="I296" s="2"/>
      <c r="J296" s="2"/>
      <c r="K296" s="2"/>
      <c r="L296" s="2"/>
      <c r="M296" s="2"/>
      <c r="N296" s="2"/>
      <c r="O296" s="2"/>
    </row>
    <row r="297" spans="1:15" s="4" customFormat="1">
      <c r="A297" s="56"/>
      <c r="B297" s="2"/>
      <c r="C297" s="2"/>
      <c r="D297" s="2"/>
      <c r="E297" s="2"/>
      <c r="F297" s="2"/>
      <c r="G297" s="2"/>
      <c r="H297" s="32"/>
      <c r="I297" s="2"/>
      <c r="J297" s="2"/>
      <c r="K297" s="2"/>
      <c r="L297" s="2"/>
      <c r="M297" s="2"/>
      <c r="N297" s="2"/>
      <c r="O297" s="2"/>
    </row>
    <row r="298" spans="1:15" s="4" customFormat="1">
      <c r="A298" s="56"/>
      <c r="B298" s="2"/>
      <c r="C298" s="2"/>
      <c r="D298" s="2"/>
      <c r="E298" s="2"/>
      <c r="F298" s="2"/>
      <c r="G298" s="2"/>
      <c r="H298" s="32"/>
      <c r="I298" s="2"/>
      <c r="J298" s="2"/>
      <c r="K298" s="2"/>
      <c r="L298" s="2"/>
      <c r="M298" s="2"/>
      <c r="N298" s="2"/>
      <c r="O298" s="2"/>
    </row>
    <row r="299" spans="1:15" s="4" customFormat="1">
      <c r="A299" s="56"/>
      <c r="B299" s="2"/>
      <c r="C299" s="2"/>
      <c r="D299" s="2"/>
      <c r="E299" s="2"/>
      <c r="F299" s="2"/>
      <c r="G299" s="2"/>
      <c r="H299" s="32"/>
      <c r="I299" s="2"/>
      <c r="J299" s="2"/>
      <c r="K299" s="2"/>
      <c r="L299" s="2"/>
      <c r="M299" s="2"/>
      <c r="N299" s="2"/>
      <c r="O299" s="2"/>
    </row>
    <row r="300" spans="1:15" s="4" customFormat="1">
      <c r="A300" s="56"/>
      <c r="B300" s="2"/>
      <c r="C300" s="2"/>
      <c r="D300" s="2"/>
      <c r="E300" s="2"/>
      <c r="F300" s="2"/>
      <c r="G300" s="2"/>
      <c r="H300" s="32"/>
      <c r="I300" s="2"/>
      <c r="J300" s="2"/>
      <c r="K300" s="2"/>
      <c r="L300" s="2"/>
      <c r="M300" s="2"/>
      <c r="N300" s="2"/>
      <c r="O300" s="2"/>
    </row>
    <row r="301" spans="1:15" s="4" customFormat="1">
      <c r="A301" s="56"/>
      <c r="B301" s="2"/>
      <c r="C301" s="2"/>
      <c r="D301" s="2"/>
      <c r="E301" s="2"/>
      <c r="F301" s="2"/>
      <c r="G301" s="2"/>
      <c r="H301" s="32"/>
      <c r="I301" s="2"/>
      <c r="J301" s="2"/>
      <c r="K301" s="2"/>
      <c r="L301" s="2"/>
      <c r="M301" s="2"/>
      <c r="N301" s="2"/>
      <c r="O301" s="2"/>
    </row>
    <row r="302" spans="1:15" s="4" customFormat="1">
      <c r="A302" s="56"/>
      <c r="B302" s="2"/>
      <c r="C302" s="2"/>
      <c r="D302" s="2"/>
      <c r="E302" s="2"/>
      <c r="F302" s="2"/>
      <c r="G302" s="2"/>
      <c r="H302" s="32"/>
      <c r="I302" s="2"/>
      <c r="J302" s="2"/>
      <c r="K302" s="2"/>
      <c r="L302" s="2"/>
      <c r="M302" s="2"/>
      <c r="N302" s="2"/>
      <c r="O302" s="2"/>
    </row>
    <row r="303" spans="1:15" s="4" customFormat="1">
      <c r="A303" s="56"/>
      <c r="B303" s="2"/>
      <c r="C303" s="2"/>
      <c r="D303" s="2"/>
      <c r="E303" s="2"/>
      <c r="F303" s="2"/>
      <c r="G303" s="2"/>
      <c r="H303" s="32"/>
      <c r="I303" s="2"/>
      <c r="J303" s="2"/>
      <c r="K303" s="2"/>
      <c r="L303" s="2"/>
      <c r="M303" s="2"/>
      <c r="N303" s="2"/>
      <c r="O303" s="2"/>
    </row>
    <row r="304" spans="1:15" s="4" customFormat="1">
      <c r="A304" s="56"/>
      <c r="B304" s="2"/>
      <c r="C304" s="2"/>
      <c r="D304" s="2"/>
      <c r="E304" s="2"/>
      <c r="F304" s="2"/>
      <c r="G304" s="2"/>
      <c r="H304" s="32"/>
      <c r="I304" s="2"/>
      <c r="J304" s="2"/>
      <c r="K304" s="2"/>
      <c r="L304" s="2"/>
      <c r="M304" s="2"/>
      <c r="N304" s="2"/>
      <c r="O304" s="2"/>
    </row>
    <row r="305" spans="1:15" s="4" customFormat="1">
      <c r="A305" s="2"/>
      <c r="B305" s="2"/>
      <c r="C305" s="2"/>
      <c r="D305" s="2"/>
      <c r="E305" s="2"/>
      <c r="F305" s="2"/>
      <c r="G305" s="2"/>
      <c r="H305" s="32"/>
      <c r="I305" s="2"/>
      <c r="J305" s="2"/>
      <c r="K305" s="2"/>
      <c r="L305" s="2"/>
      <c r="M305" s="2"/>
      <c r="N305" s="2"/>
      <c r="O305" s="2"/>
    </row>
    <row r="306" spans="1:15" s="4" customFormat="1">
      <c r="A306" s="2"/>
      <c r="B306" s="2"/>
      <c r="C306" s="2"/>
      <c r="D306" s="2"/>
      <c r="E306" s="2"/>
      <c r="F306" s="2"/>
      <c r="G306" s="2"/>
      <c r="H306" s="32"/>
      <c r="I306" s="2"/>
      <c r="J306" s="2"/>
      <c r="K306" s="2"/>
      <c r="L306" s="2"/>
      <c r="M306" s="2"/>
      <c r="N306" s="2"/>
      <c r="O306" s="2"/>
    </row>
    <row r="307" spans="1:15" s="4" customFormat="1">
      <c r="A307" s="2"/>
      <c r="B307" s="2"/>
      <c r="C307" s="2"/>
      <c r="D307" s="2"/>
      <c r="E307" s="2"/>
      <c r="F307" s="2"/>
      <c r="G307" s="2"/>
      <c r="H307" s="32"/>
      <c r="I307" s="2"/>
      <c r="J307" s="2"/>
      <c r="K307" s="2"/>
      <c r="L307" s="2"/>
      <c r="M307" s="2"/>
      <c r="N307" s="2"/>
      <c r="O307" s="2"/>
    </row>
    <row r="308" spans="1:15" s="4" customFormat="1">
      <c r="A308" s="2"/>
      <c r="B308" s="2"/>
      <c r="C308" s="2"/>
      <c r="D308" s="2"/>
      <c r="E308" s="2"/>
      <c r="F308" s="2"/>
      <c r="G308" s="2"/>
      <c r="H308" s="32"/>
      <c r="I308" s="2"/>
      <c r="J308" s="2"/>
      <c r="K308" s="2"/>
      <c r="L308" s="2"/>
      <c r="M308" s="2"/>
      <c r="N308" s="2"/>
      <c r="O308" s="2"/>
    </row>
    <row r="309" spans="1:15" s="4" customFormat="1">
      <c r="A309" s="2"/>
      <c r="B309" s="2"/>
      <c r="C309" s="2"/>
      <c r="D309" s="2"/>
      <c r="E309" s="2"/>
      <c r="F309" s="2"/>
      <c r="G309" s="2"/>
      <c r="H309" s="32"/>
      <c r="I309" s="2"/>
      <c r="J309" s="2"/>
      <c r="K309" s="2"/>
      <c r="L309" s="2"/>
      <c r="M309" s="2"/>
      <c r="N309" s="2"/>
      <c r="O309" s="2"/>
    </row>
    <row r="310" spans="1:15" s="4" customFormat="1">
      <c r="A310" s="2"/>
      <c r="B310" s="2"/>
      <c r="C310" s="2"/>
      <c r="D310" s="2"/>
      <c r="E310" s="2"/>
      <c r="F310" s="2"/>
      <c r="G310" s="2"/>
      <c r="H310" s="32"/>
      <c r="I310" s="2"/>
      <c r="J310" s="2"/>
      <c r="K310" s="2"/>
      <c r="L310" s="2"/>
      <c r="M310" s="2"/>
      <c r="N310" s="2"/>
      <c r="O310" s="2"/>
    </row>
    <row r="311" spans="1:15" s="4" customFormat="1">
      <c r="A311" s="2"/>
      <c r="B311" s="2"/>
      <c r="C311" s="2"/>
      <c r="D311" s="2"/>
      <c r="E311" s="2"/>
      <c r="F311" s="2"/>
      <c r="G311" s="2"/>
      <c r="H311" s="32"/>
      <c r="I311" s="2"/>
      <c r="J311" s="2"/>
      <c r="K311" s="2"/>
      <c r="L311" s="2"/>
      <c r="M311" s="2"/>
      <c r="N311" s="2"/>
      <c r="O311" s="2"/>
    </row>
    <row r="312" spans="1:15" s="4" customFormat="1">
      <c r="A312" s="2"/>
      <c r="B312" s="2"/>
      <c r="C312" s="2"/>
      <c r="D312" s="2"/>
      <c r="E312" s="2"/>
      <c r="F312" s="2"/>
      <c r="G312" s="2"/>
      <c r="H312" s="32"/>
      <c r="I312" s="2"/>
      <c r="J312" s="2"/>
      <c r="K312" s="2"/>
      <c r="L312" s="2"/>
      <c r="M312" s="2"/>
      <c r="N312" s="2"/>
      <c r="O312" s="2"/>
    </row>
    <row r="313" spans="1:15" s="4" customFormat="1">
      <c r="A313" s="2"/>
      <c r="B313" s="2"/>
      <c r="C313" s="2"/>
      <c r="D313" s="2"/>
      <c r="E313" s="2"/>
      <c r="F313" s="2"/>
      <c r="G313" s="2"/>
      <c r="H313" s="32"/>
      <c r="I313" s="2"/>
      <c r="J313" s="2"/>
      <c r="K313" s="2"/>
      <c r="L313" s="2"/>
      <c r="M313" s="2"/>
      <c r="N313" s="2"/>
      <c r="O313" s="2"/>
    </row>
    <row r="314" spans="1:15" s="4" customFormat="1">
      <c r="A314" s="2"/>
      <c r="B314" s="2"/>
      <c r="C314" s="2"/>
      <c r="D314" s="2"/>
      <c r="E314" s="2"/>
      <c r="F314" s="2"/>
      <c r="G314" s="2"/>
      <c r="H314" s="32"/>
      <c r="I314" s="2"/>
      <c r="J314" s="2"/>
      <c r="K314" s="2"/>
      <c r="L314" s="2"/>
      <c r="M314" s="2"/>
      <c r="N314" s="2"/>
      <c r="O314" s="2"/>
    </row>
    <row r="315" spans="1:15" s="4" customFormat="1">
      <c r="A315" s="2"/>
      <c r="B315" s="2"/>
      <c r="C315" s="2"/>
      <c r="D315" s="2"/>
      <c r="E315" s="2"/>
      <c r="F315" s="2"/>
      <c r="G315" s="2"/>
      <c r="H315" s="32"/>
      <c r="I315" s="2"/>
      <c r="J315" s="2"/>
      <c r="K315" s="2"/>
      <c r="L315" s="2"/>
      <c r="M315" s="2"/>
      <c r="N315" s="2"/>
      <c r="O315" s="2"/>
    </row>
    <row r="316" spans="1:15" s="4" customFormat="1">
      <c r="A316" s="2"/>
      <c r="B316" s="2"/>
      <c r="C316" s="2"/>
      <c r="D316" s="2"/>
      <c r="E316" s="2"/>
      <c r="F316" s="2"/>
      <c r="G316" s="2"/>
      <c r="H316" s="32"/>
      <c r="I316" s="2"/>
      <c r="J316" s="2"/>
      <c r="K316" s="2"/>
      <c r="L316" s="2"/>
      <c r="M316" s="2"/>
      <c r="N316" s="2"/>
      <c r="O316" s="2"/>
    </row>
    <row r="317" spans="1:15" s="4" customFormat="1">
      <c r="A317" s="2"/>
      <c r="B317" s="2"/>
      <c r="C317" s="2"/>
      <c r="D317" s="2"/>
      <c r="E317" s="2"/>
      <c r="F317" s="2"/>
      <c r="G317" s="2"/>
      <c r="H317" s="32"/>
      <c r="I317" s="2"/>
      <c r="J317" s="2"/>
      <c r="K317" s="2"/>
      <c r="L317" s="2"/>
      <c r="M317" s="2"/>
      <c r="N317" s="2"/>
      <c r="O317" s="2"/>
    </row>
    <row r="318" spans="1:15" s="4" customFormat="1">
      <c r="A318" s="2"/>
      <c r="B318" s="2"/>
      <c r="C318" s="2"/>
      <c r="D318" s="2"/>
      <c r="E318" s="2"/>
      <c r="F318" s="2"/>
      <c r="G318" s="2"/>
      <c r="H318" s="32"/>
      <c r="I318" s="2"/>
      <c r="J318" s="2"/>
      <c r="K318" s="2"/>
      <c r="L318" s="2"/>
      <c r="M318" s="2"/>
      <c r="N318" s="2"/>
      <c r="O318" s="2"/>
    </row>
    <row r="319" spans="1:15" s="4" customFormat="1">
      <c r="A319" s="2"/>
      <c r="B319" s="2"/>
      <c r="C319" s="2"/>
      <c r="D319" s="2"/>
      <c r="E319" s="2"/>
      <c r="F319" s="2"/>
      <c r="G319" s="2"/>
      <c r="H319" s="32"/>
      <c r="I319" s="2"/>
      <c r="J319" s="2"/>
      <c r="K319" s="2"/>
      <c r="L319" s="2"/>
      <c r="M319" s="2"/>
      <c r="N319" s="2"/>
      <c r="O319" s="2"/>
    </row>
    <row r="320" spans="1:15" s="4" customFormat="1">
      <c r="A320" s="2"/>
      <c r="B320" s="2"/>
      <c r="C320" s="2"/>
      <c r="D320" s="2"/>
      <c r="E320" s="2"/>
      <c r="F320" s="2"/>
      <c r="G320" s="2"/>
      <c r="H320" s="32"/>
      <c r="I320" s="2"/>
      <c r="J320" s="2"/>
      <c r="K320" s="2"/>
      <c r="L320" s="2"/>
      <c r="M320" s="2"/>
      <c r="N320" s="2"/>
      <c r="O320" s="2"/>
    </row>
    <row r="321" spans="1:15" s="4" customFormat="1">
      <c r="A321" s="2"/>
      <c r="B321" s="2"/>
      <c r="C321" s="2"/>
      <c r="D321" s="2"/>
      <c r="E321" s="2"/>
      <c r="F321" s="2"/>
      <c r="G321" s="2"/>
      <c r="H321" s="32"/>
      <c r="I321" s="2"/>
      <c r="J321" s="2"/>
      <c r="K321" s="2"/>
      <c r="L321" s="2"/>
      <c r="M321" s="2"/>
      <c r="N321" s="2"/>
      <c r="O321" s="2"/>
    </row>
    <row r="322" spans="1:15" s="4" customFormat="1">
      <c r="A322" s="2"/>
      <c r="B322" s="2"/>
      <c r="C322" s="2"/>
      <c r="D322" s="2"/>
      <c r="E322" s="2"/>
      <c r="F322" s="2"/>
      <c r="G322" s="2"/>
      <c r="H322" s="32"/>
      <c r="I322" s="2"/>
      <c r="J322" s="2"/>
      <c r="K322" s="2"/>
      <c r="L322" s="2"/>
      <c r="M322" s="2"/>
      <c r="N322" s="2"/>
      <c r="O322" s="2"/>
    </row>
    <row r="323" spans="1:15" s="4" customFormat="1">
      <c r="A323" s="2"/>
      <c r="B323" s="2"/>
      <c r="C323" s="2"/>
      <c r="D323" s="2"/>
      <c r="E323" s="2"/>
      <c r="F323" s="2"/>
      <c r="G323" s="2"/>
      <c r="H323" s="32"/>
      <c r="I323" s="2"/>
      <c r="J323" s="2"/>
      <c r="K323" s="2"/>
      <c r="L323" s="2"/>
      <c r="M323" s="2"/>
      <c r="N323" s="2"/>
      <c r="O323" s="2"/>
    </row>
    <row r="324" spans="1:15" s="4" customFormat="1">
      <c r="A324" s="2"/>
      <c r="B324" s="2"/>
      <c r="C324" s="2"/>
      <c r="D324" s="2"/>
      <c r="E324" s="2"/>
      <c r="F324" s="2"/>
      <c r="G324" s="2"/>
      <c r="H324" s="32"/>
      <c r="I324" s="2"/>
      <c r="J324" s="2"/>
      <c r="K324" s="2"/>
      <c r="L324" s="2"/>
      <c r="M324" s="2"/>
      <c r="N324" s="2"/>
      <c r="O324" s="2"/>
    </row>
    <row r="325" spans="1:15" s="4" customFormat="1">
      <c r="A325" s="2"/>
      <c r="B325" s="2"/>
      <c r="C325" s="2"/>
      <c r="D325" s="2"/>
      <c r="E325" s="2"/>
      <c r="F325" s="2"/>
      <c r="G325" s="2"/>
      <c r="H325" s="32"/>
      <c r="I325" s="2"/>
      <c r="J325" s="2"/>
      <c r="K325" s="2"/>
      <c r="L325" s="2"/>
      <c r="M325" s="2"/>
      <c r="N325" s="2"/>
      <c r="O325" s="2"/>
    </row>
    <row r="326" spans="1:15" s="4" customFormat="1">
      <c r="A326" s="2"/>
      <c r="B326" s="2"/>
      <c r="C326" s="2"/>
      <c r="D326" s="2"/>
      <c r="E326" s="2"/>
      <c r="F326" s="2"/>
      <c r="G326" s="2"/>
      <c r="H326" s="32"/>
      <c r="I326" s="2"/>
      <c r="J326" s="2"/>
      <c r="K326" s="2"/>
      <c r="L326" s="2"/>
      <c r="M326" s="2"/>
      <c r="N326" s="2"/>
      <c r="O326" s="2"/>
    </row>
    <row r="327" spans="1:15" s="4" customFormat="1">
      <c r="A327" s="2"/>
      <c r="B327" s="2"/>
      <c r="C327" s="2"/>
      <c r="D327" s="2"/>
      <c r="E327" s="2"/>
      <c r="F327" s="2"/>
      <c r="G327" s="2"/>
      <c r="H327" s="32"/>
      <c r="I327" s="2"/>
      <c r="J327" s="2"/>
      <c r="K327" s="2"/>
      <c r="L327" s="2"/>
      <c r="M327" s="2"/>
      <c r="N327" s="2"/>
      <c r="O327" s="2"/>
    </row>
    <row r="328" spans="1:15" s="4" customFormat="1">
      <c r="A328" s="2"/>
      <c r="B328" s="2"/>
      <c r="C328" s="2"/>
      <c r="D328" s="2"/>
      <c r="E328" s="2"/>
      <c r="F328" s="2"/>
      <c r="G328" s="2"/>
      <c r="H328" s="32"/>
      <c r="I328" s="2"/>
      <c r="J328" s="2"/>
      <c r="K328" s="2"/>
      <c r="L328" s="2"/>
      <c r="M328" s="2"/>
      <c r="N328" s="2"/>
      <c r="O328" s="2"/>
    </row>
    <row r="329" spans="1:15" s="4" customFormat="1">
      <c r="A329" s="2"/>
      <c r="B329" s="2"/>
      <c r="C329" s="2"/>
      <c r="D329" s="2"/>
      <c r="E329" s="2"/>
      <c r="F329" s="2"/>
      <c r="G329" s="2"/>
      <c r="H329" s="32"/>
      <c r="I329" s="2"/>
      <c r="J329" s="2"/>
      <c r="K329" s="2"/>
      <c r="L329" s="2"/>
      <c r="M329" s="2"/>
      <c r="N329" s="2"/>
      <c r="O329" s="2"/>
    </row>
    <row r="330" spans="1:15" s="4" customFormat="1">
      <c r="A330" s="2"/>
      <c r="B330" s="2"/>
      <c r="C330" s="2"/>
      <c r="D330" s="2"/>
      <c r="E330" s="2"/>
      <c r="F330" s="2"/>
      <c r="G330" s="2"/>
      <c r="H330" s="32"/>
      <c r="I330" s="2"/>
      <c r="J330" s="2"/>
      <c r="K330" s="2"/>
      <c r="L330" s="2"/>
      <c r="M330" s="2"/>
      <c r="N330" s="2"/>
      <c r="O330" s="2"/>
    </row>
    <row r="331" spans="1:15" s="4" customFormat="1">
      <c r="A331" s="2"/>
      <c r="B331" s="2"/>
      <c r="C331" s="2"/>
      <c r="D331" s="2"/>
      <c r="E331" s="2"/>
      <c r="F331" s="2"/>
      <c r="G331" s="2"/>
      <c r="H331" s="32"/>
      <c r="I331" s="2"/>
      <c r="J331" s="2"/>
      <c r="K331" s="2"/>
      <c r="L331" s="2"/>
      <c r="M331" s="2"/>
      <c r="N331" s="2"/>
      <c r="O331" s="2"/>
    </row>
    <row r="332" spans="1:15" s="4" customFormat="1">
      <c r="A332" s="2"/>
      <c r="B332" s="2"/>
      <c r="C332" s="2"/>
      <c r="D332" s="2"/>
      <c r="E332" s="2"/>
      <c r="F332" s="2"/>
      <c r="G332" s="2"/>
      <c r="H332" s="32"/>
      <c r="I332" s="2"/>
      <c r="J332" s="2"/>
      <c r="K332" s="2"/>
      <c r="L332" s="2"/>
      <c r="M332" s="2"/>
      <c r="N332" s="2"/>
      <c r="O332" s="2"/>
    </row>
    <row r="333" spans="1:15" s="4" customFormat="1">
      <c r="A333" s="2"/>
      <c r="B333" s="2"/>
      <c r="C333" s="2"/>
      <c r="D333" s="2"/>
      <c r="E333" s="2"/>
      <c r="F333" s="2"/>
      <c r="G333" s="2"/>
      <c r="H333" s="32"/>
      <c r="I333" s="2"/>
      <c r="J333" s="2"/>
      <c r="K333" s="2"/>
      <c r="L333" s="2"/>
      <c r="M333" s="2"/>
      <c r="N333" s="2"/>
      <c r="O333" s="2"/>
    </row>
    <row r="334" spans="1:15" s="4" customFormat="1">
      <c r="A334" s="2"/>
      <c r="B334" s="2"/>
      <c r="C334" s="2"/>
      <c r="D334" s="2"/>
      <c r="E334" s="2"/>
      <c r="F334" s="2"/>
      <c r="G334" s="2"/>
      <c r="H334" s="32"/>
      <c r="I334" s="2"/>
      <c r="J334" s="2"/>
      <c r="K334" s="2"/>
      <c r="L334" s="2"/>
      <c r="M334" s="2"/>
      <c r="N334" s="2"/>
      <c r="O334" s="2"/>
    </row>
    <row r="335" spans="1:15" s="4" customFormat="1">
      <c r="A335" s="2"/>
      <c r="B335" s="2"/>
      <c r="C335" s="2"/>
      <c r="D335" s="2"/>
      <c r="E335" s="2"/>
      <c r="F335" s="2"/>
      <c r="G335" s="2"/>
      <c r="H335" s="32"/>
      <c r="I335" s="2"/>
      <c r="J335" s="2"/>
      <c r="K335" s="2"/>
      <c r="L335" s="2"/>
      <c r="M335" s="2"/>
      <c r="N335" s="2"/>
      <c r="O335" s="2"/>
    </row>
    <row r="336" spans="1:15" s="4" customFormat="1">
      <c r="A336" s="2"/>
      <c r="B336" s="2"/>
      <c r="C336" s="2"/>
      <c r="D336" s="2"/>
      <c r="E336" s="2"/>
      <c r="F336" s="2"/>
      <c r="G336" s="2"/>
      <c r="H336" s="32"/>
      <c r="I336" s="2"/>
      <c r="J336" s="2"/>
      <c r="K336" s="2"/>
      <c r="L336" s="2"/>
      <c r="M336" s="2"/>
      <c r="N336" s="2"/>
      <c r="O336" s="2"/>
    </row>
    <row r="337" spans="1:15" s="4" customFormat="1">
      <c r="A337" s="2"/>
      <c r="B337" s="2"/>
      <c r="C337" s="2"/>
      <c r="D337" s="2"/>
      <c r="E337" s="2"/>
      <c r="F337" s="2"/>
      <c r="G337" s="2"/>
      <c r="H337" s="32"/>
      <c r="I337" s="2"/>
      <c r="J337" s="2"/>
      <c r="K337" s="2"/>
      <c r="L337" s="2"/>
      <c r="M337" s="2"/>
      <c r="N337" s="2"/>
      <c r="O337" s="2"/>
    </row>
    <row r="338" spans="1:15" s="4" customFormat="1">
      <c r="A338" s="2"/>
      <c r="B338" s="2"/>
      <c r="C338" s="2"/>
      <c r="D338" s="2"/>
      <c r="E338" s="2"/>
      <c r="F338" s="2"/>
      <c r="G338" s="2"/>
      <c r="H338" s="32"/>
      <c r="I338" s="2"/>
      <c r="J338" s="2"/>
      <c r="K338" s="2"/>
      <c r="L338" s="2"/>
      <c r="M338" s="2"/>
      <c r="N338" s="2"/>
      <c r="O338" s="2"/>
    </row>
    <row r="339" spans="1:15" s="4" customFormat="1">
      <c r="A339" s="2"/>
      <c r="B339" s="2"/>
      <c r="C339" s="2"/>
      <c r="D339" s="2"/>
      <c r="E339" s="2"/>
      <c r="F339" s="2"/>
      <c r="G339" s="2"/>
      <c r="H339" s="32"/>
      <c r="I339" s="2"/>
      <c r="J339" s="2"/>
      <c r="K339" s="2"/>
      <c r="L339" s="2"/>
      <c r="M339" s="2"/>
      <c r="N339" s="2"/>
      <c r="O339" s="2"/>
    </row>
    <row r="340" spans="1:15" s="4" customFormat="1">
      <c r="A340" s="2"/>
      <c r="B340" s="2"/>
      <c r="C340" s="2"/>
      <c r="D340" s="2"/>
      <c r="E340" s="2"/>
      <c r="F340" s="2"/>
      <c r="G340" s="2"/>
      <c r="H340" s="32"/>
      <c r="I340" s="2"/>
      <c r="J340" s="2"/>
      <c r="K340" s="2"/>
      <c r="L340" s="2"/>
      <c r="M340" s="2"/>
      <c r="N340" s="2"/>
      <c r="O340" s="2"/>
    </row>
    <row r="341" spans="1:15" s="4" customFormat="1">
      <c r="A341" s="2"/>
      <c r="B341" s="2"/>
      <c r="C341" s="2"/>
      <c r="D341" s="2"/>
      <c r="E341" s="2"/>
      <c r="F341" s="2"/>
      <c r="G341" s="2"/>
      <c r="H341" s="32"/>
      <c r="I341" s="2"/>
      <c r="J341" s="2"/>
      <c r="K341" s="2"/>
      <c r="L341" s="2"/>
      <c r="M341" s="2"/>
      <c r="N341" s="2"/>
      <c r="O341" s="2"/>
    </row>
    <row r="342" spans="1:15" s="4" customFormat="1">
      <c r="A342" s="2"/>
      <c r="B342" s="2"/>
      <c r="C342" s="2"/>
      <c r="D342" s="2"/>
      <c r="E342" s="2"/>
      <c r="F342" s="2"/>
      <c r="G342" s="2"/>
      <c r="H342" s="32"/>
      <c r="I342" s="2"/>
      <c r="J342" s="2"/>
      <c r="K342" s="2"/>
      <c r="L342" s="2"/>
      <c r="M342" s="2"/>
      <c r="N342" s="2"/>
      <c r="O342" s="2"/>
    </row>
    <row r="343" spans="1:15" s="4" customFormat="1">
      <c r="A343" s="2"/>
      <c r="B343" s="2"/>
      <c r="C343" s="2"/>
      <c r="D343" s="2"/>
      <c r="E343" s="2"/>
      <c r="F343" s="2"/>
      <c r="G343" s="2"/>
      <c r="H343" s="32"/>
      <c r="I343" s="2"/>
      <c r="J343" s="2"/>
      <c r="K343" s="2"/>
      <c r="L343" s="2"/>
      <c r="M343" s="2"/>
      <c r="N343" s="2"/>
      <c r="O343" s="2"/>
    </row>
    <row r="344" spans="1:15" s="4" customFormat="1">
      <c r="A344" s="2"/>
      <c r="B344" s="2"/>
      <c r="C344" s="2"/>
      <c r="D344" s="2"/>
      <c r="E344" s="2"/>
      <c r="F344" s="2"/>
      <c r="G344" s="2"/>
      <c r="H344" s="32"/>
      <c r="I344" s="2"/>
      <c r="J344" s="2"/>
      <c r="K344" s="2"/>
      <c r="L344" s="2"/>
      <c r="M344" s="2"/>
      <c r="N344" s="2"/>
      <c r="O344" s="2"/>
    </row>
    <row r="345" spans="1:15" s="4" customFormat="1">
      <c r="A345" s="2"/>
      <c r="B345" s="2"/>
      <c r="C345" s="2"/>
      <c r="D345" s="2"/>
      <c r="E345" s="2"/>
      <c r="F345" s="2"/>
      <c r="G345" s="2"/>
      <c r="H345" s="32"/>
      <c r="I345" s="2"/>
      <c r="J345" s="2"/>
      <c r="K345" s="2"/>
      <c r="L345" s="2"/>
      <c r="M345" s="2"/>
      <c r="N345" s="2"/>
      <c r="O345" s="2"/>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E483CA-0ECC-49FD-B545-76D09D2A5A6B}">
  <sheetPr>
    <tabColor rgb="FFFF0000"/>
  </sheetPr>
  <dimension ref="A1:XFB277"/>
  <sheetViews>
    <sheetView topLeftCell="A12" workbookViewId="0">
      <selection activeCell="J7" sqref="J7"/>
    </sheetView>
  </sheetViews>
  <sheetFormatPr defaultColWidth="10.85546875" defaultRowHeight="12"/>
  <cols>
    <col min="1" max="1" width="5" style="2" customWidth="1"/>
    <col min="2" max="2" width="28.85546875" style="2" customWidth="1"/>
    <col min="3" max="3" width="1.7109375" style="2" customWidth="1"/>
    <col min="4" max="6" width="11.7109375" style="2" customWidth="1"/>
    <col min="7" max="7" width="10.42578125" style="2" customWidth="1"/>
    <col min="8" max="8" width="13" style="2" customWidth="1"/>
    <col min="9" max="16384" width="10.85546875" style="57"/>
  </cols>
  <sheetData>
    <row r="1" spans="1:8">
      <c r="A1" s="1" t="s">
        <v>89</v>
      </c>
      <c r="B1" s="1"/>
      <c r="C1" s="1"/>
      <c r="E1" s="3"/>
      <c r="H1" s="718" t="s">
        <v>1</v>
      </c>
    </row>
    <row r="2" spans="1:8">
      <c r="A2" s="1" t="s">
        <v>118</v>
      </c>
      <c r="B2" s="1"/>
      <c r="C2" s="1"/>
      <c r="D2" s="3"/>
      <c r="E2" s="3"/>
      <c r="H2" s="714" t="s">
        <v>90</v>
      </c>
    </row>
    <row r="3" spans="1:8" ht="12" customHeight="1">
      <c r="A3" s="1" t="s">
        <v>134</v>
      </c>
      <c r="B3" s="11"/>
      <c r="D3" s="933"/>
      <c r="E3" s="933"/>
      <c r="H3" s="718" t="s">
        <v>4</v>
      </c>
    </row>
    <row r="4" spans="1:8" ht="12" customHeight="1">
      <c r="A4" s="454" t="s">
        <v>695</v>
      </c>
      <c r="B4" s="11"/>
      <c r="C4" s="933"/>
      <c r="D4" s="933"/>
      <c r="E4" s="933"/>
      <c r="H4" s="718" t="s">
        <v>136</v>
      </c>
    </row>
    <row r="5" spans="1:8" ht="12" customHeight="1">
      <c r="A5" s="1" t="s">
        <v>88</v>
      </c>
      <c r="B5" s="1"/>
      <c r="C5" s="933"/>
      <c r="D5" s="933"/>
      <c r="E5" s="933"/>
      <c r="H5" s="718"/>
    </row>
    <row r="6" spans="1:8" ht="12" customHeight="1">
      <c r="A6" s="10" t="s">
        <v>5</v>
      </c>
      <c r="B6" s="1"/>
      <c r="C6" s="933"/>
      <c r="D6" s="933"/>
      <c r="E6" s="933"/>
      <c r="H6" s="718" t="s">
        <v>91</v>
      </c>
    </row>
    <row r="7" spans="1:8" ht="12" customHeight="1" thickBot="1">
      <c r="A7" s="722" t="s">
        <v>119</v>
      </c>
      <c r="B7" s="11"/>
      <c r="C7" s="934"/>
      <c r="D7" s="934"/>
      <c r="E7" s="934"/>
      <c r="F7" s="57"/>
      <c r="H7" s="1"/>
    </row>
    <row r="8" spans="1:8" s="63" customFormat="1">
      <c r="A8" s="59"/>
      <c r="B8" s="60" t="s">
        <v>7</v>
      </c>
      <c r="C8" s="60"/>
      <c r="D8" s="61">
        <f>+C8-1</f>
        <v>-1</v>
      </c>
      <c r="E8" s="61">
        <f>D8-1</f>
        <v>-2</v>
      </c>
      <c r="F8" s="61">
        <f>E8-1</f>
        <v>-3</v>
      </c>
      <c r="G8" s="61">
        <f>F8-1</f>
        <v>-4</v>
      </c>
      <c r="H8" s="61">
        <f>G8-1</f>
        <v>-5</v>
      </c>
    </row>
    <row r="9" spans="1:8">
      <c r="A9" s="21" t="s">
        <v>92</v>
      </c>
      <c r="B9" s="64" t="s">
        <v>93</v>
      </c>
      <c r="C9" s="21"/>
      <c r="D9" s="22" t="s">
        <v>94</v>
      </c>
      <c r="E9" s="23"/>
      <c r="F9" s="23" t="s">
        <v>10</v>
      </c>
      <c r="G9" s="21" t="s">
        <v>11</v>
      </c>
      <c r="H9" s="23" t="s">
        <v>11</v>
      </c>
    </row>
    <row r="10" spans="1:8">
      <c r="A10" s="26" t="s">
        <v>95</v>
      </c>
      <c r="B10" s="26" t="s">
        <v>13</v>
      </c>
      <c r="C10" s="107" t="s">
        <v>93</v>
      </c>
      <c r="D10" s="27" t="s">
        <v>96</v>
      </c>
      <c r="E10" s="27" t="s">
        <v>128</v>
      </c>
      <c r="F10" s="28" t="s">
        <v>15</v>
      </c>
      <c r="G10" s="26" t="s">
        <v>16</v>
      </c>
      <c r="H10" s="27" t="s">
        <v>17</v>
      </c>
    </row>
    <row r="11" spans="1:8">
      <c r="A11" s="30">
        <v>1</v>
      </c>
      <c r="B11" s="1" t="s">
        <v>18</v>
      </c>
      <c r="D11" s="65"/>
      <c r="E11" s="31"/>
      <c r="F11" s="31"/>
      <c r="G11" s="66"/>
      <c r="H11" s="31"/>
    </row>
    <row r="12" spans="1:8">
      <c r="A12" s="30">
        <f>A11+1</f>
        <v>2</v>
      </c>
      <c r="B12" s="2" t="s">
        <v>19</v>
      </c>
      <c r="D12" s="67"/>
      <c r="E12" s="67"/>
      <c r="F12" s="67"/>
      <c r="G12" s="66"/>
      <c r="H12" s="31"/>
    </row>
    <row r="13" spans="1:8">
      <c r="A13" s="30">
        <f t="shared" ref="A13:A71" si="0">A12+1</f>
        <v>3</v>
      </c>
      <c r="B13" s="2" t="s">
        <v>20</v>
      </c>
      <c r="D13" s="69"/>
      <c r="E13" s="31"/>
      <c r="F13" s="31"/>
      <c r="G13" s="66"/>
      <c r="H13" s="31"/>
    </row>
    <row r="14" spans="1:8">
      <c r="A14" s="30">
        <f t="shared" si="0"/>
        <v>4</v>
      </c>
      <c r="B14" s="2" t="s">
        <v>21</v>
      </c>
      <c r="D14" s="69"/>
      <c r="E14" s="31"/>
      <c r="F14" s="31"/>
      <c r="G14" s="66"/>
      <c r="H14" s="31"/>
    </row>
    <row r="15" spans="1:8">
      <c r="A15" s="30">
        <f t="shared" si="0"/>
        <v>5</v>
      </c>
      <c r="B15" s="1" t="s">
        <v>22</v>
      </c>
      <c r="D15" s="69"/>
      <c r="E15" s="31"/>
      <c r="F15" s="31"/>
      <c r="G15" s="66"/>
      <c r="H15" s="31"/>
    </row>
    <row r="16" spans="1:8">
      <c r="A16" s="30">
        <f t="shared" si="0"/>
        <v>6</v>
      </c>
      <c r="B16" s="2" t="s">
        <v>23</v>
      </c>
      <c r="D16" s="69"/>
      <c r="E16" s="31"/>
      <c r="F16" s="31"/>
      <c r="G16" s="66"/>
      <c r="H16" s="31"/>
    </row>
    <row r="17" spans="1:8">
      <c r="A17" s="30">
        <f t="shared" si="0"/>
        <v>7</v>
      </c>
      <c r="B17" s="2" t="s">
        <v>24</v>
      </c>
      <c r="D17" s="69"/>
      <c r="E17" s="31"/>
      <c r="F17" s="31"/>
      <c r="G17" s="66"/>
      <c r="H17" s="31"/>
    </row>
    <row r="18" spans="1:8">
      <c r="A18" s="30">
        <f t="shared" si="0"/>
        <v>8</v>
      </c>
      <c r="B18" s="38" t="s">
        <v>25</v>
      </c>
      <c r="D18" s="69"/>
      <c r="E18" s="31"/>
      <c r="F18" s="31"/>
      <c r="G18" s="66"/>
      <c r="H18" s="31"/>
    </row>
    <row r="19" spans="1:8">
      <c r="A19" s="30">
        <f t="shared" si="0"/>
        <v>9</v>
      </c>
      <c r="B19" s="2" t="s">
        <v>26</v>
      </c>
      <c r="D19" s="69"/>
      <c r="E19" s="31"/>
      <c r="F19" s="31"/>
      <c r="G19" s="66"/>
      <c r="H19" s="31"/>
    </row>
    <row r="20" spans="1:8">
      <c r="A20" s="30">
        <f t="shared" si="0"/>
        <v>10</v>
      </c>
      <c r="B20" s="2" t="s">
        <v>27</v>
      </c>
      <c r="D20" s="69"/>
      <c r="E20" s="31"/>
      <c r="F20" s="31"/>
      <c r="G20" s="66"/>
      <c r="H20" s="31"/>
    </row>
    <row r="21" spans="1:8">
      <c r="A21" s="30">
        <f t="shared" si="0"/>
        <v>11</v>
      </c>
      <c r="B21" s="2" t="s">
        <v>28</v>
      </c>
      <c r="D21" s="69"/>
      <c r="E21" s="31"/>
      <c r="F21" s="31"/>
      <c r="G21" s="66"/>
      <c r="H21" s="31"/>
    </row>
    <row r="22" spans="1:8">
      <c r="A22" s="30">
        <f t="shared" si="0"/>
        <v>12</v>
      </c>
      <c r="B22" s="2" t="s">
        <v>29</v>
      </c>
      <c r="D22" s="69"/>
      <c r="E22" s="31"/>
      <c r="F22" s="31"/>
      <c r="G22" s="66"/>
      <c r="H22" s="31"/>
    </row>
    <row r="23" spans="1:8">
      <c r="A23" s="30">
        <f t="shared" si="0"/>
        <v>13</v>
      </c>
      <c r="B23" s="2" t="s">
        <v>30</v>
      </c>
      <c r="D23" s="69"/>
      <c r="E23" s="31"/>
      <c r="F23" s="31"/>
      <c r="G23" s="66"/>
      <c r="H23" s="31"/>
    </row>
    <row r="24" spans="1:8">
      <c r="A24" s="30">
        <f t="shared" si="0"/>
        <v>14</v>
      </c>
      <c r="B24" s="2" t="s">
        <v>31</v>
      </c>
      <c r="D24" s="69"/>
      <c r="E24" s="31"/>
      <c r="F24" s="31"/>
      <c r="G24" s="66"/>
      <c r="H24" s="31"/>
    </row>
    <row r="25" spans="1:8">
      <c r="A25" s="30">
        <f t="shared" si="0"/>
        <v>15</v>
      </c>
      <c r="B25" s="2" t="s">
        <v>32</v>
      </c>
      <c r="D25" s="69"/>
      <c r="E25" s="31"/>
      <c r="F25" s="31"/>
      <c r="G25" s="66"/>
      <c r="H25" s="31"/>
    </row>
    <row r="26" spans="1:8">
      <c r="A26" s="30">
        <f t="shared" si="0"/>
        <v>16</v>
      </c>
      <c r="B26" s="1" t="s">
        <v>33</v>
      </c>
      <c r="D26" s="69"/>
      <c r="E26" s="31"/>
      <c r="F26" s="31"/>
      <c r="G26" s="66"/>
      <c r="H26" s="31"/>
    </row>
    <row r="27" spans="1:8">
      <c r="A27" s="30">
        <f t="shared" si="0"/>
        <v>17</v>
      </c>
      <c r="B27" s="2" t="s">
        <v>34</v>
      </c>
      <c r="D27" s="69"/>
      <c r="E27" s="31"/>
      <c r="F27" s="31"/>
      <c r="G27" s="66"/>
      <c r="H27" s="31"/>
    </row>
    <row r="28" spans="1:8">
      <c r="A28" s="30">
        <f t="shared" si="0"/>
        <v>18</v>
      </c>
      <c r="B28" s="2" t="s">
        <v>35</v>
      </c>
      <c r="D28" s="69"/>
      <c r="E28" s="31"/>
      <c r="F28" s="31"/>
      <c r="G28" s="66"/>
      <c r="H28" s="31"/>
    </row>
    <row r="29" spans="1:8">
      <c r="A29" s="30">
        <f t="shared" si="0"/>
        <v>19</v>
      </c>
      <c r="B29" s="2" t="s">
        <v>36</v>
      </c>
      <c r="D29" s="69"/>
      <c r="E29" s="31"/>
      <c r="F29" s="31"/>
      <c r="G29" s="66"/>
      <c r="H29" s="31"/>
    </row>
    <row r="30" spans="1:8">
      <c r="A30" s="30">
        <f t="shared" si="0"/>
        <v>20</v>
      </c>
      <c r="B30" s="2" t="s">
        <v>37</v>
      </c>
      <c r="D30" s="69"/>
      <c r="E30" s="31"/>
      <c r="F30" s="31"/>
      <c r="G30" s="66"/>
      <c r="H30" s="31"/>
    </row>
    <row r="31" spans="1:8">
      <c r="A31" s="30">
        <f t="shared" si="0"/>
        <v>21</v>
      </c>
      <c r="B31" s="2" t="s">
        <v>38</v>
      </c>
      <c r="D31" s="69"/>
      <c r="E31" s="31"/>
      <c r="F31" s="31"/>
      <c r="G31" s="66"/>
      <c r="H31" s="31"/>
    </row>
    <row r="32" spans="1:8">
      <c r="A32" s="30">
        <f t="shared" si="0"/>
        <v>22</v>
      </c>
      <c r="B32" s="1" t="s">
        <v>39</v>
      </c>
      <c r="D32" s="69"/>
      <c r="E32" s="31"/>
      <c r="F32" s="31"/>
      <c r="G32" s="66"/>
      <c r="H32" s="31"/>
    </row>
    <row r="33" spans="1:16382">
      <c r="A33" s="30">
        <f t="shared" si="0"/>
        <v>23</v>
      </c>
      <c r="B33" s="2" t="s">
        <v>40</v>
      </c>
      <c r="D33" s="69">
        <v>0</v>
      </c>
      <c r="E33" s="31"/>
      <c r="F33" s="31">
        <f t="shared" ref="F33:F39" si="1">D33+E33</f>
        <v>0</v>
      </c>
      <c r="G33" s="78">
        <v>0</v>
      </c>
      <c r="H33" s="31">
        <f t="shared" ref="H33:H39" si="2">IF(G33="","",ROUND(F33*G33,0))</f>
        <v>0</v>
      </c>
      <c r="J33" s="69">
        <v>0</v>
      </c>
    </row>
    <row r="34" spans="1:16382">
      <c r="A34" s="30">
        <f t="shared" si="0"/>
        <v>24</v>
      </c>
      <c r="B34" s="2" t="s">
        <v>41</v>
      </c>
      <c r="D34" s="69">
        <f>-'LAKEP TB'!P24</f>
        <v>188191.06615384616</v>
      </c>
      <c r="E34" s="31"/>
      <c r="F34" s="31">
        <f>D34+E34</f>
        <v>188191.06615384616</v>
      </c>
      <c r="G34" s="78">
        <v>0</v>
      </c>
      <c r="H34" s="31">
        <f t="shared" si="2"/>
        <v>0</v>
      </c>
      <c r="J34" s="69">
        <v>158856</v>
      </c>
    </row>
    <row r="35" spans="1:16382">
      <c r="A35" s="30">
        <f t="shared" si="0"/>
        <v>25</v>
      </c>
      <c r="B35" s="38" t="s">
        <v>122</v>
      </c>
      <c r="D35" s="69">
        <v>0</v>
      </c>
      <c r="E35" s="31"/>
      <c r="F35" s="31">
        <f>D35+E35</f>
        <v>0</v>
      </c>
      <c r="G35" s="78">
        <v>0</v>
      </c>
      <c r="H35" s="31">
        <f t="shared" si="2"/>
        <v>0</v>
      </c>
      <c r="J35" s="69">
        <v>0</v>
      </c>
    </row>
    <row r="36" spans="1:16382">
      <c r="A36" s="30">
        <f t="shared" si="0"/>
        <v>26</v>
      </c>
      <c r="B36" s="2" t="s">
        <v>43</v>
      </c>
      <c r="D36" s="69">
        <f>-'LAKEP TB'!P25-'LAKEP TB'!P26</f>
        <v>40410.93</v>
      </c>
      <c r="E36" s="31"/>
      <c r="F36" s="31">
        <f t="shared" si="1"/>
        <v>40410.93</v>
      </c>
      <c r="G36" s="78">
        <v>0</v>
      </c>
      <c r="H36" s="31">
        <f t="shared" si="2"/>
        <v>0</v>
      </c>
      <c r="J36" s="69">
        <v>28422</v>
      </c>
    </row>
    <row r="37" spans="1:16382">
      <c r="A37" s="30">
        <f t="shared" si="0"/>
        <v>27</v>
      </c>
      <c r="B37" s="2" t="s">
        <v>44</v>
      </c>
      <c r="D37" s="69">
        <f>-'LAKEP TB'!P27</f>
        <v>-117.72</v>
      </c>
      <c r="E37" s="31"/>
      <c r="F37" s="31">
        <f t="shared" si="1"/>
        <v>-117.72</v>
      </c>
      <c r="G37" s="78">
        <v>0</v>
      </c>
      <c r="H37" s="31">
        <f t="shared" si="2"/>
        <v>0</v>
      </c>
      <c r="J37" s="69">
        <v>-141</v>
      </c>
    </row>
    <row r="38" spans="1:16382">
      <c r="A38" s="30">
        <f t="shared" si="0"/>
        <v>28</v>
      </c>
      <c r="B38" s="2" t="s">
        <v>45</v>
      </c>
      <c r="D38" s="69">
        <f>-'LAKEP TB'!P28</f>
        <v>2337.48</v>
      </c>
      <c r="E38" s="31"/>
      <c r="F38" s="31">
        <f t="shared" si="1"/>
        <v>2337.48</v>
      </c>
      <c r="G38" s="78">
        <v>0</v>
      </c>
      <c r="H38" s="31">
        <f t="shared" si="2"/>
        <v>0</v>
      </c>
      <c r="J38" s="69">
        <v>2081</v>
      </c>
    </row>
    <row r="39" spans="1:16382">
      <c r="A39" s="30">
        <f t="shared" si="0"/>
        <v>29</v>
      </c>
      <c r="B39" s="2" t="s">
        <v>46</v>
      </c>
      <c r="D39" s="69">
        <v>0</v>
      </c>
      <c r="E39" s="31"/>
      <c r="F39" s="31">
        <f t="shared" si="1"/>
        <v>0</v>
      </c>
      <c r="G39" s="78" t="str">
        <f>IF('LAKEP A 6'!F40=0,"",'LAKEP A 6'!F40)</f>
        <v/>
      </c>
      <c r="H39" s="31" t="str">
        <f t="shared" si="2"/>
        <v/>
      </c>
      <c r="J39" s="69">
        <v>0</v>
      </c>
    </row>
    <row r="40" spans="1:16382">
      <c r="A40" s="30">
        <f t="shared" si="0"/>
        <v>30</v>
      </c>
      <c r="B40" s="1" t="s">
        <v>47</v>
      </c>
      <c r="D40" s="69"/>
      <c r="E40" s="31"/>
      <c r="F40" s="31"/>
      <c r="G40" s="66"/>
      <c r="H40" s="31"/>
    </row>
    <row r="41" spans="1:16382">
      <c r="A41" s="30">
        <f t="shared" si="0"/>
        <v>31</v>
      </c>
      <c r="B41" s="39" t="s">
        <v>49</v>
      </c>
      <c r="C41" s="1"/>
      <c r="D41" s="69"/>
      <c r="E41" s="31"/>
      <c r="F41" s="31"/>
      <c r="G41" s="66"/>
      <c r="H41" s="3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c r="JC41" s="1"/>
      <c r="JD41" s="1"/>
      <c r="JE41" s="1"/>
      <c r="JF41" s="1"/>
      <c r="JG41" s="1"/>
      <c r="JH41" s="1"/>
      <c r="JI41" s="1"/>
      <c r="JJ41" s="1"/>
      <c r="JK41" s="1"/>
      <c r="JL41" s="1"/>
      <c r="JM41" s="1"/>
      <c r="JN41" s="1"/>
      <c r="JO41" s="1"/>
      <c r="JP41" s="1"/>
      <c r="JQ41" s="1"/>
      <c r="JR41" s="1"/>
      <c r="JS41" s="1"/>
      <c r="JT41" s="1"/>
      <c r="JU41" s="1"/>
      <c r="JV41" s="1"/>
      <c r="JW41" s="1"/>
      <c r="JX41" s="1"/>
      <c r="JY41" s="1"/>
      <c r="JZ41" s="1"/>
      <c r="KA41" s="1"/>
      <c r="KB41" s="1"/>
      <c r="KC41" s="1"/>
      <c r="KD41" s="1"/>
      <c r="KE41" s="1"/>
      <c r="KF41" s="1"/>
      <c r="KG41" s="1"/>
      <c r="KH41" s="1"/>
      <c r="KI41" s="1"/>
      <c r="KJ41" s="1"/>
      <c r="KK41" s="1"/>
      <c r="KL41" s="1"/>
      <c r="KM41" s="1"/>
      <c r="KN41" s="1"/>
      <c r="KO41" s="1"/>
      <c r="KP41" s="1"/>
      <c r="KQ41" s="1"/>
      <c r="KR41" s="1"/>
      <c r="KS41" s="1"/>
      <c r="KT41" s="1"/>
      <c r="KU41" s="1"/>
      <c r="KV41" s="1"/>
      <c r="KW41" s="1"/>
      <c r="KX41" s="1"/>
      <c r="KY41" s="1"/>
      <c r="KZ41" s="1"/>
      <c r="LA41" s="1"/>
      <c r="LB41" s="1"/>
      <c r="LC41" s="1"/>
      <c r="LD41" s="1"/>
      <c r="LE41" s="1"/>
      <c r="LF41" s="1"/>
      <c r="LG41" s="1"/>
      <c r="LH41" s="1"/>
      <c r="LI41" s="1"/>
      <c r="LJ41" s="1"/>
      <c r="LK41" s="1"/>
      <c r="LL41" s="1"/>
      <c r="LM41" s="1"/>
      <c r="LN41" s="1"/>
      <c r="LO41" s="1"/>
      <c r="LP41" s="1"/>
      <c r="LQ41" s="1"/>
      <c r="LR41" s="1"/>
      <c r="LS41" s="1"/>
      <c r="LT41" s="1"/>
      <c r="LU41" s="1"/>
      <c r="LV41" s="1"/>
      <c r="LW41" s="1"/>
      <c r="LX41" s="1"/>
      <c r="LY41" s="1"/>
      <c r="LZ41" s="1"/>
      <c r="MA41" s="1"/>
      <c r="MB41" s="1"/>
      <c r="MC41" s="1"/>
      <c r="MD41" s="1"/>
      <c r="ME41" s="1"/>
      <c r="MF41" s="1"/>
      <c r="MG41" s="1"/>
      <c r="MH41" s="1"/>
      <c r="MI41" s="1"/>
      <c r="MJ41" s="1"/>
      <c r="MK41" s="1"/>
      <c r="ML41" s="1"/>
      <c r="MM41" s="1"/>
      <c r="MN41" s="1"/>
      <c r="MO41" s="1"/>
      <c r="MP41" s="1"/>
      <c r="MQ41" s="1"/>
      <c r="MR41" s="1"/>
      <c r="MS41" s="1"/>
      <c r="MT41" s="1"/>
      <c r="MU41" s="1"/>
      <c r="MV41" s="1"/>
      <c r="MW41" s="1"/>
      <c r="MX41" s="1"/>
      <c r="MY41" s="1"/>
      <c r="MZ41" s="1"/>
      <c r="NA41" s="1"/>
      <c r="NB41" s="1"/>
      <c r="NC41" s="1"/>
      <c r="ND41" s="1"/>
      <c r="NE41" s="1"/>
      <c r="NF41" s="1"/>
      <c r="NG41" s="1"/>
      <c r="NH41" s="1"/>
      <c r="NI41" s="1"/>
      <c r="NJ41" s="1"/>
      <c r="NK41" s="1"/>
      <c r="NL41" s="1"/>
      <c r="NM41" s="1"/>
      <c r="NN41" s="1"/>
      <c r="NO41" s="1"/>
      <c r="NP41" s="1"/>
      <c r="NQ41" s="1"/>
      <c r="NR41" s="1"/>
      <c r="NS41" s="1"/>
      <c r="NT41" s="1"/>
      <c r="NU41" s="1"/>
      <c r="NV41" s="1"/>
      <c r="NW41" s="1"/>
      <c r="NX41" s="1"/>
      <c r="NY41" s="1"/>
      <c r="NZ41" s="1"/>
      <c r="OA41" s="1"/>
      <c r="OB41" s="1"/>
      <c r="OC41" s="1"/>
      <c r="OD41" s="1"/>
      <c r="OE41" s="1"/>
      <c r="OF41" s="1"/>
      <c r="OG41" s="1"/>
      <c r="OH41" s="1"/>
      <c r="OI41" s="1"/>
      <c r="OJ41" s="1"/>
      <c r="OK41" s="1"/>
      <c r="OL41" s="1"/>
      <c r="OM41" s="1"/>
      <c r="ON41" s="1"/>
      <c r="OO41" s="1"/>
      <c r="OP41" s="1"/>
      <c r="OQ41" s="1"/>
      <c r="OR41" s="1"/>
      <c r="OS41" s="1"/>
      <c r="OT41" s="1"/>
      <c r="OU41" s="1"/>
      <c r="OV41" s="1"/>
      <c r="OW41" s="1"/>
      <c r="OX41" s="1"/>
      <c r="OY41" s="1"/>
      <c r="OZ41" s="1"/>
      <c r="PA41" s="1"/>
      <c r="PB41" s="1"/>
      <c r="PC41" s="1"/>
      <c r="PD41" s="1"/>
      <c r="PE41" s="1"/>
      <c r="PF41" s="1"/>
      <c r="PG41" s="1"/>
      <c r="PH41" s="1"/>
      <c r="PI41" s="1"/>
      <c r="PJ41" s="1"/>
      <c r="PK41" s="1"/>
      <c r="PL41" s="1"/>
      <c r="PM41" s="1"/>
      <c r="PN41" s="1"/>
      <c r="PO41" s="1"/>
      <c r="PP41" s="1"/>
      <c r="PQ41" s="1"/>
      <c r="PR41" s="1"/>
      <c r="PS41" s="1"/>
      <c r="PT41" s="1"/>
      <c r="PU41" s="1"/>
      <c r="PV41" s="1"/>
      <c r="PW41" s="1"/>
      <c r="PX41" s="1"/>
      <c r="PY41" s="1"/>
      <c r="PZ41" s="1"/>
      <c r="QA41" s="1"/>
      <c r="QB41" s="1"/>
      <c r="QC41" s="1"/>
      <c r="QD41" s="1"/>
      <c r="QE41" s="1"/>
      <c r="QF41" s="1"/>
      <c r="QG41" s="1"/>
      <c r="QH41" s="1"/>
      <c r="QI41" s="1"/>
      <c r="QJ41" s="1"/>
      <c r="QK41" s="1"/>
      <c r="QL41" s="1"/>
      <c r="QM41" s="1"/>
      <c r="QN41" s="1"/>
      <c r="QO41" s="1"/>
      <c r="QP41" s="1"/>
      <c r="QQ41" s="1"/>
      <c r="QR41" s="1"/>
      <c r="QS41" s="1"/>
      <c r="QT41" s="1"/>
      <c r="QU41" s="1"/>
      <c r="QV41" s="1"/>
      <c r="QW41" s="1"/>
      <c r="QX41" s="1"/>
      <c r="QY41" s="1"/>
      <c r="QZ41" s="1"/>
      <c r="RA41" s="1"/>
      <c r="RB41" s="1"/>
      <c r="RC41" s="1"/>
      <c r="RD41" s="1"/>
      <c r="RE41" s="1"/>
      <c r="RF41" s="1"/>
      <c r="RG41" s="1"/>
      <c r="RH41" s="1"/>
      <c r="RI41" s="1"/>
      <c r="RJ41" s="1"/>
      <c r="RK41" s="1"/>
      <c r="RL41" s="1"/>
      <c r="RM41" s="1"/>
      <c r="RN41" s="1"/>
      <c r="RO41" s="1"/>
      <c r="RP41" s="1"/>
      <c r="RQ41" s="1"/>
      <c r="RR41" s="1"/>
      <c r="RS41" s="1"/>
      <c r="RT41" s="1"/>
      <c r="RU41" s="1"/>
      <c r="RV41" s="1"/>
      <c r="RW41" s="1"/>
      <c r="RX41" s="1"/>
      <c r="RY41" s="1"/>
      <c r="RZ41" s="1"/>
      <c r="SA41" s="1"/>
      <c r="SB41" s="1"/>
      <c r="SC41" s="1"/>
      <c r="SD41" s="1"/>
      <c r="SE41" s="1"/>
      <c r="SF41" s="1"/>
      <c r="SG41" s="1"/>
      <c r="SH41" s="1"/>
      <c r="SI41" s="1"/>
      <c r="SJ41" s="1"/>
      <c r="SK41" s="1"/>
      <c r="SL41" s="1"/>
      <c r="SM41" s="1"/>
      <c r="SN41" s="1"/>
      <c r="SO41" s="1"/>
      <c r="SP41" s="1"/>
      <c r="SQ41" s="1"/>
      <c r="SR41" s="1"/>
      <c r="SS41" s="1"/>
      <c r="ST41" s="1"/>
      <c r="SU41" s="1"/>
      <c r="SV41" s="1"/>
      <c r="SW41" s="1"/>
      <c r="SX41" s="1"/>
      <c r="SY41" s="1"/>
      <c r="SZ41" s="1"/>
      <c r="TA41" s="1"/>
      <c r="TB41" s="1"/>
      <c r="TC41" s="1"/>
      <c r="TD41" s="1"/>
      <c r="TE41" s="1"/>
      <c r="TF41" s="1"/>
      <c r="TG41" s="1"/>
      <c r="TH41" s="1"/>
      <c r="TI41" s="1"/>
      <c r="TJ41" s="1"/>
      <c r="TK41" s="1"/>
      <c r="TL41" s="1"/>
      <c r="TM41" s="1"/>
      <c r="TN41" s="1"/>
      <c r="TO41" s="1"/>
      <c r="TP41" s="1"/>
      <c r="TQ41" s="1"/>
      <c r="TR41" s="1"/>
      <c r="TS41" s="1"/>
      <c r="TT41" s="1"/>
      <c r="TU41" s="1"/>
      <c r="TV41" s="1"/>
      <c r="TW41" s="1"/>
      <c r="TX41" s="1"/>
      <c r="TY41" s="1"/>
      <c r="TZ41" s="1"/>
      <c r="UA41" s="1"/>
      <c r="UB41" s="1"/>
      <c r="UC41" s="1"/>
      <c r="UD41" s="1"/>
      <c r="UE41" s="1"/>
      <c r="UF41" s="1"/>
      <c r="UG41" s="1"/>
      <c r="UH41" s="1"/>
      <c r="UI41" s="1"/>
      <c r="UJ41" s="1"/>
      <c r="UK41" s="1"/>
      <c r="UL41" s="1"/>
      <c r="UM41" s="1"/>
      <c r="UN41" s="1"/>
      <c r="UO41" s="1"/>
      <c r="UP41" s="1"/>
      <c r="UQ41" s="1"/>
      <c r="UR41" s="1"/>
      <c r="US41" s="1"/>
      <c r="UT41" s="1"/>
      <c r="UU41" s="1"/>
      <c r="UV41" s="1"/>
      <c r="UW41" s="1"/>
      <c r="UX41" s="1"/>
      <c r="UY41" s="1"/>
      <c r="UZ41" s="1"/>
      <c r="VA41" s="1"/>
      <c r="VB41" s="1"/>
      <c r="VC41" s="1"/>
      <c r="VD41" s="1"/>
      <c r="VE41" s="1"/>
      <c r="VF41" s="1"/>
      <c r="VG41" s="1"/>
      <c r="VH41" s="1"/>
      <c r="VI41" s="1"/>
      <c r="VJ41" s="1"/>
      <c r="VK41" s="1"/>
      <c r="VL41" s="1"/>
      <c r="VM41" s="1"/>
      <c r="VN41" s="1"/>
      <c r="VO41" s="1"/>
      <c r="VP41" s="1"/>
      <c r="VQ41" s="1"/>
      <c r="VR41" s="1"/>
      <c r="VS41" s="1"/>
      <c r="VT41" s="1"/>
      <c r="VU41" s="1"/>
      <c r="VV41" s="1"/>
      <c r="VW41" s="1"/>
      <c r="VX41" s="1"/>
      <c r="VY41" s="1"/>
      <c r="VZ41" s="1"/>
      <c r="WA41" s="1"/>
      <c r="WB41" s="1"/>
      <c r="WC41" s="1"/>
      <c r="WD41" s="1"/>
      <c r="WE41" s="1"/>
      <c r="WF41" s="1"/>
      <c r="WG41" s="1"/>
      <c r="WH41" s="1"/>
      <c r="WI41" s="1"/>
      <c r="WJ41" s="1"/>
      <c r="WK41" s="1"/>
      <c r="WL41" s="1"/>
      <c r="WM41" s="1"/>
      <c r="WN41" s="1"/>
      <c r="WO41" s="1"/>
      <c r="WP41" s="1"/>
      <c r="WQ41" s="1"/>
      <c r="WR41" s="1"/>
      <c r="WS41" s="1"/>
      <c r="WT41" s="1"/>
      <c r="WU41" s="1"/>
      <c r="WV41" s="1"/>
      <c r="WW41" s="1"/>
      <c r="WX41" s="1"/>
      <c r="WY41" s="1"/>
      <c r="WZ41" s="1"/>
      <c r="XA41" s="1"/>
      <c r="XB41" s="1"/>
      <c r="XC41" s="1"/>
      <c r="XD41" s="1"/>
      <c r="XE41" s="1"/>
      <c r="XF41" s="1"/>
      <c r="XG41" s="1"/>
      <c r="XH41" s="1"/>
      <c r="XI41" s="1"/>
      <c r="XJ41" s="1"/>
      <c r="XK41" s="1"/>
      <c r="XL41" s="1"/>
      <c r="XM41" s="1"/>
      <c r="XN41" s="1"/>
      <c r="XO41" s="1"/>
      <c r="XP41" s="1"/>
      <c r="XQ41" s="1"/>
      <c r="XR41" s="1"/>
      <c r="XS41" s="1"/>
      <c r="XT41" s="1"/>
      <c r="XU41" s="1"/>
      <c r="XV41" s="1"/>
      <c r="XW41" s="1"/>
      <c r="XX41" s="1"/>
      <c r="XY41" s="1"/>
      <c r="XZ41" s="1"/>
      <c r="YA41" s="1"/>
      <c r="YB41" s="1"/>
      <c r="YC41" s="1"/>
      <c r="YD41" s="1"/>
      <c r="YE41" s="1"/>
      <c r="YF41" s="1"/>
      <c r="YG41" s="1"/>
      <c r="YH41" s="1"/>
      <c r="YI41" s="1"/>
      <c r="YJ41" s="1"/>
      <c r="YK41" s="1"/>
      <c r="YL41" s="1"/>
      <c r="YM41" s="1"/>
      <c r="YN41" s="1"/>
      <c r="YO41" s="1"/>
      <c r="YP41" s="1"/>
      <c r="YQ41" s="1"/>
      <c r="YR41" s="1"/>
      <c r="YS41" s="1"/>
      <c r="YT41" s="1"/>
      <c r="YU41" s="1"/>
      <c r="YV41" s="1"/>
      <c r="YW41" s="1"/>
      <c r="YX41" s="1"/>
      <c r="YY41" s="1"/>
      <c r="YZ41" s="1"/>
      <c r="ZA41" s="1"/>
      <c r="ZB41" s="1"/>
      <c r="ZC41" s="1"/>
      <c r="ZD41" s="1"/>
      <c r="ZE41" s="1"/>
      <c r="ZF41" s="1"/>
      <c r="ZG41" s="1"/>
      <c r="ZH41" s="1"/>
      <c r="ZI41" s="1"/>
      <c r="ZJ41" s="1"/>
      <c r="ZK41" s="1"/>
      <c r="ZL41" s="1"/>
      <c r="ZM41" s="1"/>
      <c r="ZN41" s="1"/>
      <c r="ZO41" s="1"/>
      <c r="ZP41" s="1"/>
      <c r="ZQ41" s="1"/>
      <c r="ZR41" s="1"/>
      <c r="ZS41" s="1"/>
      <c r="ZT41" s="1"/>
      <c r="ZU41" s="1"/>
      <c r="ZV41" s="1"/>
      <c r="ZW41" s="1"/>
      <c r="ZX41" s="1"/>
      <c r="ZY41" s="1"/>
      <c r="ZZ41" s="1"/>
      <c r="AAA41" s="1"/>
      <c r="AAB41" s="1"/>
      <c r="AAC41" s="1"/>
      <c r="AAD41" s="1"/>
      <c r="AAE41" s="1"/>
      <c r="AAF41" s="1"/>
      <c r="AAG41" s="1"/>
      <c r="AAH41" s="1"/>
      <c r="AAI41" s="1"/>
      <c r="AAJ41" s="1"/>
      <c r="AAK41" s="1"/>
      <c r="AAL41" s="1"/>
      <c r="AAM41" s="1"/>
      <c r="AAN41" s="1"/>
      <c r="AAO41" s="1"/>
      <c r="AAP41" s="1"/>
      <c r="AAQ41" s="1"/>
      <c r="AAR41" s="1"/>
      <c r="AAS41" s="1"/>
      <c r="AAT41" s="1"/>
      <c r="AAU41" s="1"/>
      <c r="AAV41" s="1"/>
      <c r="AAW41" s="1"/>
      <c r="AAX41" s="1"/>
      <c r="AAY41" s="1"/>
      <c r="AAZ41" s="1"/>
      <c r="ABA41" s="1"/>
      <c r="ABB41" s="1"/>
      <c r="ABC41" s="1"/>
      <c r="ABD41" s="1"/>
      <c r="ABE41" s="1"/>
      <c r="ABF41" s="1"/>
      <c r="ABG41" s="1"/>
      <c r="ABH41" s="1"/>
      <c r="ABI41" s="1"/>
      <c r="ABJ41" s="1"/>
      <c r="ABK41" s="1"/>
      <c r="ABL41" s="1"/>
      <c r="ABM41" s="1"/>
      <c r="ABN41" s="1"/>
      <c r="ABO41" s="1"/>
      <c r="ABP41" s="1"/>
      <c r="ABQ41" s="1"/>
      <c r="ABR41" s="1"/>
      <c r="ABS41" s="1"/>
      <c r="ABT41" s="1"/>
      <c r="ABU41" s="1"/>
      <c r="ABV41" s="1"/>
      <c r="ABW41" s="1"/>
      <c r="ABX41" s="1"/>
      <c r="ABY41" s="1"/>
      <c r="ABZ41" s="1"/>
      <c r="ACA41" s="1"/>
      <c r="ACB41" s="1"/>
      <c r="ACC41" s="1"/>
      <c r="ACD41" s="1"/>
      <c r="ACE41" s="1"/>
      <c r="ACF41" s="1"/>
      <c r="ACG41" s="1"/>
      <c r="ACH41" s="1"/>
      <c r="ACI41" s="1"/>
      <c r="ACJ41" s="1"/>
      <c r="ACK41" s="1"/>
      <c r="ACL41" s="1"/>
      <c r="ACM41" s="1"/>
      <c r="ACN41" s="1"/>
      <c r="ACO41" s="1"/>
      <c r="ACP41" s="1"/>
      <c r="ACQ41" s="1"/>
      <c r="ACR41" s="1"/>
      <c r="ACS41" s="1"/>
      <c r="ACT41" s="1"/>
      <c r="ACU41" s="1"/>
      <c r="ACV41" s="1"/>
      <c r="ACW41" s="1"/>
      <c r="ACX41" s="1"/>
      <c r="ACY41" s="1"/>
      <c r="ACZ41" s="1"/>
      <c r="ADA41" s="1"/>
      <c r="ADB41" s="1"/>
      <c r="ADC41" s="1"/>
      <c r="ADD41" s="1"/>
      <c r="ADE41" s="1"/>
      <c r="ADF41" s="1"/>
      <c r="ADG41" s="1"/>
      <c r="ADH41" s="1"/>
      <c r="ADI41" s="1"/>
      <c r="ADJ41" s="1"/>
      <c r="ADK41" s="1"/>
      <c r="ADL41" s="1"/>
      <c r="ADM41" s="1"/>
      <c r="ADN41" s="1"/>
      <c r="ADO41" s="1"/>
      <c r="ADP41" s="1"/>
      <c r="ADQ41" s="1"/>
      <c r="ADR41" s="1"/>
      <c r="ADS41" s="1"/>
      <c r="ADT41" s="1"/>
      <c r="ADU41" s="1"/>
      <c r="ADV41" s="1"/>
      <c r="ADW41" s="1"/>
      <c r="ADX41" s="1"/>
      <c r="ADY41" s="1"/>
      <c r="ADZ41" s="1"/>
      <c r="AEA41" s="1"/>
      <c r="AEB41" s="1"/>
      <c r="AEC41" s="1"/>
      <c r="AED41" s="1"/>
      <c r="AEE41" s="1"/>
      <c r="AEF41" s="1"/>
      <c r="AEG41" s="1"/>
      <c r="AEH41" s="1"/>
      <c r="AEI41" s="1"/>
      <c r="AEJ41" s="1"/>
      <c r="AEK41" s="1"/>
      <c r="AEL41" s="1"/>
      <c r="AEM41" s="1"/>
      <c r="AEN41" s="1"/>
      <c r="AEO41" s="1"/>
      <c r="AEP41" s="1"/>
      <c r="AEQ41" s="1"/>
      <c r="AER41" s="1"/>
      <c r="AES41" s="1"/>
      <c r="AET41" s="1"/>
      <c r="AEU41" s="1"/>
      <c r="AEV41" s="1"/>
      <c r="AEW41" s="1"/>
      <c r="AEX41" s="1"/>
      <c r="AEY41" s="1"/>
      <c r="AEZ41" s="1"/>
      <c r="AFA41" s="1"/>
      <c r="AFB41" s="1"/>
      <c r="AFC41" s="1"/>
      <c r="AFD41" s="1"/>
      <c r="AFE41" s="1"/>
      <c r="AFF41" s="1"/>
      <c r="AFG41" s="1"/>
      <c r="AFH41" s="1"/>
      <c r="AFI41" s="1"/>
      <c r="AFJ41" s="1"/>
      <c r="AFK41" s="1"/>
      <c r="AFL41" s="1"/>
      <c r="AFM41" s="1"/>
      <c r="AFN41" s="1"/>
      <c r="AFO41" s="1"/>
      <c r="AFP41" s="1"/>
      <c r="AFQ41" s="1"/>
      <c r="AFR41" s="1"/>
      <c r="AFS41" s="1"/>
      <c r="AFT41" s="1"/>
      <c r="AFU41" s="1"/>
      <c r="AFV41" s="1"/>
      <c r="AFW41" s="1"/>
      <c r="AFX41" s="1"/>
      <c r="AFY41" s="1"/>
      <c r="AFZ41" s="1"/>
      <c r="AGA41" s="1"/>
      <c r="AGB41" s="1"/>
      <c r="AGC41" s="1"/>
      <c r="AGD41" s="1"/>
      <c r="AGE41" s="1"/>
      <c r="AGF41" s="1"/>
      <c r="AGG41" s="1"/>
      <c r="AGH41" s="1"/>
      <c r="AGI41" s="1"/>
      <c r="AGJ41" s="1"/>
      <c r="AGK41" s="1"/>
      <c r="AGL41" s="1"/>
      <c r="AGM41" s="1"/>
      <c r="AGN41" s="1"/>
      <c r="AGO41" s="1"/>
      <c r="AGP41" s="1"/>
      <c r="AGQ41" s="1"/>
      <c r="AGR41" s="1"/>
      <c r="AGS41" s="1"/>
      <c r="AGT41" s="1"/>
      <c r="AGU41" s="1"/>
      <c r="AGV41" s="1"/>
      <c r="AGW41" s="1"/>
      <c r="AGX41" s="1"/>
      <c r="AGY41" s="1"/>
      <c r="AGZ41" s="1"/>
      <c r="AHA41" s="1"/>
      <c r="AHB41" s="1"/>
      <c r="AHC41" s="1"/>
      <c r="AHD41" s="1"/>
      <c r="AHE41" s="1"/>
      <c r="AHF41" s="1"/>
      <c r="AHG41" s="1"/>
      <c r="AHH41" s="1"/>
      <c r="AHI41" s="1"/>
      <c r="AHJ41" s="1"/>
      <c r="AHK41" s="1"/>
      <c r="AHL41" s="1"/>
      <c r="AHM41" s="1"/>
      <c r="AHN41" s="1"/>
      <c r="AHO41" s="1"/>
      <c r="AHP41" s="1"/>
      <c r="AHQ41" s="1"/>
      <c r="AHR41" s="1"/>
      <c r="AHS41" s="1"/>
      <c r="AHT41" s="1"/>
      <c r="AHU41" s="1"/>
      <c r="AHV41" s="1"/>
      <c r="AHW41" s="1"/>
      <c r="AHX41" s="1"/>
      <c r="AHY41" s="1"/>
      <c r="AHZ41" s="1"/>
      <c r="AIA41" s="1"/>
      <c r="AIB41" s="1"/>
      <c r="AIC41" s="1"/>
      <c r="AID41" s="1"/>
      <c r="AIE41" s="1"/>
      <c r="AIF41" s="1"/>
      <c r="AIG41" s="1"/>
      <c r="AIH41" s="1"/>
      <c r="AII41" s="1"/>
      <c r="AIJ41" s="1"/>
      <c r="AIK41" s="1"/>
      <c r="AIL41" s="1"/>
      <c r="AIM41" s="1"/>
      <c r="AIN41" s="1"/>
      <c r="AIO41" s="1"/>
      <c r="AIP41" s="1"/>
      <c r="AIQ41" s="1"/>
      <c r="AIR41" s="1"/>
      <c r="AIS41" s="1"/>
      <c r="AIT41" s="1"/>
      <c r="AIU41" s="1"/>
      <c r="AIV41" s="1"/>
      <c r="AIW41" s="1"/>
      <c r="AIX41" s="1"/>
      <c r="AIY41" s="1"/>
      <c r="AIZ41" s="1"/>
      <c r="AJA41" s="1"/>
      <c r="AJB41" s="1"/>
      <c r="AJC41" s="1"/>
      <c r="AJD41" s="1"/>
      <c r="AJE41" s="1"/>
      <c r="AJF41" s="1"/>
      <c r="AJG41" s="1"/>
      <c r="AJH41" s="1"/>
      <c r="AJI41" s="1"/>
      <c r="AJJ41" s="1"/>
      <c r="AJK41" s="1"/>
      <c r="AJL41" s="1"/>
      <c r="AJM41" s="1"/>
      <c r="AJN41" s="1"/>
      <c r="AJO41" s="1"/>
      <c r="AJP41" s="1"/>
      <c r="AJQ41" s="1"/>
      <c r="AJR41" s="1"/>
      <c r="AJS41" s="1"/>
      <c r="AJT41" s="1"/>
      <c r="AJU41" s="1"/>
      <c r="AJV41" s="1"/>
      <c r="AJW41" s="1"/>
      <c r="AJX41" s="1"/>
      <c r="AJY41" s="1"/>
      <c r="AJZ41" s="1"/>
      <c r="AKA41" s="1"/>
      <c r="AKB41" s="1"/>
      <c r="AKC41" s="1"/>
      <c r="AKD41" s="1"/>
      <c r="AKE41" s="1"/>
      <c r="AKF41" s="1"/>
      <c r="AKG41" s="1"/>
      <c r="AKH41" s="1"/>
      <c r="AKI41" s="1"/>
      <c r="AKJ41" s="1"/>
      <c r="AKK41" s="1"/>
      <c r="AKL41" s="1"/>
      <c r="AKM41" s="1"/>
      <c r="AKN41" s="1"/>
      <c r="AKO41" s="1"/>
      <c r="AKP41" s="1"/>
      <c r="AKQ41" s="1"/>
      <c r="AKR41" s="1"/>
      <c r="AKS41" s="1"/>
      <c r="AKT41" s="1"/>
      <c r="AKU41" s="1"/>
      <c r="AKV41" s="1"/>
      <c r="AKW41" s="1"/>
      <c r="AKX41" s="1"/>
      <c r="AKY41" s="1"/>
      <c r="AKZ41" s="1"/>
      <c r="ALA41" s="1"/>
      <c r="ALB41" s="1"/>
      <c r="ALC41" s="1"/>
      <c r="ALD41" s="1"/>
      <c r="ALE41" s="1"/>
      <c r="ALF41" s="1"/>
      <c r="ALG41" s="1"/>
      <c r="ALH41" s="1"/>
      <c r="ALI41" s="1"/>
      <c r="ALJ41" s="1"/>
      <c r="ALK41" s="1"/>
      <c r="ALL41" s="1"/>
      <c r="ALM41" s="1"/>
      <c r="ALN41" s="1"/>
      <c r="ALO41" s="1"/>
      <c r="ALP41" s="1"/>
      <c r="ALQ41" s="1"/>
      <c r="ALR41" s="1"/>
      <c r="ALS41" s="1"/>
      <c r="ALT41" s="1"/>
      <c r="ALU41" s="1"/>
      <c r="ALV41" s="1"/>
      <c r="ALW41" s="1"/>
      <c r="ALX41" s="1"/>
      <c r="ALY41" s="1"/>
      <c r="ALZ41" s="1"/>
      <c r="AMA41" s="1"/>
      <c r="AMB41" s="1"/>
      <c r="AMC41" s="1"/>
      <c r="AMD41" s="1"/>
      <c r="AME41" s="1"/>
      <c r="AMF41" s="1"/>
      <c r="AMG41" s="1"/>
      <c r="AMH41" s="1"/>
      <c r="AMI41" s="1"/>
      <c r="AMJ41" s="1"/>
      <c r="AMK41" s="1"/>
      <c r="AML41" s="1"/>
      <c r="AMM41" s="1"/>
      <c r="AMN41" s="1"/>
      <c r="AMO41" s="1"/>
      <c r="AMP41" s="1"/>
      <c r="AMQ41" s="1"/>
      <c r="AMR41" s="1"/>
      <c r="AMS41" s="1"/>
      <c r="AMT41" s="1"/>
      <c r="AMU41" s="1"/>
      <c r="AMV41" s="1"/>
      <c r="AMW41" s="1"/>
      <c r="AMX41" s="1"/>
      <c r="AMY41" s="1"/>
      <c r="AMZ41" s="1"/>
      <c r="ANA41" s="1"/>
      <c r="ANB41" s="1"/>
      <c r="ANC41" s="1"/>
      <c r="AND41" s="1"/>
      <c r="ANE41" s="1"/>
      <c r="ANF41" s="1"/>
      <c r="ANG41" s="1"/>
      <c r="ANH41" s="1"/>
      <c r="ANI41" s="1"/>
      <c r="ANJ41" s="1"/>
      <c r="ANK41" s="1"/>
      <c r="ANL41" s="1"/>
      <c r="ANM41" s="1"/>
      <c r="ANN41" s="1"/>
      <c r="ANO41" s="1"/>
      <c r="ANP41" s="1"/>
      <c r="ANQ41" s="1"/>
      <c r="ANR41" s="1"/>
      <c r="ANS41" s="1"/>
      <c r="ANT41" s="1"/>
      <c r="ANU41" s="1"/>
      <c r="ANV41" s="1"/>
      <c r="ANW41" s="1"/>
      <c r="ANX41" s="1"/>
      <c r="ANY41" s="1"/>
      <c r="ANZ41" s="1"/>
      <c r="AOA41" s="1"/>
      <c r="AOB41" s="1"/>
      <c r="AOC41" s="1"/>
      <c r="AOD41" s="1"/>
      <c r="AOE41" s="1"/>
      <c r="AOF41" s="1"/>
      <c r="AOG41" s="1"/>
      <c r="AOH41" s="1"/>
      <c r="AOI41" s="1"/>
      <c r="AOJ41" s="1"/>
      <c r="AOK41" s="1"/>
      <c r="AOL41" s="1"/>
      <c r="AOM41" s="1"/>
      <c r="AON41" s="1"/>
      <c r="AOO41" s="1"/>
      <c r="AOP41" s="1"/>
      <c r="AOQ41" s="1"/>
      <c r="AOR41" s="1"/>
      <c r="AOS41" s="1"/>
      <c r="AOT41" s="1"/>
      <c r="AOU41" s="1"/>
      <c r="AOV41" s="1"/>
      <c r="AOW41" s="1"/>
      <c r="AOX41" s="1"/>
      <c r="AOY41" s="1"/>
      <c r="AOZ41" s="1"/>
      <c r="APA41" s="1"/>
      <c r="APB41" s="1"/>
      <c r="APC41" s="1"/>
      <c r="APD41" s="1"/>
      <c r="APE41" s="1"/>
      <c r="APF41" s="1"/>
      <c r="APG41" s="1"/>
      <c r="APH41" s="1"/>
      <c r="API41" s="1"/>
      <c r="APJ41" s="1"/>
      <c r="APK41" s="1"/>
      <c r="APL41" s="1"/>
      <c r="APM41" s="1"/>
      <c r="APN41" s="1"/>
      <c r="APO41" s="1"/>
      <c r="APP41" s="1"/>
      <c r="APQ41" s="1"/>
      <c r="APR41" s="1"/>
      <c r="APS41" s="1"/>
      <c r="APT41" s="1"/>
      <c r="APU41" s="1"/>
      <c r="APV41" s="1"/>
      <c r="APW41" s="1"/>
      <c r="APX41" s="1"/>
      <c r="APY41" s="1"/>
      <c r="APZ41" s="1"/>
      <c r="AQA41" s="1"/>
      <c r="AQB41" s="1"/>
      <c r="AQC41" s="1"/>
      <c r="AQD41" s="1"/>
      <c r="AQE41" s="1"/>
      <c r="AQF41" s="1"/>
      <c r="AQG41" s="1"/>
      <c r="AQH41" s="1"/>
      <c r="AQI41" s="1"/>
      <c r="AQJ41" s="1"/>
      <c r="AQK41" s="1"/>
      <c r="AQL41" s="1"/>
      <c r="AQM41" s="1"/>
      <c r="AQN41" s="1"/>
      <c r="AQO41" s="1"/>
      <c r="AQP41" s="1"/>
      <c r="AQQ41" s="1"/>
      <c r="AQR41" s="1"/>
      <c r="AQS41" s="1"/>
      <c r="AQT41" s="1"/>
      <c r="AQU41" s="1"/>
      <c r="AQV41" s="1"/>
      <c r="AQW41" s="1"/>
      <c r="AQX41" s="1"/>
      <c r="AQY41" s="1"/>
      <c r="AQZ41" s="1"/>
      <c r="ARA41" s="1"/>
      <c r="ARB41" s="1"/>
      <c r="ARC41" s="1"/>
      <c r="ARD41" s="1"/>
      <c r="ARE41" s="1"/>
      <c r="ARF41" s="1"/>
      <c r="ARG41" s="1"/>
      <c r="ARH41" s="1"/>
      <c r="ARI41" s="1"/>
      <c r="ARJ41" s="1"/>
      <c r="ARK41" s="1"/>
      <c r="ARL41" s="1"/>
      <c r="ARM41" s="1"/>
      <c r="ARN41" s="1"/>
      <c r="ARO41" s="1"/>
      <c r="ARP41" s="1"/>
      <c r="ARQ41" s="1"/>
      <c r="ARR41" s="1"/>
      <c r="ARS41" s="1"/>
      <c r="ART41" s="1"/>
      <c r="ARU41" s="1"/>
      <c r="ARV41" s="1"/>
      <c r="ARW41" s="1"/>
      <c r="ARX41" s="1"/>
      <c r="ARY41" s="1"/>
      <c r="ARZ41" s="1"/>
      <c r="ASA41" s="1"/>
      <c r="ASB41" s="1"/>
      <c r="ASC41" s="1"/>
      <c r="ASD41" s="1"/>
      <c r="ASE41" s="1"/>
      <c r="ASF41" s="1"/>
      <c r="ASG41" s="1"/>
      <c r="ASH41" s="1"/>
      <c r="ASI41" s="1"/>
      <c r="ASJ41" s="1"/>
      <c r="ASK41" s="1"/>
      <c r="ASL41" s="1"/>
      <c r="ASM41" s="1"/>
      <c r="ASN41" s="1"/>
      <c r="ASO41" s="1"/>
      <c r="ASP41" s="1"/>
      <c r="ASQ41" s="1"/>
      <c r="ASR41" s="1"/>
      <c r="ASS41" s="1"/>
      <c r="AST41" s="1"/>
      <c r="ASU41" s="1"/>
      <c r="ASV41" s="1"/>
      <c r="ASW41" s="1"/>
      <c r="ASX41" s="1"/>
      <c r="ASY41" s="1"/>
      <c r="ASZ41" s="1"/>
      <c r="ATA41" s="1"/>
      <c r="ATB41" s="1"/>
      <c r="ATC41" s="1"/>
      <c r="ATD41" s="1"/>
      <c r="ATE41" s="1"/>
      <c r="ATF41" s="1"/>
      <c r="ATG41" s="1"/>
      <c r="ATH41" s="1"/>
      <c r="ATI41" s="1"/>
      <c r="ATJ41" s="1"/>
      <c r="ATK41" s="1"/>
      <c r="ATL41" s="1"/>
      <c r="ATM41" s="1"/>
      <c r="ATN41" s="1"/>
      <c r="ATO41" s="1"/>
      <c r="ATP41" s="1"/>
      <c r="ATQ41" s="1"/>
      <c r="ATR41" s="1"/>
      <c r="ATS41" s="1"/>
      <c r="ATT41" s="1"/>
      <c r="ATU41" s="1"/>
      <c r="ATV41" s="1"/>
      <c r="ATW41" s="1"/>
      <c r="ATX41" s="1"/>
      <c r="ATY41" s="1"/>
      <c r="ATZ41" s="1"/>
      <c r="AUA41" s="1"/>
      <c r="AUB41" s="1"/>
      <c r="AUC41" s="1"/>
      <c r="AUD41" s="1"/>
      <c r="AUE41" s="1"/>
      <c r="AUF41" s="1"/>
      <c r="AUG41" s="1"/>
      <c r="AUH41" s="1"/>
      <c r="AUI41" s="1"/>
      <c r="AUJ41" s="1"/>
      <c r="AUK41" s="1"/>
      <c r="AUL41" s="1"/>
      <c r="AUM41" s="1"/>
      <c r="AUN41" s="1"/>
      <c r="AUO41" s="1"/>
      <c r="AUP41" s="1"/>
      <c r="AUQ41" s="1"/>
      <c r="AUR41" s="1"/>
      <c r="AUS41" s="1"/>
      <c r="AUT41" s="1"/>
      <c r="AUU41" s="1"/>
      <c r="AUV41" s="1"/>
      <c r="AUW41" s="1"/>
      <c r="AUX41" s="1"/>
      <c r="AUY41" s="1"/>
      <c r="AUZ41" s="1"/>
      <c r="AVA41" s="1"/>
      <c r="AVB41" s="1"/>
      <c r="AVC41" s="1"/>
      <c r="AVD41" s="1"/>
      <c r="AVE41" s="1"/>
      <c r="AVF41" s="1"/>
      <c r="AVG41" s="1"/>
      <c r="AVH41" s="1"/>
      <c r="AVI41" s="1"/>
      <c r="AVJ41" s="1"/>
      <c r="AVK41" s="1"/>
      <c r="AVL41" s="1"/>
      <c r="AVM41" s="1"/>
      <c r="AVN41" s="1"/>
      <c r="AVO41" s="1"/>
      <c r="AVP41" s="1"/>
      <c r="AVQ41" s="1"/>
      <c r="AVR41" s="1"/>
      <c r="AVS41" s="1"/>
      <c r="AVT41" s="1"/>
      <c r="AVU41" s="1"/>
      <c r="AVV41" s="1"/>
      <c r="AVW41" s="1"/>
      <c r="AVX41" s="1"/>
      <c r="AVY41" s="1"/>
      <c r="AVZ41" s="1"/>
      <c r="AWA41" s="1"/>
      <c r="AWB41" s="1"/>
      <c r="AWC41" s="1"/>
      <c r="AWD41" s="1"/>
      <c r="AWE41" s="1"/>
      <c r="AWF41" s="1"/>
      <c r="AWG41" s="1"/>
      <c r="AWH41" s="1"/>
      <c r="AWI41" s="1"/>
      <c r="AWJ41" s="1"/>
      <c r="AWK41" s="1"/>
      <c r="AWL41" s="1"/>
      <c r="AWM41" s="1"/>
      <c r="AWN41" s="1"/>
      <c r="AWO41" s="1"/>
      <c r="AWP41" s="1"/>
      <c r="AWQ41" s="1"/>
      <c r="AWR41" s="1"/>
      <c r="AWS41" s="1"/>
      <c r="AWT41" s="1"/>
      <c r="AWU41" s="1"/>
      <c r="AWV41" s="1"/>
      <c r="AWW41" s="1"/>
      <c r="AWX41" s="1"/>
      <c r="AWY41" s="1"/>
      <c r="AWZ41" s="1"/>
      <c r="AXA41" s="1"/>
      <c r="AXB41" s="1"/>
      <c r="AXC41" s="1"/>
      <c r="AXD41" s="1"/>
      <c r="AXE41" s="1"/>
      <c r="AXF41" s="1"/>
      <c r="AXG41" s="1"/>
      <c r="AXH41" s="1"/>
      <c r="AXI41" s="1"/>
      <c r="AXJ41" s="1"/>
      <c r="AXK41" s="1"/>
      <c r="AXL41" s="1"/>
      <c r="AXM41" s="1"/>
      <c r="AXN41" s="1"/>
      <c r="AXO41" s="1"/>
      <c r="AXP41" s="1"/>
      <c r="AXQ41" s="1"/>
      <c r="AXR41" s="1"/>
      <c r="AXS41" s="1"/>
      <c r="AXT41" s="1"/>
      <c r="AXU41" s="1"/>
      <c r="AXV41" s="1"/>
      <c r="AXW41" s="1"/>
      <c r="AXX41" s="1"/>
      <c r="AXY41" s="1"/>
      <c r="AXZ41" s="1"/>
      <c r="AYA41" s="1"/>
      <c r="AYB41" s="1"/>
      <c r="AYC41" s="1"/>
      <c r="AYD41" s="1"/>
      <c r="AYE41" s="1"/>
      <c r="AYF41" s="1"/>
      <c r="AYG41" s="1"/>
      <c r="AYH41" s="1"/>
      <c r="AYI41" s="1"/>
      <c r="AYJ41" s="1"/>
      <c r="AYK41" s="1"/>
      <c r="AYL41" s="1"/>
      <c r="AYM41" s="1"/>
      <c r="AYN41" s="1"/>
      <c r="AYO41" s="1"/>
      <c r="AYP41" s="1"/>
      <c r="AYQ41" s="1"/>
      <c r="AYR41" s="1"/>
      <c r="AYS41" s="1"/>
      <c r="AYT41" s="1"/>
      <c r="AYU41" s="1"/>
      <c r="AYV41" s="1"/>
      <c r="AYW41" s="1"/>
      <c r="AYX41" s="1"/>
      <c r="AYY41" s="1"/>
      <c r="AYZ41" s="1"/>
      <c r="AZA41" s="1"/>
      <c r="AZB41" s="1"/>
      <c r="AZC41" s="1"/>
      <c r="AZD41" s="1"/>
      <c r="AZE41" s="1"/>
      <c r="AZF41" s="1"/>
      <c r="AZG41" s="1"/>
      <c r="AZH41" s="1"/>
      <c r="AZI41" s="1"/>
      <c r="AZJ41" s="1"/>
      <c r="AZK41" s="1"/>
      <c r="AZL41" s="1"/>
      <c r="AZM41" s="1"/>
      <c r="AZN41" s="1"/>
      <c r="AZO41" s="1"/>
      <c r="AZP41" s="1"/>
      <c r="AZQ41" s="1"/>
      <c r="AZR41" s="1"/>
      <c r="AZS41" s="1"/>
      <c r="AZT41" s="1"/>
      <c r="AZU41" s="1"/>
      <c r="AZV41" s="1"/>
      <c r="AZW41" s="1"/>
      <c r="AZX41" s="1"/>
      <c r="AZY41" s="1"/>
      <c r="AZZ41" s="1"/>
      <c r="BAA41" s="1"/>
      <c r="BAB41" s="1"/>
      <c r="BAC41" s="1"/>
      <c r="BAD41" s="1"/>
      <c r="BAE41" s="1"/>
      <c r="BAF41" s="1"/>
      <c r="BAG41" s="1"/>
      <c r="BAH41" s="1"/>
      <c r="BAI41" s="1"/>
      <c r="BAJ41" s="1"/>
      <c r="BAK41" s="1"/>
      <c r="BAL41" s="1"/>
      <c r="BAM41" s="1"/>
      <c r="BAN41" s="1"/>
      <c r="BAO41" s="1"/>
      <c r="BAP41" s="1"/>
      <c r="BAQ41" s="1"/>
      <c r="BAR41" s="1"/>
      <c r="BAS41" s="1"/>
      <c r="BAT41" s="1"/>
      <c r="BAU41" s="1"/>
      <c r="BAV41" s="1"/>
      <c r="BAW41" s="1"/>
      <c r="BAX41" s="1"/>
      <c r="BAY41" s="1"/>
      <c r="BAZ41" s="1"/>
      <c r="BBA41" s="1"/>
      <c r="BBB41" s="1"/>
      <c r="BBC41" s="1"/>
      <c r="BBD41" s="1"/>
      <c r="BBE41" s="1"/>
      <c r="BBF41" s="1"/>
      <c r="BBG41" s="1"/>
      <c r="BBH41" s="1"/>
      <c r="BBI41" s="1"/>
      <c r="BBJ41" s="1"/>
      <c r="BBK41" s="1"/>
      <c r="BBL41" s="1"/>
      <c r="BBM41" s="1"/>
      <c r="BBN41" s="1"/>
      <c r="BBO41" s="1"/>
      <c r="BBP41" s="1"/>
      <c r="BBQ41" s="1"/>
      <c r="BBR41" s="1"/>
      <c r="BBS41" s="1"/>
      <c r="BBT41" s="1"/>
      <c r="BBU41" s="1"/>
      <c r="BBV41" s="1"/>
      <c r="BBW41" s="1"/>
      <c r="BBX41" s="1"/>
      <c r="BBY41" s="1"/>
      <c r="BBZ41" s="1"/>
      <c r="BCA41" s="1"/>
      <c r="BCB41" s="1"/>
      <c r="BCC41" s="1"/>
      <c r="BCD41" s="1"/>
      <c r="BCE41" s="1"/>
      <c r="BCF41" s="1"/>
      <c r="BCG41" s="1"/>
      <c r="BCH41" s="1"/>
      <c r="BCI41" s="1"/>
      <c r="BCJ41" s="1"/>
      <c r="BCK41" s="1"/>
      <c r="BCL41" s="1"/>
      <c r="BCM41" s="1"/>
      <c r="BCN41" s="1"/>
      <c r="BCO41" s="1"/>
      <c r="BCP41" s="1"/>
      <c r="BCQ41" s="1"/>
      <c r="BCR41" s="1"/>
      <c r="BCS41" s="1"/>
      <c r="BCT41" s="1"/>
      <c r="BCU41" s="1"/>
      <c r="BCV41" s="1"/>
      <c r="BCW41" s="1"/>
      <c r="BCX41" s="1"/>
      <c r="BCY41" s="1"/>
      <c r="BCZ41" s="1"/>
      <c r="BDA41" s="1"/>
      <c r="BDB41" s="1"/>
      <c r="BDC41" s="1"/>
      <c r="BDD41" s="1"/>
      <c r="BDE41" s="1"/>
      <c r="BDF41" s="1"/>
      <c r="BDG41" s="1"/>
      <c r="BDH41" s="1"/>
      <c r="BDI41" s="1"/>
      <c r="BDJ41" s="1"/>
      <c r="BDK41" s="1"/>
      <c r="BDL41" s="1"/>
      <c r="BDM41" s="1"/>
      <c r="BDN41" s="1"/>
      <c r="BDO41" s="1"/>
      <c r="BDP41" s="1"/>
      <c r="BDQ41" s="1"/>
      <c r="BDR41" s="1"/>
      <c r="BDS41" s="1"/>
      <c r="BDT41" s="1"/>
      <c r="BDU41" s="1"/>
      <c r="BDV41" s="1"/>
      <c r="BDW41" s="1"/>
      <c r="BDX41" s="1"/>
      <c r="BDY41" s="1"/>
      <c r="BDZ41" s="1"/>
      <c r="BEA41" s="1"/>
      <c r="BEB41" s="1"/>
      <c r="BEC41" s="1"/>
      <c r="BED41" s="1"/>
      <c r="BEE41" s="1"/>
      <c r="BEF41" s="1"/>
      <c r="BEG41" s="1"/>
      <c r="BEH41" s="1"/>
      <c r="BEI41" s="1"/>
      <c r="BEJ41" s="1"/>
      <c r="BEK41" s="1"/>
      <c r="BEL41" s="1"/>
      <c r="BEM41" s="1"/>
      <c r="BEN41" s="1"/>
      <c r="BEO41" s="1"/>
      <c r="BEP41" s="1"/>
      <c r="BEQ41" s="1"/>
      <c r="BER41" s="1"/>
      <c r="BES41" s="1"/>
      <c r="BET41" s="1"/>
      <c r="BEU41" s="1"/>
      <c r="BEV41" s="1"/>
      <c r="BEW41" s="1"/>
      <c r="BEX41" s="1"/>
      <c r="BEY41" s="1"/>
      <c r="BEZ41" s="1"/>
      <c r="BFA41" s="1"/>
      <c r="BFB41" s="1"/>
      <c r="BFC41" s="1"/>
      <c r="BFD41" s="1"/>
      <c r="BFE41" s="1"/>
      <c r="BFF41" s="1"/>
      <c r="BFG41" s="1"/>
      <c r="BFH41" s="1"/>
      <c r="BFI41" s="1"/>
      <c r="BFJ41" s="1"/>
      <c r="BFK41" s="1"/>
      <c r="BFL41" s="1"/>
      <c r="BFM41" s="1"/>
      <c r="BFN41" s="1"/>
      <c r="BFO41" s="1"/>
      <c r="BFP41" s="1"/>
      <c r="BFQ41" s="1"/>
      <c r="BFR41" s="1"/>
      <c r="BFS41" s="1"/>
      <c r="BFT41" s="1"/>
      <c r="BFU41" s="1"/>
      <c r="BFV41" s="1"/>
      <c r="BFW41" s="1"/>
      <c r="BFX41" s="1"/>
      <c r="BFY41" s="1"/>
      <c r="BFZ41" s="1"/>
      <c r="BGA41" s="1"/>
      <c r="BGB41" s="1"/>
      <c r="BGC41" s="1"/>
      <c r="BGD41" s="1"/>
      <c r="BGE41" s="1"/>
      <c r="BGF41" s="1"/>
      <c r="BGG41" s="1"/>
      <c r="BGH41" s="1"/>
      <c r="BGI41" s="1"/>
      <c r="BGJ41" s="1"/>
      <c r="BGK41" s="1"/>
      <c r="BGL41" s="1"/>
      <c r="BGM41" s="1"/>
      <c r="BGN41" s="1"/>
      <c r="BGO41" s="1"/>
      <c r="BGP41" s="1"/>
      <c r="BGQ41" s="1"/>
      <c r="BGR41" s="1"/>
      <c r="BGS41" s="1"/>
      <c r="BGT41" s="1"/>
      <c r="BGU41" s="1"/>
      <c r="BGV41" s="1"/>
      <c r="BGW41" s="1"/>
      <c r="BGX41" s="1"/>
      <c r="BGY41" s="1"/>
      <c r="BGZ41" s="1"/>
      <c r="BHA41" s="1"/>
      <c r="BHB41" s="1"/>
      <c r="BHC41" s="1"/>
      <c r="BHD41" s="1"/>
      <c r="BHE41" s="1"/>
      <c r="BHF41" s="1"/>
      <c r="BHG41" s="1"/>
      <c r="BHH41" s="1"/>
      <c r="BHI41" s="1"/>
      <c r="BHJ41" s="1"/>
      <c r="BHK41" s="1"/>
      <c r="BHL41" s="1"/>
      <c r="BHM41" s="1"/>
      <c r="BHN41" s="1"/>
      <c r="BHO41" s="1"/>
      <c r="BHP41" s="1"/>
      <c r="BHQ41" s="1"/>
      <c r="BHR41" s="1"/>
      <c r="BHS41" s="1"/>
      <c r="BHT41" s="1"/>
      <c r="BHU41" s="1"/>
      <c r="BHV41" s="1"/>
      <c r="BHW41" s="1"/>
      <c r="BHX41" s="1"/>
      <c r="BHY41" s="1"/>
      <c r="BHZ41" s="1"/>
      <c r="BIA41" s="1"/>
      <c r="BIB41" s="1"/>
      <c r="BIC41" s="1"/>
      <c r="BID41" s="1"/>
      <c r="BIE41" s="1"/>
      <c r="BIF41" s="1"/>
      <c r="BIG41" s="1"/>
      <c r="BIH41" s="1"/>
      <c r="BII41" s="1"/>
      <c r="BIJ41" s="1"/>
      <c r="BIK41" s="1"/>
      <c r="BIL41" s="1"/>
      <c r="BIM41" s="1"/>
      <c r="BIN41" s="1"/>
      <c r="BIO41" s="1"/>
      <c r="BIP41" s="1"/>
      <c r="BIQ41" s="1"/>
      <c r="BIR41" s="1"/>
      <c r="BIS41" s="1"/>
      <c r="BIT41" s="1"/>
      <c r="BIU41" s="1"/>
      <c r="BIV41" s="1"/>
      <c r="BIW41" s="1"/>
      <c r="BIX41" s="1"/>
      <c r="BIY41" s="1"/>
      <c r="BIZ41" s="1"/>
      <c r="BJA41" s="1"/>
      <c r="BJB41" s="1"/>
      <c r="BJC41" s="1"/>
      <c r="BJD41" s="1"/>
      <c r="BJE41" s="1"/>
      <c r="BJF41" s="1"/>
      <c r="BJG41" s="1"/>
      <c r="BJH41" s="1"/>
      <c r="BJI41" s="1"/>
      <c r="BJJ41" s="1"/>
      <c r="BJK41" s="1"/>
      <c r="BJL41" s="1"/>
      <c r="BJM41" s="1"/>
      <c r="BJN41" s="1"/>
      <c r="BJO41" s="1"/>
      <c r="BJP41" s="1"/>
      <c r="BJQ41" s="1"/>
      <c r="BJR41" s="1"/>
      <c r="BJS41" s="1"/>
      <c r="BJT41" s="1"/>
      <c r="BJU41" s="1"/>
      <c r="BJV41" s="1"/>
      <c r="BJW41" s="1"/>
      <c r="BJX41" s="1"/>
      <c r="BJY41" s="1"/>
      <c r="BJZ41" s="1"/>
      <c r="BKA41" s="1"/>
      <c r="BKB41" s="1"/>
      <c r="BKC41" s="1"/>
      <c r="BKD41" s="1"/>
      <c r="BKE41" s="1"/>
      <c r="BKF41" s="1"/>
      <c r="BKG41" s="1"/>
      <c r="BKH41" s="1"/>
      <c r="BKI41" s="1"/>
      <c r="BKJ41" s="1"/>
      <c r="BKK41" s="1"/>
      <c r="BKL41" s="1"/>
      <c r="BKM41" s="1"/>
      <c r="BKN41" s="1"/>
      <c r="BKO41" s="1"/>
      <c r="BKP41" s="1"/>
      <c r="BKQ41" s="1"/>
      <c r="BKR41" s="1"/>
      <c r="BKS41" s="1"/>
      <c r="BKT41" s="1"/>
      <c r="BKU41" s="1"/>
      <c r="BKV41" s="1"/>
      <c r="BKW41" s="1"/>
      <c r="BKX41" s="1"/>
      <c r="BKY41" s="1"/>
      <c r="BKZ41" s="1"/>
      <c r="BLA41" s="1"/>
      <c r="BLB41" s="1"/>
      <c r="BLC41" s="1"/>
      <c r="BLD41" s="1"/>
      <c r="BLE41" s="1"/>
      <c r="BLF41" s="1"/>
      <c r="BLG41" s="1"/>
      <c r="BLH41" s="1"/>
      <c r="BLI41" s="1"/>
      <c r="BLJ41" s="1"/>
      <c r="BLK41" s="1"/>
      <c r="BLL41" s="1"/>
      <c r="BLM41" s="1"/>
      <c r="BLN41" s="1"/>
      <c r="BLO41" s="1"/>
      <c r="BLP41" s="1"/>
      <c r="BLQ41" s="1"/>
      <c r="BLR41" s="1"/>
      <c r="BLS41" s="1"/>
      <c r="BLT41" s="1"/>
      <c r="BLU41" s="1"/>
      <c r="BLV41" s="1"/>
      <c r="BLW41" s="1"/>
      <c r="BLX41" s="1"/>
      <c r="BLY41" s="1"/>
      <c r="BLZ41" s="1"/>
      <c r="BMA41" s="1"/>
      <c r="BMB41" s="1"/>
      <c r="BMC41" s="1"/>
      <c r="BMD41" s="1"/>
      <c r="BME41" s="1"/>
      <c r="BMF41" s="1"/>
      <c r="BMG41" s="1"/>
      <c r="BMH41" s="1"/>
      <c r="BMI41" s="1"/>
      <c r="BMJ41" s="1"/>
      <c r="BMK41" s="1"/>
      <c r="BML41" s="1"/>
      <c r="BMM41" s="1"/>
      <c r="BMN41" s="1"/>
      <c r="BMO41" s="1"/>
      <c r="BMP41" s="1"/>
      <c r="BMQ41" s="1"/>
      <c r="BMR41" s="1"/>
      <c r="BMS41" s="1"/>
      <c r="BMT41" s="1"/>
      <c r="BMU41" s="1"/>
      <c r="BMV41" s="1"/>
      <c r="BMW41" s="1"/>
      <c r="BMX41" s="1"/>
      <c r="BMY41" s="1"/>
      <c r="BMZ41" s="1"/>
      <c r="BNA41" s="1"/>
      <c r="BNB41" s="1"/>
      <c r="BNC41" s="1"/>
      <c r="BND41" s="1"/>
      <c r="BNE41" s="1"/>
      <c r="BNF41" s="1"/>
      <c r="BNG41" s="1"/>
      <c r="BNH41" s="1"/>
      <c r="BNI41" s="1"/>
      <c r="BNJ41" s="1"/>
      <c r="BNK41" s="1"/>
      <c r="BNL41" s="1"/>
      <c r="BNM41" s="1"/>
      <c r="BNN41" s="1"/>
      <c r="BNO41" s="1"/>
      <c r="BNP41" s="1"/>
      <c r="BNQ41" s="1"/>
      <c r="BNR41" s="1"/>
      <c r="BNS41" s="1"/>
      <c r="BNT41" s="1"/>
      <c r="BNU41" s="1"/>
      <c r="BNV41" s="1"/>
      <c r="BNW41" s="1"/>
      <c r="BNX41" s="1"/>
      <c r="BNY41" s="1"/>
      <c r="BNZ41" s="1"/>
      <c r="BOA41" s="1"/>
      <c r="BOB41" s="1"/>
      <c r="BOC41" s="1"/>
      <c r="BOD41" s="1"/>
      <c r="BOE41" s="1"/>
      <c r="BOF41" s="1"/>
      <c r="BOG41" s="1"/>
      <c r="BOH41" s="1"/>
      <c r="BOI41" s="1"/>
      <c r="BOJ41" s="1"/>
      <c r="BOK41" s="1"/>
      <c r="BOL41" s="1"/>
      <c r="BOM41" s="1"/>
      <c r="BON41" s="1"/>
      <c r="BOO41" s="1"/>
      <c r="BOP41" s="1"/>
      <c r="BOQ41" s="1"/>
      <c r="BOR41" s="1"/>
      <c r="BOS41" s="1"/>
      <c r="BOT41" s="1"/>
      <c r="BOU41" s="1"/>
      <c r="BOV41" s="1"/>
      <c r="BOW41" s="1"/>
      <c r="BOX41" s="1"/>
      <c r="BOY41" s="1"/>
      <c r="BOZ41" s="1"/>
      <c r="BPA41" s="1"/>
      <c r="BPB41" s="1"/>
      <c r="BPC41" s="1"/>
      <c r="BPD41" s="1"/>
      <c r="BPE41" s="1"/>
      <c r="BPF41" s="1"/>
      <c r="BPG41" s="1"/>
      <c r="BPH41" s="1"/>
      <c r="BPI41" s="1"/>
      <c r="BPJ41" s="1"/>
      <c r="BPK41" s="1"/>
      <c r="BPL41" s="1"/>
      <c r="BPM41" s="1"/>
      <c r="BPN41" s="1"/>
      <c r="BPO41" s="1"/>
      <c r="BPP41" s="1"/>
      <c r="BPQ41" s="1"/>
      <c r="BPR41" s="1"/>
      <c r="BPS41" s="1"/>
      <c r="BPT41" s="1"/>
      <c r="BPU41" s="1"/>
      <c r="BPV41" s="1"/>
      <c r="BPW41" s="1"/>
      <c r="BPX41" s="1"/>
      <c r="BPY41" s="1"/>
      <c r="BPZ41" s="1"/>
      <c r="BQA41" s="1"/>
      <c r="BQB41" s="1"/>
      <c r="BQC41" s="1"/>
      <c r="BQD41" s="1"/>
      <c r="BQE41" s="1"/>
      <c r="BQF41" s="1"/>
      <c r="BQG41" s="1"/>
      <c r="BQH41" s="1"/>
      <c r="BQI41" s="1"/>
      <c r="BQJ41" s="1"/>
      <c r="BQK41" s="1"/>
      <c r="BQL41" s="1"/>
      <c r="BQM41" s="1"/>
      <c r="BQN41" s="1"/>
      <c r="BQO41" s="1"/>
      <c r="BQP41" s="1"/>
      <c r="BQQ41" s="1"/>
      <c r="BQR41" s="1"/>
      <c r="BQS41" s="1"/>
      <c r="BQT41" s="1"/>
      <c r="BQU41" s="1"/>
      <c r="BQV41" s="1"/>
      <c r="BQW41" s="1"/>
      <c r="BQX41" s="1"/>
      <c r="BQY41" s="1"/>
      <c r="BQZ41" s="1"/>
      <c r="BRA41" s="1"/>
      <c r="BRB41" s="1"/>
      <c r="BRC41" s="1"/>
      <c r="BRD41" s="1"/>
      <c r="BRE41" s="1"/>
      <c r="BRF41" s="1"/>
      <c r="BRG41" s="1"/>
      <c r="BRH41" s="1"/>
      <c r="BRI41" s="1"/>
      <c r="BRJ41" s="1"/>
      <c r="BRK41" s="1"/>
      <c r="BRL41" s="1"/>
      <c r="BRM41" s="1"/>
      <c r="BRN41" s="1"/>
      <c r="BRO41" s="1"/>
      <c r="BRP41" s="1"/>
      <c r="BRQ41" s="1"/>
      <c r="BRR41" s="1"/>
      <c r="BRS41" s="1"/>
      <c r="BRT41" s="1"/>
      <c r="BRU41" s="1"/>
      <c r="BRV41" s="1"/>
      <c r="BRW41" s="1"/>
      <c r="BRX41" s="1"/>
      <c r="BRY41" s="1"/>
      <c r="BRZ41" s="1"/>
      <c r="BSA41" s="1"/>
      <c r="BSB41" s="1"/>
      <c r="BSC41" s="1"/>
      <c r="BSD41" s="1"/>
      <c r="BSE41" s="1"/>
      <c r="BSF41" s="1"/>
      <c r="BSG41" s="1"/>
      <c r="BSH41" s="1"/>
      <c r="BSI41" s="1"/>
      <c r="BSJ41" s="1"/>
      <c r="BSK41" s="1"/>
      <c r="BSL41" s="1"/>
      <c r="BSM41" s="1"/>
      <c r="BSN41" s="1"/>
      <c r="BSO41" s="1"/>
      <c r="BSP41" s="1"/>
      <c r="BSQ41" s="1"/>
      <c r="BSR41" s="1"/>
      <c r="BSS41" s="1"/>
      <c r="BST41" s="1"/>
      <c r="BSU41" s="1"/>
      <c r="BSV41" s="1"/>
      <c r="BSW41" s="1"/>
      <c r="BSX41" s="1"/>
      <c r="BSY41" s="1"/>
      <c r="BSZ41" s="1"/>
      <c r="BTA41" s="1"/>
      <c r="BTB41" s="1"/>
      <c r="BTC41" s="1"/>
      <c r="BTD41" s="1"/>
      <c r="BTE41" s="1"/>
      <c r="BTF41" s="1"/>
      <c r="BTG41" s="1"/>
      <c r="BTH41" s="1"/>
      <c r="BTI41" s="1"/>
      <c r="BTJ41" s="1"/>
      <c r="BTK41" s="1"/>
      <c r="BTL41" s="1"/>
      <c r="BTM41" s="1"/>
      <c r="BTN41" s="1"/>
      <c r="BTO41" s="1"/>
      <c r="BTP41" s="1"/>
      <c r="BTQ41" s="1"/>
      <c r="BTR41" s="1"/>
      <c r="BTS41" s="1"/>
      <c r="BTT41" s="1"/>
      <c r="BTU41" s="1"/>
      <c r="BTV41" s="1"/>
      <c r="BTW41" s="1"/>
      <c r="BTX41" s="1"/>
      <c r="BTY41" s="1"/>
      <c r="BTZ41" s="1"/>
      <c r="BUA41" s="1"/>
      <c r="BUB41" s="1"/>
      <c r="BUC41" s="1"/>
      <c r="BUD41" s="1"/>
      <c r="BUE41" s="1"/>
      <c r="BUF41" s="1"/>
      <c r="BUG41" s="1"/>
      <c r="BUH41" s="1"/>
      <c r="BUI41" s="1"/>
      <c r="BUJ41" s="1"/>
      <c r="BUK41" s="1"/>
      <c r="BUL41" s="1"/>
      <c r="BUM41" s="1"/>
      <c r="BUN41" s="1"/>
      <c r="BUO41" s="1"/>
      <c r="BUP41" s="1"/>
      <c r="BUQ41" s="1"/>
      <c r="BUR41" s="1"/>
      <c r="BUS41" s="1"/>
      <c r="BUT41" s="1"/>
      <c r="BUU41" s="1"/>
      <c r="BUV41" s="1"/>
      <c r="BUW41" s="1"/>
      <c r="BUX41" s="1"/>
      <c r="BUY41" s="1"/>
      <c r="BUZ41" s="1"/>
      <c r="BVA41" s="1"/>
      <c r="BVB41" s="1"/>
      <c r="BVC41" s="1"/>
      <c r="BVD41" s="1"/>
      <c r="BVE41" s="1"/>
      <c r="BVF41" s="1"/>
      <c r="BVG41" s="1"/>
      <c r="BVH41" s="1"/>
      <c r="BVI41" s="1"/>
      <c r="BVJ41" s="1"/>
      <c r="BVK41" s="1"/>
      <c r="BVL41" s="1"/>
      <c r="BVM41" s="1"/>
      <c r="BVN41" s="1"/>
      <c r="BVO41" s="1"/>
      <c r="BVP41" s="1"/>
      <c r="BVQ41" s="1"/>
      <c r="BVR41" s="1"/>
      <c r="BVS41" s="1"/>
      <c r="BVT41" s="1"/>
      <c r="BVU41" s="1"/>
      <c r="BVV41" s="1"/>
      <c r="BVW41" s="1"/>
      <c r="BVX41" s="1"/>
      <c r="BVY41" s="1"/>
      <c r="BVZ41" s="1"/>
      <c r="BWA41" s="1"/>
      <c r="BWB41" s="1"/>
      <c r="BWC41" s="1"/>
      <c r="BWD41" s="1"/>
      <c r="BWE41" s="1"/>
      <c r="BWF41" s="1"/>
      <c r="BWG41" s="1"/>
      <c r="BWH41" s="1"/>
      <c r="BWI41" s="1"/>
      <c r="BWJ41" s="1"/>
      <c r="BWK41" s="1"/>
      <c r="BWL41" s="1"/>
      <c r="BWM41" s="1"/>
      <c r="BWN41" s="1"/>
      <c r="BWO41" s="1"/>
      <c r="BWP41" s="1"/>
      <c r="BWQ41" s="1"/>
      <c r="BWR41" s="1"/>
      <c r="BWS41" s="1"/>
      <c r="BWT41" s="1"/>
      <c r="BWU41" s="1"/>
      <c r="BWV41" s="1"/>
      <c r="BWW41" s="1"/>
      <c r="BWX41" s="1"/>
      <c r="BWY41" s="1"/>
      <c r="BWZ41" s="1"/>
      <c r="BXA41" s="1"/>
      <c r="BXB41" s="1"/>
      <c r="BXC41" s="1"/>
      <c r="BXD41" s="1"/>
      <c r="BXE41" s="1"/>
      <c r="BXF41" s="1"/>
      <c r="BXG41" s="1"/>
      <c r="BXH41" s="1"/>
      <c r="BXI41" s="1"/>
      <c r="BXJ41" s="1"/>
      <c r="BXK41" s="1"/>
      <c r="BXL41" s="1"/>
      <c r="BXM41" s="1"/>
      <c r="BXN41" s="1"/>
      <c r="BXO41" s="1"/>
      <c r="BXP41" s="1"/>
      <c r="BXQ41" s="1"/>
      <c r="BXR41" s="1"/>
      <c r="BXS41" s="1"/>
      <c r="BXT41" s="1"/>
      <c r="BXU41" s="1"/>
      <c r="BXV41" s="1"/>
      <c r="BXW41" s="1"/>
      <c r="BXX41" s="1"/>
      <c r="BXY41" s="1"/>
      <c r="BXZ41" s="1"/>
      <c r="BYA41" s="1"/>
      <c r="BYB41" s="1"/>
      <c r="BYC41" s="1"/>
      <c r="BYD41" s="1"/>
      <c r="BYE41" s="1"/>
      <c r="BYF41" s="1"/>
      <c r="BYG41" s="1"/>
      <c r="BYH41" s="1"/>
      <c r="BYI41" s="1"/>
      <c r="BYJ41" s="1"/>
      <c r="BYK41" s="1"/>
      <c r="BYL41" s="1"/>
      <c r="BYM41" s="1"/>
      <c r="BYN41" s="1"/>
      <c r="BYO41" s="1"/>
      <c r="BYP41" s="1"/>
      <c r="BYQ41" s="1"/>
      <c r="BYR41" s="1"/>
      <c r="BYS41" s="1"/>
      <c r="BYT41" s="1"/>
      <c r="BYU41" s="1"/>
      <c r="BYV41" s="1"/>
      <c r="BYW41" s="1"/>
      <c r="BYX41" s="1"/>
      <c r="BYY41" s="1"/>
      <c r="BYZ41" s="1"/>
      <c r="BZA41" s="1"/>
      <c r="BZB41" s="1"/>
      <c r="BZC41" s="1"/>
      <c r="BZD41" s="1"/>
      <c r="BZE41" s="1"/>
      <c r="BZF41" s="1"/>
      <c r="BZG41" s="1"/>
      <c r="BZH41" s="1"/>
      <c r="BZI41" s="1"/>
      <c r="BZJ41" s="1"/>
      <c r="BZK41" s="1"/>
      <c r="BZL41" s="1"/>
      <c r="BZM41" s="1"/>
      <c r="BZN41" s="1"/>
      <c r="BZO41" s="1"/>
      <c r="BZP41" s="1"/>
      <c r="BZQ41" s="1"/>
      <c r="BZR41" s="1"/>
      <c r="BZS41" s="1"/>
      <c r="BZT41" s="1"/>
      <c r="BZU41" s="1"/>
      <c r="BZV41" s="1"/>
      <c r="BZW41" s="1"/>
      <c r="BZX41" s="1"/>
      <c r="BZY41" s="1"/>
      <c r="BZZ41" s="1"/>
      <c r="CAA41" s="1"/>
      <c r="CAB41" s="1"/>
      <c r="CAC41" s="1"/>
      <c r="CAD41" s="1"/>
      <c r="CAE41" s="1"/>
      <c r="CAF41" s="1"/>
      <c r="CAG41" s="1"/>
      <c r="CAH41" s="1"/>
      <c r="CAI41" s="1"/>
      <c r="CAJ41" s="1"/>
      <c r="CAK41" s="1"/>
      <c r="CAL41" s="1"/>
      <c r="CAM41" s="1"/>
      <c r="CAN41" s="1"/>
      <c r="CAO41" s="1"/>
      <c r="CAP41" s="1"/>
      <c r="CAQ41" s="1"/>
      <c r="CAR41" s="1"/>
      <c r="CAS41" s="1"/>
      <c r="CAT41" s="1"/>
      <c r="CAU41" s="1"/>
      <c r="CAV41" s="1"/>
      <c r="CAW41" s="1"/>
      <c r="CAX41" s="1"/>
      <c r="CAY41" s="1"/>
      <c r="CAZ41" s="1"/>
      <c r="CBA41" s="1"/>
      <c r="CBB41" s="1"/>
      <c r="CBC41" s="1"/>
      <c r="CBD41" s="1"/>
      <c r="CBE41" s="1"/>
      <c r="CBF41" s="1"/>
      <c r="CBG41" s="1"/>
      <c r="CBH41" s="1"/>
      <c r="CBI41" s="1"/>
      <c r="CBJ41" s="1"/>
      <c r="CBK41" s="1"/>
      <c r="CBL41" s="1"/>
      <c r="CBM41" s="1"/>
      <c r="CBN41" s="1"/>
      <c r="CBO41" s="1"/>
      <c r="CBP41" s="1"/>
      <c r="CBQ41" s="1"/>
      <c r="CBR41" s="1"/>
      <c r="CBS41" s="1"/>
      <c r="CBT41" s="1"/>
      <c r="CBU41" s="1"/>
      <c r="CBV41" s="1"/>
      <c r="CBW41" s="1"/>
      <c r="CBX41" s="1"/>
      <c r="CBY41" s="1"/>
      <c r="CBZ41" s="1"/>
      <c r="CCA41" s="1"/>
      <c r="CCB41" s="1"/>
      <c r="CCC41" s="1"/>
      <c r="CCD41" s="1"/>
      <c r="CCE41" s="1"/>
      <c r="CCF41" s="1"/>
      <c r="CCG41" s="1"/>
      <c r="CCH41" s="1"/>
      <c r="CCI41" s="1"/>
      <c r="CCJ41" s="1"/>
      <c r="CCK41" s="1"/>
      <c r="CCL41" s="1"/>
      <c r="CCM41" s="1"/>
      <c r="CCN41" s="1"/>
      <c r="CCO41" s="1"/>
      <c r="CCP41" s="1"/>
      <c r="CCQ41" s="1"/>
      <c r="CCR41" s="1"/>
      <c r="CCS41" s="1"/>
      <c r="CCT41" s="1"/>
      <c r="CCU41" s="1"/>
      <c r="CCV41" s="1"/>
      <c r="CCW41" s="1"/>
      <c r="CCX41" s="1"/>
      <c r="CCY41" s="1"/>
      <c r="CCZ41" s="1"/>
      <c r="CDA41" s="1"/>
      <c r="CDB41" s="1"/>
      <c r="CDC41" s="1"/>
      <c r="CDD41" s="1"/>
      <c r="CDE41" s="1"/>
      <c r="CDF41" s="1"/>
      <c r="CDG41" s="1"/>
      <c r="CDH41" s="1"/>
      <c r="CDI41" s="1"/>
      <c r="CDJ41" s="1"/>
      <c r="CDK41" s="1"/>
      <c r="CDL41" s="1"/>
      <c r="CDM41" s="1"/>
      <c r="CDN41" s="1"/>
      <c r="CDO41" s="1"/>
      <c r="CDP41" s="1"/>
      <c r="CDQ41" s="1"/>
      <c r="CDR41" s="1"/>
      <c r="CDS41" s="1"/>
      <c r="CDT41" s="1"/>
      <c r="CDU41" s="1"/>
      <c r="CDV41" s="1"/>
      <c r="CDW41" s="1"/>
      <c r="CDX41" s="1"/>
      <c r="CDY41" s="1"/>
      <c r="CDZ41" s="1"/>
      <c r="CEA41" s="1"/>
      <c r="CEB41" s="1"/>
      <c r="CEC41" s="1"/>
      <c r="CED41" s="1"/>
      <c r="CEE41" s="1"/>
      <c r="CEF41" s="1"/>
      <c r="CEG41" s="1"/>
      <c r="CEH41" s="1"/>
      <c r="CEI41" s="1"/>
      <c r="CEJ41" s="1"/>
      <c r="CEK41" s="1"/>
      <c r="CEL41" s="1"/>
      <c r="CEM41" s="1"/>
      <c r="CEN41" s="1"/>
      <c r="CEO41" s="1"/>
      <c r="CEP41" s="1"/>
      <c r="CEQ41" s="1"/>
      <c r="CER41" s="1"/>
      <c r="CES41" s="1"/>
      <c r="CET41" s="1"/>
      <c r="CEU41" s="1"/>
      <c r="CEV41" s="1"/>
      <c r="CEW41" s="1"/>
      <c r="CEX41" s="1"/>
      <c r="CEY41" s="1"/>
      <c r="CEZ41" s="1"/>
      <c r="CFA41" s="1"/>
      <c r="CFB41" s="1"/>
      <c r="CFC41" s="1"/>
      <c r="CFD41" s="1"/>
      <c r="CFE41" s="1"/>
      <c r="CFF41" s="1"/>
      <c r="CFG41" s="1"/>
      <c r="CFH41" s="1"/>
      <c r="CFI41" s="1"/>
      <c r="CFJ41" s="1"/>
      <c r="CFK41" s="1"/>
      <c r="CFL41" s="1"/>
      <c r="CFM41" s="1"/>
      <c r="CFN41" s="1"/>
      <c r="CFO41" s="1"/>
      <c r="CFP41" s="1"/>
      <c r="CFQ41" s="1"/>
      <c r="CFR41" s="1"/>
      <c r="CFS41" s="1"/>
      <c r="CFT41" s="1"/>
      <c r="CFU41" s="1"/>
      <c r="CFV41" s="1"/>
      <c r="CFW41" s="1"/>
      <c r="CFX41" s="1"/>
      <c r="CFY41" s="1"/>
      <c r="CFZ41" s="1"/>
      <c r="CGA41" s="1"/>
      <c r="CGB41" s="1"/>
      <c r="CGC41" s="1"/>
      <c r="CGD41" s="1"/>
      <c r="CGE41" s="1"/>
      <c r="CGF41" s="1"/>
      <c r="CGG41" s="1"/>
      <c r="CGH41" s="1"/>
      <c r="CGI41" s="1"/>
      <c r="CGJ41" s="1"/>
      <c r="CGK41" s="1"/>
      <c r="CGL41" s="1"/>
      <c r="CGM41" s="1"/>
      <c r="CGN41" s="1"/>
      <c r="CGO41" s="1"/>
      <c r="CGP41" s="1"/>
      <c r="CGQ41" s="1"/>
      <c r="CGR41" s="1"/>
      <c r="CGS41" s="1"/>
      <c r="CGT41" s="1"/>
      <c r="CGU41" s="1"/>
      <c r="CGV41" s="1"/>
      <c r="CGW41" s="1"/>
      <c r="CGX41" s="1"/>
      <c r="CGY41" s="1"/>
      <c r="CGZ41" s="1"/>
      <c r="CHA41" s="1"/>
      <c r="CHB41" s="1"/>
      <c r="CHC41" s="1"/>
      <c r="CHD41" s="1"/>
      <c r="CHE41" s="1"/>
      <c r="CHF41" s="1"/>
      <c r="CHG41" s="1"/>
      <c r="CHH41" s="1"/>
      <c r="CHI41" s="1"/>
      <c r="CHJ41" s="1"/>
      <c r="CHK41" s="1"/>
      <c r="CHL41" s="1"/>
      <c r="CHM41" s="1"/>
      <c r="CHN41" s="1"/>
      <c r="CHO41" s="1"/>
      <c r="CHP41" s="1"/>
      <c r="CHQ41" s="1"/>
      <c r="CHR41" s="1"/>
      <c r="CHS41" s="1"/>
      <c r="CHT41" s="1"/>
      <c r="CHU41" s="1"/>
      <c r="CHV41" s="1"/>
      <c r="CHW41" s="1"/>
      <c r="CHX41" s="1"/>
      <c r="CHY41" s="1"/>
      <c r="CHZ41" s="1"/>
      <c r="CIA41" s="1"/>
      <c r="CIB41" s="1"/>
      <c r="CIC41" s="1"/>
      <c r="CID41" s="1"/>
      <c r="CIE41" s="1"/>
      <c r="CIF41" s="1"/>
      <c r="CIG41" s="1"/>
      <c r="CIH41" s="1"/>
      <c r="CII41" s="1"/>
      <c r="CIJ41" s="1"/>
      <c r="CIK41" s="1"/>
      <c r="CIL41" s="1"/>
      <c r="CIM41" s="1"/>
      <c r="CIN41" s="1"/>
      <c r="CIO41" s="1"/>
      <c r="CIP41" s="1"/>
      <c r="CIQ41" s="1"/>
      <c r="CIR41" s="1"/>
      <c r="CIS41" s="1"/>
      <c r="CIT41" s="1"/>
      <c r="CIU41" s="1"/>
      <c r="CIV41" s="1"/>
      <c r="CIW41" s="1"/>
      <c r="CIX41" s="1"/>
      <c r="CIY41" s="1"/>
      <c r="CIZ41" s="1"/>
      <c r="CJA41" s="1"/>
      <c r="CJB41" s="1"/>
      <c r="CJC41" s="1"/>
      <c r="CJD41" s="1"/>
      <c r="CJE41" s="1"/>
      <c r="CJF41" s="1"/>
      <c r="CJG41" s="1"/>
      <c r="CJH41" s="1"/>
      <c r="CJI41" s="1"/>
      <c r="CJJ41" s="1"/>
      <c r="CJK41" s="1"/>
      <c r="CJL41" s="1"/>
      <c r="CJM41" s="1"/>
      <c r="CJN41" s="1"/>
      <c r="CJO41" s="1"/>
      <c r="CJP41" s="1"/>
      <c r="CJQ41" s="1"/>
      <c r="CJR41" s="1"/>
      <c r="CJS41" s="1"/>
      <c r="CJT41" s="1"/>
      <c r="CJU41" s="1"/>
      <c r="CJV41" s="1"/>
      <c r="CJW41" s="1"/>
      <c r="CJX41" s="1"/>
      <c r="CJY41" s="1"/>
      <c r="CJZ41" s="1"/>
      <c r="CKA41" s="1"/>
      <c r="CKB41" s="1"/>
      <c r="CKC41" s="1"/>
      <c r="CKD41" s="1"/>
      <c r="CKE41" s="1"/>
      <c r="CKF41" s="1"/>
      <c r="CKG41" s="1"/>
      <c r="CKH41" s="1"/>
      <c r="CKI41" s="1"/>
      <c r="CKJ41" s="1"/>
      <c r="CKK41" s="1"/>
      <c r="CKL41" s="1"/>
      <c r="CKM41" s="1"/>
      <c r="CKN41" s="1"/>
      <c r="CKO41" s="1"/>
      <c r="CKP41" s="1"/>
      <c r="CKQ41" s="1"/>
      <c r="CKR41" s="1"/>
      <c r="CKS41" s="1"/>
      <c r="CKT41" s="1"/>
      <c r="CKU41" s="1"/>
      <c r="CKV41" s="1"/>
      <c r="CKW41" s="1"/>
      <c r="CKX41" s="1"/>
      <c r="CKY41" s="1"/>
      <c r="CKZ41" s="1"/>
      <c r="CLA41" s="1"/>
      <c r="CLB41" s="1"/>
      <c r="CLC41" s="1"/>
      <c r="CLD41" s="1"/>
      <c r="CLE41" s="1"/>
      <c r="CLF41" s="1"/>
      <c r="CLG41" s="1"/>
      <c r="CLH41" s="1"/>
      <c r="CLI41" s="1"/>
      <c r="CLJ41" s="1"/>
      <c r="CLK41" s="1"/>
      <c r="CLL41" s="1"/>
      <c r="CLM41" s="1"/>
      <c r="CLN41" s="1"/>
      <c r="CLO41" s="1"/>
      <c r="CLP41" s="1"/>
      <c r="CLQ41" s="1"/>
      <c r="CLR41" s="1"/>
      <c r="CLS41" s="1"/>
      <c r="CLT41" s="1"/>
      <c r="CLU41" s="1"/>
      <c r="CLV41" s="1"/>
      <c r="CLW41" s="1"/>
      <c r="CLX41" s="1"/>
      <c r="CLY41" s="1"/>
      <c r="CLZ41" s="1"/>
      <c r="CMA41" s="1"/>
      <c r="CMB41" s="1"/>
      <c r="CMC41" s="1"/>
      <c r="CMD41" s="1"/>
      <c r="CME41" s="1"/>
      <c r="CMF41" s="1"/>
      <c r="CMG41" s="1"/>
      <c r="CMH41" s="1"/>
      <c r="CMI41" s="1"/>
      <c r="CMJ41" s="1"/>
      <c r="CMK41" s="1"/>
      <c r="CML41" s="1"/>
      <c r="CMM41" s="1"/>
      <c r="CMN41" s="1"/>
      <c r="CMO41" s="1"/>
      <c r="CMP41" s="1"/>
      <c r="CMQ41" s="1"/>
      <c r="CMR41" s="1"/>
      <c r="CMS41" s="1"/>
      <c r="CMT41" s="1"/>
      <c r="CMU41" s="1"/>
      <c r="CMV41" s="1"/>
      <c r="CMW41" s="1"/>
      <c r="CMX41" s="1"/>
      <c r="CMY41" s="1"/>
      <c r="CMZ41" s="1"/>
      <c r="CNA41" s="1"/>
      <c r="CNB41" s="1"/>
      <c r="CNC41" s="1"/>
      <c r="CND41" s="1"/>
      <c r="CNE41" s="1"/>
      <c r="CNF41" s="1"/>
      <c r="CNG41" s="1"/>
      <c r="CNH41" s="1"/>
      <c r="CNI41" s="1"/>
      <c r="CNJ41" s="1"/>
      <c r="CNK41" s="1"/>
      <c r="CNL41" s="1"/>
      <c r="CNM41" s="1"/>
      <c r="CNN41" s="1"/>
      <c r="CNO41" s="1"/>
      <c r="CNP41" s="1"/>
      <c r="CNQ41" s="1"/>
      <c r="CNR41" s="1"/>
      <c r="CNS41" s="1"/>
      <c r="CNT41" s="1"/>
      <c r="CNU41" s="1"/>
      <c r="CNV41" s="1"/>
      <c r="CNW41" s="1"/>
      <c r="CNX41" s="1"/>
      <c r="CNY41" s="1"/>
      <c r="CNZ41" s="1"/>
      <c r="COA41" s="1"/>
      <c r="COB41" s="1"/>
      <c r="COC41" s="1"/>
      <c r="COD41" s="1"/>
      <c r="COE41" s="1"/>
      <c r="COF41" s="1"/>
      <c r="COG41" s="1"/>
      <c r="COH41" s="1"/>
      <c r="COI41" s="1"/>
      <c r="COJ41" s="1"/>
      <c r="COK41" s="1"/>
      <c r="COL41" s="1"/>
      <c r="COM41" s="1"/>
      <c r="CON41" s="1"/>
      <c r="COO41" s="1"/>
      <c r="COP41" s="1"/>
      <c r="COQ41" s="1"/>
      <c r="COR41" s="1"/>
      <c r="COS41" s="1"/>
      <c r="COT41" s="1"/>
      <c r="COU41" s="1"/>
      <c r="COV41" s="1"/>
      <c r="COW41" s="1"/>
      <c r="COX41" s="1"/>
      <c r="COY41" s="1"/>
      <c r="COZ41" s="1"/>
      <c r="CPA41" s="1"/>
      <c r="CPB41" s="1"/>
      <c r="CPC41" s="1"/>
      <c r="CPD41" s="1"/>
      <c r="CPE41" s="1"/>
      <c r="CPF41" s="1"/>
      <c r="CPG41" s="1"/>
      <c r="CPH41" s="1"/>
      <c r="CPI41" s="1"/>
      <c r="CPJ41" s="1"/>
      <c r="CPK41" s="1"/>
      <c r="CPL41" s="1"/>
      <c r="CPM41" s="1"/>
      <c r="CPN41" s="1"/>
      <c r="CPO41" s="1"/>
      <c r="CPP41" s="1"/>
      <c r="CPQ41" s="1"/>
      <c r="CPR41" s="1"/>
      <c r="CPS41" s="1"/>
      <c r="CPT41" s="1"/>
      <c r="CPU41" s="1"/>
      <c r="CPV41" s="1"/>
      <c r="CPW41" s="1"/>
      <c r="CPX41" s="1"/>
      <c r="CPY41" s="1"/>
      <c r="CPZ41" s="1"/>
      <c r="CQA41" s="1"/>
      <c r="CQB41" s="1"/>
      <c r="CQC41" s="1"/>
      <c r="CQD41" s="1"/>
      <c r="CQE41" s="1"/>
      <c r="CQF41" s="1"/>
      <c r="CQG41" s="1"/>
      <c r="CQH41" s="1"/>
      <c r="CQI41" s="1"/>
      <c r="CQJ41" s="1"/>
      <c r="CQK41" s="1"/>
      <c r="CQL41" s="1"/>
      <c r="CQM41" s="1"/>
      <c r="CQN41" s="1"/>
      <c r="CQO41" s="1"/>
      <c r="CQP41" s="1"/>
      <c r="CQQ41" s="1"/>
      <c r="CQR41" s="1"/>
      <c r="CQS41" s="1"/>
      <c r="CQT41" s="1"/>
      <c r="CQU41" s="1"/>
      <c r="CQV41" s="1"/>
      <c r="CQW41" s="1"/>
      <c r="CQX41" s="1"/>
      <c r="CQY41" s="1"/>
      <c r="CQZ41" s="1"/>
      <c r="CRA41" s="1"/>
      <c r="CRB41" s="1"/>
      <c r="CRC41" s="1"/>
      <c r="CRD41" s="1"/>
      <c r="CRE41" s="1"/>
      <c r="CRF41" s="1"/>
      <c r="CRG41" s="1"/>
      <c r="CRH41" s="1"/>
      <c r="CRI41" s="1"/>
      <c r="CRJ41" s="1"/>
      <c r="CRK41" s="1"/>
      <c r="CRL41" s="1"/>
      <c r="CRM41" s="1"/>
      <c r="CRN41" s="1"/>
      <c r="CRO41" s="1"/>
      <c r="CRP41" s="1"/>
      <c r="CRQ41" s="1"/>
      <c r="CRR41" s="1"/>
      <c r="CRS41" s="1"/>
      <c r="CRT41" s="1"/>
      <c r="CRU41" s="1"/>
      <c r="CRV41" s="1"/>
      <c r="CRW41" s="1"/>
      <c r="CRX41" s="1"/>
      <c r="CRY41" s="1"/>
      <c r="CRZ41" s="1"/>
      <c r="CSA41" s="1"/>
      <c r="CSB41" s="1"/>
      <c r="CSC41" s="1"/>
      <c r="CSD41" s="1"/>
      <c r="CSE41" s="1"/>
      <c r="CSF41" s="1"/>
      <c r="CSG41" s="1"/>
      <c r="CSH41" s="1"/>
      <c r="CSI41" s="1"/>
      <c r="CSJ41" s="1"/>
      <c r="CSK41" s="1"/>
      <c r="CSL41" s="1"/>
      <c r="CSM41" s="1"/>
      <c r="CSN41" s="1"/>
      <c r="CSO41" s="1"/>
      <c r="CSP41" s="1"/>
      <c r="CSQ41" s="1"/>
      <c r="CSR41" s="1"/>
      <c r="CSS41" s="1"/>
      <c r="CST41" s="1"/>
      <c r="CSU41" s="1"/>
      <c r="CSV41" s="1"/>
      <c r="CSW41" s="1"/>
      <c r="CSX41" s="1"/>
      <c r="CSY41" s="1"/>
      <c r="CSZ41" s="1"/>
      <c r="CTA41" s="1"/>
      <c r="CTB41" s="1"/>
      <c r="CTC41" s="1"/>
      <c r="CTD41" s="1"/>
      <c r="CTE41" s="1"/>
      <c r="CTF41" s="1"/>
      <c r="CTG41" s="1"/>
      <c r="CTH41" s="1"/>
      <c r="CTI41" s="1"/>
      <c r="CTJ41" s="1"/>
      <c r="CTK41" s="1"/>
      <c r="CTL41" s="1"/>
      <c r="CTM41" s="1"/>
      <c r="CTN41" s="1"/>
      <c r="CTO41" s="1"/>
      <c r="CTP41" s="1"/>
      <c r="CTQ41" s="1"/>
      <c r="CTR41" s="1"/>
      <c r="CTS41" s="1"/>
      <c r="CTT41" s="1"/>
      <c r="CTU41" s="1"/>
      <c r="CTV41" s="1"/>
      <c r="CTW41" s="1"/>
      <c r="CTX41" s="1"/>
      <c r="CTY41" s="1"/>
      <c r="CTZ41" s="1"/>
      <c r="CUA41" s="1"/>
      <c r="CUB41" s="1"/>
      <c r="CUC41" s="1"/>
      <c r="CUD41" s="1"/>
      <c r="CUE41" s="1"/>
      <c r="CUF41" s="1"/>
      <c r="CUG41" s="1"/>
      <c r="CUH41" s="1"/>
      <c r="CUI41" s="1"/>
      <c r="CUJ41" s="1"/>
      <c r="CUK41" s="1"/>
      <c r="CUL41" s="1"/>
      <c r="CUM41" s="1"/>
      <c r="CUN41" s="1"/>
      <c r="CUO41" s="1"/>
      <c r="CUP41" s="1"/>
      <c r="CUQ41" s="1"/>
      <c r="CUR41" s="1"/>
      <c r="CUS41" s="1"/>
      <c r="CUT41" s="1"/>
      <c r="CUU41" s="1"/>
      <c r="CUV41" s="1"/>
      <c r="CUW41" s="1"/>
      <c r="CUX41" s="1"/>
      <c r="CUY41" s="1"/>
      <c r="CUZ41" s="1"/>
      <c r="CVA41" s="1"/>
      <c r="CVB41" s="1"/>
      <c r="CVC41" s="1"/>
      <c r="CVD41" s="1"/>
      <c r="CVE41" s="1"/>
      <c r="CVF41" s="1"/>
      <c r="CVG41" s="1"/>
      <c r="CVH41" s="1"/>
      <c r="CVI41" s="1"/>
      <c r="CVJ41" s="1"/>
      <c r="CVK41" s="1"/>
      <c r="CVL41" s="1"/>
      <c r="CVM41" s="1"/>
      <c r="CVN41" s="1"/>
      <c r="CVO41" s="1"/>
      <c r="CVP41" s="1"/>
      <c r="CVQ41" s="1"/>
      <c r="CVR41" s="1"/>
      <c r="CVS41" s="1"/>
      <c r="CVT41" s="1"/>
      <c r="CVU41" s="1"/>
      <c r="CVV41" s="1"/>
      <c r="CVW41" s="1"/>
      <c r="CVX41" s="1"/>
      <c r="CVY41" s="1"/>
      <c r="CVZ41" s="1"/>
      <c r="CWA41" s="1"/>
      <c r="CWB41" s="1"/>
      <c r="CWC41" s="1"/>
      <c r="CWD41" s="1"/>
      <c r="CWE41" s="1"/>
      <c r="CWF41" s="1"/>
      <c r="CWG41" s="1"/>
      <c r="CWH41" s="1"/>
      <c r="CWI41" s="1"/>
      <c r="CWJ41" s="1"/>
      <c r="CWK41" s="1"/>
      <c r="CWL41" s="1"/>
      <c r="CWM41" s="1"/>
      <c r="CWN41" s="1"/>
      <c r="CWO41" s="1"/>
      <c r="CWP41" s="1"/>
      <c r="CWQ41" s="1"/>
      <c r="CWR41" s="1"/>
      <c r="CWS41" s="1"/>
      <c r="CWT41" s="1"/>
      <c r="CWU41" s="1"/>
      <c r="CWV41" s="1"/>
      <c r="CWW41" s="1"/>
      <c r="CWX41" s="1"/>
      <c r="CWY41" s="1"/>
      <c r="CWZ41" s="1"/>
      <c r="CXA41" s="1"/>
      <c r="CXB41" s="1"/>
      <c r="CXC41" s="1"/>
      <c r="CXD41" s="1"/>
      <c r="CXE41" s="1"/>
      <c r="CXF41" s="1"/>
      <c r="CXG41" s="1"/>
      <c r="CXH41" s="1"/>
      <c r="CXI41" s="1"/>
      <c r="CXJ41" s="1"/>
      <c r="CXK41" s="1"/>
      <c r="CXL41" s="1"/>
      <c r="CXM41" s="1"/>
      <c r="CXN41" s="1"/>
      <c r="CXO41" s="1"/>
      <c r="CXP41" s="1"/>
      <c r="CXQ41" s="1"/>
      <c r="CXR41" s="1"/>
      <c r="CXS41" s="1"/>
      <c r="CXT41" s="1"/>
      <c r="CXU41" s="1"/>
      <c r="CXV41" s="1"/>
      <c r="CXW41" s="1"/>
      <c r="CXX41" s="1"/>
      <c r="CXY41" s="1"/>
      <c r="CXZ41" s="1"/>
      <c r="CYA41" s="1"/>
      <c r="CYB41" s="1"/>
      <c r="CYC41" s="1"/>
      <c r="CYD41" s="1"/>
      <c r="CYE41" s="1"/>
      <c r="CYF41" s="1"/>
      <c r="CYG41" s="1"/>
      <c r="CYH41" s="1"/>
      <c r="CYI41" s="1"/>
      <c r="CYJ41" s="1"/>
      <c r="CYK41" s="1"/>
      <c r="CYL41" s="1"/>
      <c r="CYM41" s="1"/>
      <c r="CYN41" s="1"/>
      <c r="CYO41" s="1"/>
      <c r="CYP41" s="1"/>
      <c r="CYQ41" s="1"/>
      <c r="CYR41" s="1"/>
      <c r="CYS41" s="1"/>
      <c r="CYT41" s="1"/>
      <c r="CYU41" s="1"/>
      <c r="CYV41" s="1"/>
      <c r="CYW41" s="1"/>
      <c r="CYX41" s="1"/>
      <c r="CYY41" s="1"/>
      <c r="CYZ41" s="1"/>
      <c r="CZA41" s="1"/>
      <c r="CZB41" s="1"/>
      <c r="CZC41" s="1"/>
      <c r="CZD41" s="1"/>
      <c r="CZE41" s="1"/>
      <c r="CZF41" s="1"/>
      <c r="CZG41" s="1"/>
      <c r="CZH41" s="1"/>
      <c r="CZI41" s="1"/>
      <c r="CZJ41" s="1"/>
      <c r="CZK41" s="1"/>
      <c r="CZL41" s="1"/>
      <c r="CZM41" s="1"/>
      <c r="CZN41" s="1"/>
      <c r="CZO41" s="1"/>
      <c r="CZP41" s="1"/>
      <c r="CZQ41" s="1"/>
      <c r="CZR41" s="1"/>
      <c r="CZS41" s="1"/>
      <c r="CZT41" s="1"/>
      <c r="CZU41" s="1"/>
      <c r="CZV41" s="1"/>
      <c r="CZW41" s="1"/>
      <c r="CZX41" s="1"/>
      <c r="CZY41" s="1"/>
      <c r="CZZ41" s="1"/>
      <c r="DAA41" s="1"/>
      <c r="DAB41" s="1"/>
      <c r="DAC41" s="1"/>
      <c r="DAD41" s="1"/>
      <c r="DAE41" s="1"/>
      <c r="DAF41" s="1"/>
      <c r="DAG41" s="1"/>
      <c r="DAH41" s="1"/>
      <c r="DAI41" s="1"/>
      <c r="DAJ41" s="1"/>
      <c r="DAK41" s="1"/>
      <c r="DAL41" s="1"/>
      <c r="DAM41" s="1"/>
      <c r="DAN41" s="1"/>
      <c r="DAO41" s="1"/>
      <c r="DAP41" s="1"/>
      <c r="DAQ41" s="1"/>
      <c r="DAR41" s="1"/>
      <c r="DAS41" s="1"/>
      <c r="DAT41" s="1"/>
      <c r="DAU41" s="1"/>
      <c r="DAV41" s="1"/>
      <c r="DAW41" s="1"/>
      <c r="DAX41" s="1"/>
      <c r="DAY41" s="1"/>
      <c r="DAZ41" s="1"/>
      <c r="DBA41" s="1"/>
      <c r="DBB41" s="1"/>
      <c r="DBC41" s="1"/>
      <c r="DBD41" s="1"/>
      <c r="DBE41" s="1"/>
      <c r="DBF41" s="1"/>
      <c r="DBG41" s="1"/>
      <c r="DBH41" s="1"/>
      <c r="DBI41" s="1"/>
      <c r="DBJ41" s="1"/>
      <c r="DBK41" s="1"/>
      <c r="DBL41" s="1"/>
      <c r="DBM41" s="1"/>
      <c r="DBN41" s="1"/>
      <c r="DBO41" s="1"/>
      <c r="DBP41" s="1"/>
      <c r="DBQ41" s="1"/>
      <c r="DBR41" s="1"/>
      <c r="DBS41" s="1"/>
      <c r="DBT41" s="1"/>
      <c r="DBU41" s="1"/>
      <c r="DBV41" s="1"/>
      <c r="DBW41" s="1"/>
      <c r="DBX41" s="1"/>
      <c r="DBY41" s="1"/>
      <c r="DBZ41" s="1"/>
      <c r="DCA41" s="1"/>
      <c r="DCB41" s="1"/>
      <c r="DCC41" s="1"/>
      <c r="DCD41" s="1"/>
      <c r="DCE41" s="1"/>
      <c r="DCF41" s="1"/>
      <c r="DCG41" s="1"/>
      <c r="DCH41" s="1"/>
      <c r="DCI41" s="1"/>
      <c r="DCJ41" s="1"/>
      <c r="DCK41" s="1"/>
      <c r="DCL41" s="1"/>
      <c r="DCM41" s="1"/>
      <c r="DCN41" s="1"/>
      <c r="DCO41" s="1"/>
      <c r="DCP41" s="1"/>
      <c r="DCQ41" s="1"/>
      <c r="DCR41" s="1"/>
      <c r="DCS41" s="1"/>
      <c r="DCT41" s="1"/>
      <c r="DCU41" s="1"/>
      <c r="DCV41" s="1"/>
      <c r="DCW41" s="1"/>
      <c r="DCX41" s="1"/>
      <c r="DCY41" s="1"/>
      <c r="DCZ41" s="1"/>
      <c r="DDA41" s="1"/>
      <c r="DDB41" s="1"/>
      <c r="DDC41" s="1"/>
      <c r="DDD41" s="1"/>
      <c r="DDE41" s="1"/>
      <c r="DDF41" s="1"/>
      <c r="DDG41" s="1"/>
      <c r="DDH41" s="1"/>
      <c r="DDI41" s="1"/>
      <c r="DDJ41" s="1"/>
      <c r="DDK41" s="1"/>
      <c r="DDL41" s="1"/>
      <c r="DDM41" s="1"/>
      <c r="DDN41" s="1"/>
      <c r="DDO41" s="1"/>
      <c r="DDP41" s="1"/>
      <c r="DDQ41" s="1"/>
      <c r="DDR41" s="1"/>
      <c r="DDS41" s="1"/>
      <c r="DDT41" s="1"/>
      <c r="DDU41" s="1"/>
      <c r="DDV41" s="1"/>
      <c r="DDW41" s="1"/>
      <c r="DDX41" s="1"/>
      <c r="DDY41" s="1"/>
      <c r="DDZ41" s="1"/>
      <c r="DEA41" s="1"/>
      <c r="DEB41" s="1"/>
      <c r="DEC41" s="1"/>
      <c r="DED41" s="1"/>
      <c r="DEE41" s="1"/>
      <c r="DEF41" s="1"/>
      <c r="DEG41" s="1"/>
      <c r="DEH41" s="1"/>
      <c r="DEI41" s="1"/>
      <c r="DEJ41" s="1"/>
      <c r="DEK41" s="1"/>
      <c r="DEL41" s="1"/>
      <c r="DEM41" s="1"/>
      <c r="DEN41" s="1"/>
      <c r="DEO41" s="1"/>
      <c r="DEP41" s="1"/>
      <c r="DEQ41" s="1"/>
      <c r="DER41" s="1"/>
      <c r="DES41" s="1"/>
      <c r="DET41" s="1"/>
      <c r="DEU41" s="1"/>
      <c r="DEV41" s="1"/>
      <c r="DEW41" s="1"/>
      <c r="DEX41" s="1"/>
      <c r="DEY41" s="1"/>
      <c r="DEZ41" s="1"/>
      <c r="DFA41" s="1"/>
      <c r="DFB41" s="1"/>
      <c r="DFC41" s="1"/>
      <c r="DFD41" s="1"/>
      <c r="DFE41" s="1"/>
      <c r="DFF41" s="1"/>
      <c r="DFG41" s="1"/>
      <c r="DFH41" s="1"/>
      <c r="DFI41" s="1"/>
      <c r="DFJ41" s="1"/>
      <c r="DFK41" s="1"/>
      <c r="DFL41" s="1"/>
      <c r="DFM41" s="1"/>
      <c r="DFN41" s="1"/>
      <c r="DFO41" s="1"/>
      <c r="DFP41" s="1"/>
      <c r="DFQ41" s="1"/>
      <c r="DFR41" s="1"/>
      <c r="DFS41" s="1"/>
      <c r="DFT41" s="1"/>
      <c r="DFU41" s="1"/>
      <c r="DFV41" s="1"/>
      <c r="DFW41" s="1"/>
      <c r="DFX41" s="1"/>
      <c r="DFY41" s="1"/>
      <c r="DFZ41" s="1"/>
      <c r="DGA41" s="1"/>
      <c r="DGB41" s="1"/>
      <c r="DGC41" s="1"/>
      <c r="DGD41" s="1"/>
      <c r="DGE41" s="1"/>
      <c r="DGF41" s="1"/>
      <c r="DGG41" s="1"/>
      <c r="DGH41" s="1"/>
      <c r="DGI41" s="1"/>
      <c r="DGJ41" s="1"/>
      <c r="DGK41" s="1"/>
      <c r="DGL41" s="1"/>
      <c r="DGM41" s="1"/>
      <c r="DGN41" s="1"/>
      <c r="DGO41" s="1"/>
      <c r="DGP41" s="1"/>
      <c r="DGQ41" s="1"/>
      <c r="DGR41" s="1"/>
      <c r="DGS41" s="1"/>
      <c r="DGT41" s="1"/>
      <c r="DGU41" s="1"/>
      <c r="DGV41" s="1"/>
      <c r="DGW41" s="1"/>
      <c r="DGX41" s="1"/>
      <c r="DGY41" s="1"/>
      <c r="DGZ41" s="1"/>
      <c r="DHA41" s="1"/>
      <c r="DHB41" s="1"/>
      <c r="DHC41" s="1"/>
      <c r="DHD41" s="1"/>
      <c r="DHE41" s="1"/>
      <c r="DHF41" s="1"/>
      <c r="DHG41" s="1"/>
      <c r="DHH41" s="1"/>
      <c r="DHI41" s="1"/>
      <c r="DHJ41" s="1"/>
      <c r="DHK41" s="1"/>
      <c r="DHL41" s="1"/>
      <c r="DHM41" s="1"/>
      <c r="DHN41" s="1"/>
      <c r="DHO41" s="1"/>
      <c r="DHP41" s="1"/>
      <c r="DHQ41" s="1"/>
      <c r="DHR41" s="1"/>
      <c r="DHS41" s="1"/>
      <c r="DHT41" s="1"/>
      <c r="DHU41" s="1"/>
      <c r="DHV41" s="1"/>
      <c r="DHW41" s="1"/>
      <c r="DHX41" s="1"/>
      <c r="DHY41" s="1"/>
      <c r="DHZ41" s="1"/>
      <c r="DIA41" s="1"/>
      <c r="DIB41" s="1"/>
      <c r="DIC41" s="1"/>
      <c r="DID41" s="1"/>
      <c r="DIE41" s="1"/>
      <c r="DIF41" s="1"/>
      <c r="DIG41" s="1"/>
      <c r="DIH41" s="1"/>
      <c r="DII41" s="1"/>
      <c r="DIJ41" s="1"/>
      <c r="DIK41" s="1"/>
      <c r="DIL41" s="1"/>
      <c r="DIM41" s="1"/>
      <c r="DIN41" s="1"/>
      <c r="DIO41" s="1"/>
      <c r="DIP41" s="1"/>
      <c r="DIQ41" s="1"/>
      <c r="DIR41" s="1"/>
      <c r="DIS41" s="1"/>
      <c r="DIT41" s="1"/>
      <c r="DIU41" s="1"/>
      <c r="DIV41" s="1"/>
      <c r="DIW41" s="1"/>
      <c r="DIX41" s="1"/>
      <c r="DIY41" s="1"/>
      <c r="DIZ41" s="1"/>
      <c r="DJA41" s="1"/>
      <c r="DJB41" s="1"/>
      <c r="DJC41" s="1"/>
      <c r="DJD41" s="1"/>
      <c r="DJE41" s="1"/>
      <c r="DJF41" s="1"/>
      <c r="DJG41" s="1"/>
      <c r="DJH41" s="1"/>
      <c r="DJI41" s="1"/>
      <c r="DJJ41" s="1"/>
      <c r="DJK41" s="1"/>
      <c r="DJL41" s="1"/>
      <c r="DJM41" s="1"/>
      <c r="DJN41" s="1"/>
      <c r="DJO41" s="1"/>
      <c r="DJP41" s="1"/>
      <c r="DJQ41" s="1"/>
      <c r="DJR41" s="1"/>
      <c r="DJS41" s="1"/>
      <c r="DJT41" s="1"/>
      <c r="DJU41" s="1"/>
      <c r="DJV41" s="1"/>
      <c r="DJW41" s="1"/>
      <c r="DJX41" s="1"/>
      <c r="DJY41" s="1"/>
      <c r="DJZ41" s="1"/>
      <c r="DKA41" s="1"/>
      <c r="DKB41" s="1"/>
      <c r="DKC41" s="1"/>
      <c r="DKD41" s="1"/>
      <c r="DKE41" s="1"/>
      <c r="DKF41" s="1"/>
      <c r="DKG41" s="1"/>
      <c r="DKH41" s="1"/>
      <c r="DKI41" s="1"/>
      <c r="DKJ41" s="1"/>
      <c r="DKK41" s="1"/>
      <c r="DKL41" s="1"/>
      <c r="DKM41" s="1"/>
      <c r="DKN41" s="1"/>
      <c r="DKO41" s="1"/>
      <c r="DKP41" s="1"/>
      <c r="DKQ41" s="1"/>
      <c r="DKR41" s="1"/>
      <c r="DKS41" s="1"/>
      <c r="DKT41" s="1"/>
      <c r="DKU41" s="1"/>
      <c r="DKV41" s="1"/>
      <c r="DKW41" s="1"/>
      <c r="DKX41" s="1"/>
      <c r="DKY41" s="1"/>
      <c r="DKZ41" s="1"/>
      <c r="DLA41" s="1"/>
      <c r="DLB41" s="1"/>
      <c r="DLC41" s="1"/>
      <c r="DLD41" s="1"/>
      <c r="DLE41" s="1"/>
      <c r="DLF41" s="1"/>
      <c r="DLG41" s="1"/>
      <c r="DLH41" s="1"/>
      <c r="DLI41" s="1"/>
      <c r="DLJ41" s="1"/>
      <c r="DLK41" s="1"/>
      <c r="DLL41" s="1"/>
      <c r="DLM41" s="1"/>
      <c r="DLN41" s="1"/>
      <c r="DLO41" s="1"/>
      <c r="DLP41" s="1"/>
      <c r="DLQ41" s="1"/>
      <c r="DLR41" s="1"/>
      <c r="DLS41" s="1"/>
      <c r="DLT41" s="1"/>
      <c r="DLU41" s="1"/>
      <c r="DLV41" s="1"/>
      <c r="DLW41" s="1"/>
      <c r="DLX41" s="1"/>
      <c r="DLY41" s="1"/>
      <c r="DLZ41" s="1"/>
      <c r="DMA41" s="1"/>
      <c r="DMB41" s="1"/>
      <c r="DMC41" s="1"/>
      <c r="DMD41" s="1"/>
      <c r="DME41" s="1"/>
      <c r="DMF41" s="1"/>
      <c r="DMG41" s="1"/>
      <c r="DMH41" s="1"/>
      <c r="DMI41" s="1"/>
      <c r="DMJ41" s="1"/>
      <c r="DMK41" s="1"/>
      <c r="DML41" s="1"/>
      <c r="DMM41" s="1"/>
      <c r="DMN41" s="1"/>
      <c r="DMO41" s="1"/>
      <c r="DMP41" s="1"/>
      <c r="DMQ41" s="1"/>
      <c r="DMR41" s="1"/>
      <c r="DMS41" s="1"/>
      <c r="DMT41" s="1"/>
      <c r="DMU41" s="1"/>
      <c r="DMV41" s="1"/>
      <c r="DMW41" s="1"/>
      <c r="DMX41" s="1"/>
      <c r="DMY41" s="1"/>
      <c r="DMZ41" s="1"/>
      <c r="DNA41" s="1"/>
      <c r="DNB41" s="1"/>
      <c r="DNC41" s="1"/>
      <c r="DND41" s="1"/>
      <c r="DNE41" s="1"/>
      <c r="DNF41" s="1"/>
      <c r="DNG41" s="1"/>
      <c r="DNH41" s="1"/>
      <c r="DNI41" s="1"/>
      <c r="DNJ41" s="1"/>
      <c r="DNK41" s="1"/>
      <c r="DNL41" s="1"/>
      <c r="DNM41" s="1"/>
      <c r="DNN41" s="1"/>
      <c r="DNO41" s="1"/>
      <c r="DNP41" s="1"/>
      <c r="DNQ41" s="1"/>
      <c r="DNR41" s="1"/>
      <c r="DNS41" s="1"/>
      <c r="DNT41" s="1"/>
      <c r="DNU41" s="1"/>
      <c r="DNV41" s="1"/>
      <c r="DNW41" s="1"/>
      <c r="DNX41" s="1"/>
      <c r="DNY41" s="1"/>
      <c r="DNZ41" s="1"/>
      <c r="DOA41" s="1"/>
      <c r="DOB41" s="1"/>
      <c r="DOC41" s="1"/>
      <c r="DOD41" s="1"/>
      <c r="DOE41" s="1"/>
      <c r="DOF41" s="1"/>
      <c r="DOG41" s="1"/>
      <c r="DOH41" s="1"/>
      <c r="DOI41" s="1"/>
      <c r="DOJ41" s="1"/>
      <c r="DOK41" s="1"/>
      <c r="DOL41" s="1"/>
      <c r="DOM41" s="1"/>
      <c r="DON41" s="1"/>
      <c r="DOO41" s="1"/>
      <c r="DOP41" s="1"/>
      <c r="DOQ41" s="1"/>
      <c r="DOR41" s="1"/>
      <c r="DOS41" s="1"/>
      <c r="DOT41" s="1"/>
      <c r="DOU41" s="1"/>
      <c r="DOV41" s="1"/>
      <c r="DOW41" s="1"/>
      <c r="DOX41" s="1"/>
      <c r="DOY41" s="1"/>
      <c r="DOZ41" s="1"/>
      <c r="DPA41" s="1"/>
      <c r="DPB41" s="1"/>
      <c r="DPC41" s="1"/>
      <c r="DPD41" s="1"/>
      <c r="DPE41" s="1"/>
      <c r="DPF41" s="1"/>
      <c r="DPG41" s="1"/>
      <c r="DPH41" s="1"/>
      <c r="DPI41" s="1"/>
      <c r="DPJ41" s="1"/>
      <c r="DPK41" s="1"/>
      <c r="DPL41" s="1"/>
      <c r="DPM41" s="1"/>
      <c r="DPN41" s="1"/>
      <c r="DPO41" s="1"/>
      <c r="DPP41" s="1"/>
      <c r="DPQ41" s="1"/>
      <c r="DPR41" s="1"/>
      <c r="DPS41" s="1"/>
      <c r="DPT41" s="1"/>
      <c r="DPU41" s="1"/>
      <c r="DPV41" s="1"/>
      <c r="DPW41" s="1"/>
      <c r="DPX41" s="1"/>
      <c r="DPY41" s="1"/>
      <c r="DPZ41" s="1"/>
      <c r="DQA41" s="1"/>
      <c r="DQB41" s="1"/>
      <c r="DQC41" s="1"/>
      <c r="DQD41" s="1"/>
      <c r="DQE41" s="1"/>
      <c r="DQF41" s="1"/>
      <c r="DQG41" s="1"/>
      <c r="DQH41" s="1"/>
      <c r="DQI41" s="1"/>
      <c r="DQJ41" s="1"/>
      <c r="DQK41" s="1"/>
      <c r="DQL41" s="1"/>
      <c r="DQM41" s="1"/>
      <c r="DQN41" s="1"/>
      <c r="DQO41" s="1"/>
      <c r="DQP41" s="1"/>
      <c r="DQQ41" s="1"/>
      <c r="DQR41" s="1"/>
      <c r="DQS41" s="1"/>
      <c r="DQT41" s="1"/>
      <c r="DQU41" s="1"/>
      <c r="DQV41" s="1"/>
      <c r="DQW41" s="1"/>
      <c r="DQX41" s="1"/>
      <c r="DQY41" s="1"/>
      <c r="DQZ41" s="1"/>
      <c r="DRA41" s="1"/>
      <c r="DRB41" s="1"/>
      <c r="DRC41" s="1"/>
      <c r="DRD41" s="1"/>
      <c r="DRE41" s="1"/>
      <c r="DRF41" s="1"/>
      <c r="DRG41" s="1"/>
      <c r="DRH41" s="1"/>
      <c r="DRI41" s="1"/>
      <c r="DRJ41" s="1"/>
      <c r="DRK41" s="1"/>
      <c r="DRL41" s="1"/>
      <c r="DRM41" s="1"/>
      <c r="DRN41" s="1"/>
      <c r="DRO41" s="1"/>
      <c r="DRP41" s="1"/>
      <c r="DRQ41" s="1"/>
      <c r="DRR41" s="1"/>
      <c r="DRS41" s="1"/>
      <c r="DRT41" s="1"/>
      <c r="DRU41" s="1"/>
      <c r="DRV41" s="1"/>
      <c r="DRW41" s="1"/>
      <c r="DRX41" s="1"/>
      <c r="DRY41" s="1"/>
      <c r="DRZ41" s="1"/>
      <c r="DSA41" s="1"/>
      <c r="DSB41" s="1"/>
      <c r="DSC41" s="1"/>
      <c r="DSD41" s="1"/>
      <c r="DSE41" s="1"/>
      <c r="DSF41" s="1"/>
      <c r="DSG41" s="1"/>
      <c r="DSH41" s="1"/>
      <c r="DSI41" s="1"/>
      <c r="DSJ41" s="1"/>
      <c r="DSK41" s="1"/>
      <c r="DSL41" s="1"/>
      <c r="DSM41" s="1"/>
      <c r="DSN41" s="1"/>
      <c r="DSO41" s="1"/>
      <c r="DSP41" s="1"/>
      <c r="DSQ41" s="1"/>
      <c r="DSR41" s="1"/>
      <c r="DSS41" s="1"/>
      <c r="DST41" s="1"/>
      <c r="DSU41" s="1"/>
      <c r="DSV41" s="1"/>
      <c r="DSW41" s="1"/>
      <c r="DSX41" s="1"/>
      <c r="DSY41" s="1"/>
      <c r="DSZ41" s="1"/>
      <c r="DTA41" s="1"/>
      <c r="DTB41" s="1"/>
      <c r="DTC41" s="1"/>
      <c r="DTD41" s="1"/>
      <c r="DTE41" s="1"/>
      <c r="DTF41" s="1"/>
      <c r="DTG41" s="1"/>
      <c r="DTH41" s="1"/>
      <c r="DTI41" s="1"/>
      <c r="DTJ41" s="1"/>
      <c r="DTK41" s="1"/>
      <c r="DTL41" s="1"/>
      <c r="DTM41" s="1"/>
      <c r="DTN41" s="1"/>
      <c r="DTO41" s="1"/>
      <c r="DTP41" s="1"/>
      <c r="DTQ41" s="1"/>
      <c r="DTR41" s="1"/>
      <c r="DTS41" s="1"/>
      <c r="DTT41" s="1"/>
      <c r="DTU41" s="1"/>
      <c r="DTV41" s="1"/>
      <c r="DTW41" s="1"/>
      <c r="DTX41" s="1"/>
      <c r="DTY41" s="1"/>
      <c r="DTZ41" s="1"/>
      <c r="DUA41" s="1"/>
      <c r="DUB41" s="1"/>
      <c r="DUC41" s="1"/>
      <c r="DUD41" s="1"/>
      <c r="DUE41" s="1"/>
      <c r="DUF41" s="1"/>
      <c r="DUG41" s="1"/>
      <c r="DUH41" s="1"/>
      <c r="DUI41" s="1"/>
      <c r="DUJ41" s="1"/>
      <c r="DUK41" s="1"/>
      <c r="DUL41" s="1"/>
      <c r="DUM41" s="1"/>
      <c r="DUN41" s="1"/>
      <c r="DUO41" s="1"/>
      <c r="DUP41" s="1"/>
      <c r="DUQ41" s="1"/>
      <c r="DUR41" s="1"/>
      <c r="DUS41" s="1"/>
      <c r="DUT41" s="1"/>
      <c r="DUU41" s="1"/>
      <c r="DUV41" s="1"/>
      <c r="DUW41" s="1"/>
      <c r="DUX41" s="1"/>
      <c r="DUY41" s="1"/>
      <c r="DUZ41" s="1"/>
      <c r="DVA41" s="1"/>
      <c r="DVB41" s="1"/>
      <c r="DVC41" s="1"/>
      <c r="DVD41" s="1"/>
      <c r="DVE41" s="1"/>
      <c r="DVF41" s="1"/>
      <c r="DVG41" s="1"/>
      <c r="DVH41" s="1"/>
      <c r="DVI41" s="1"/>
      <c r="DVJ41" s="1"/>
      <c r="DVK41" s="1"/>
      <c r="DVL41" s="1"/>
      <c r="DVM41" s="1"/>
      <c r="DVN41" s="1"/>
      <c r="DVO41" s="1"/>
      <c r="DVP41" s="1"/>
      <c r="DVQ41" s="1"/>
      <c r="DVR41" s="1"/>
      <c r="DVS41" s="1"/>
      <c r="DVT41" s="1"/>
      <c r="DVU41" s="1"/>
      <c r="DVV41" s="1"/>
      <c r="DVW41" s="1"/>
      <c r="DVX41" s="1"/>
      <c r="DVY41" s="1"/>
      <c r="DVZ41" s="1"/>
      <c r="DWA41" s="1"/>
      <c r="DWB41" s="1"/>
      <c r="DWC41" s="1"/>
      <c r="DWD41" s="1"/>
      <c r="DWE41" s="1"/>
      <c r="DWF41" s="1"/>
      <c r="DWG41" s="1"/>
      <c r="DWH41" s="1"/>
      <c r="DWI41" s="1"/>
      <c r="DWJ41" s="1"/>
      <c r="DWK41" s="1"/>
      <c r="DWL41" s="1"/>
      <c r="DWM41" s="1"/>
      <c r="DWN41" s="1"/>
      <c r="DWO41" s="1"/>
      <c r="DWP41" s="1"/>
      <c r="DWQ41" s="1"/>
      <c r="DWR41" s="1"/>
      <c r="DWS41" s="1"/>
      <c r="DWT41" s="1"/>
      <c r="DWU41" s="1"/>
      <c r="DWV41" s="1"/>
      <c r="DWW41" s="1"/>
      <c r="DWX41" s="1"/>
      <c r="DWY41" s="1"/>
      <c r="DWZ41" s="1"/>
      <c r="DXA41" s="1"/>
      <c r="DXB41" s="1"/>
      <c r="DXC41" s="1"/>
      <c r="DXD41" s="1"/>
      <c r="DXE41" s="1"/>
      <c r="DXF41" s="1"/>
      <c r="DXG41" s="1"/>
      <c r="DXH41" s="1"/>
      <c r="DXI41" s="1"/>
      <c r="DXJ41" s="1"/>
      <c r="DXK41" s="1"/>
      <c r="DXL41" s="1"/>
      <c r="DXM41" s="1"/>
      <c r="DXN41" s="1"/>
      <c r="DXO41" s="1"/>
      <c r="DXP41" s="1"/>
      <c r="DXQ41" s="1"/>
      <c r="DXR41" s="1"/>
      <c r="DXS41" s="1"/>
      <c r="DXT41" s="1"/>
      <c r="DXU41" s="1"/>
      <c r="DXV41" s="1"/>
      <c r="DXW41" s="1"/>
      <c r="DXX41" s="1"/>
      <c r="DXY41" s="1"/>
      <c r="DXZ41" s="1"/>
      <c r="DYA41" s="1"/>
      <c r="DYB41" s="1"/>
      <c r="DYC41" s="1"/>
      <c r="DYD41" s="1"/>
      <c r="DYE41" s="1"/>
      <c r="DYF41" s="1"/>
      <c r="DYG41" s="1"/>
      <c r="DYH41" s="1"/>
      <c r="DYI41" s="1"/>
      <c r="DYJ41" s="1"/>
      <c r="DYK41" s="1"/>
      <c r="DYL41" s="1"/>
      <c r="DYM41" s="1"/>
      <c r="DYN41" s="1"/>
      <c r="DYO41" s="1"/>
      <c r="DYP41" s="1"/>
      <c r="DYQ41" s="1"/>
      <c r="DYR41" s="1"/>
      <c r="DYS41" s="1"/>
      <c r="DYT41" s="1"/>
      <c r="DYU41" s="1"/>
      <c r="DYV41" s="1"/>
      <c r="DYW41" s="1"/>
      <c r="DYX41" s="1"/>
      <c r="DYY41" s="1"/>
      <c r="DYZ41" s="1"/>
      <c r="DZA41" s="1"/>
      <c r="DZB41" s="1"/>
      <c r="DZC41" s="1"/>
      <c r="DZD41" s="1"/>
      <c r="DZE41" s="1"/>
      <c r="DZF41" s="1"/>
      <c r="DZG41" s="1"/>
      <c r="DZH41" s="1"/>
      <c r="DZI41" s="1"/>
      <c r="DZJ41" s="1"/>
      <c r="DZK41" s="1"/>
      <c r="DZL41" s="1"/>
      <c r="DZM41" s="1"/>
      <c r="DZN41" s="1"/>
      <c r="DZO41" s="1"/>
      <c r="DZP41" s="1"/>
      <c r="DZQ41" s="1"/>
      <c r="DZR41" s="1"/>
      <c r="DZS41" s="1"/>
      <c r="DZT41" s="1"/>
      <c r="DZU41" s="1"/>
      <c r="DZV41" s="1"/>
      <c r="DZW41" s="1"/>
      <c r="DZX41" s="1"/>
      <c r="DZY41" s="1"/>
      <c r="DZZ41" s="1"/>
      <c r="EAA41" s="1"/>
      <c r="EAB41" s="1"/>
      <c r="EAC41" s="1"/>
      <c r="EAD41" s="1"/>
      <c r="EAE41" s="1"/>
      <c r="EAF41" s="1"/>
      <c r="EAG41" s="1"/>
      <c r="EAH41" s="1"/>
      <c r="EAI41" s="1"/>
      <c r="EAJ41" s="1"/>
      <c r="EAK41" s="1"/>
      <c r="EAL41" s="1"/>
      <c r="EAM41" s="1"/>
      <c r="EAN41" s="1"/>
      <c r="EAO41" s="1"/>
      <c r="EAP41" s="1"/>
      <c r="EAQ41" s="1"/>
      <c r="EAR41" s="1"/>
      <c r="EAS41" s="1"/>
      <c r="EAT41" s="1"/>
      <c r="EAU41" s="1"/>
      <c r="EAV41" s="1"/>
      <c r="EAW41" s="1"/>
      <c r="EAX41" s="1"/>
      <c r="EAY41" s="1"/>
      <c r="EAZ41" s="1"/>
      <c r="EBA41" s="1"/>
      <c r="EBB41" s="1"/>
      <c r="EBC41" s="1"/>
      <c r="EBD41" s="1"/>
      <c r="EBE41" s="1"/>
      <c r="EBF41" s="1"/>
      <c r="EBG41" s="1"/>
      <c r="EBH41" s="1"/>
      <c r="EBI41" s="1"/>
      <c r="EBJ41" s="1"/>
      <c r="EBK41" s="1"/>
      <c r="EBL41" s="1"/>
      <c r="EBM41" s="1"/>
      <c r="EBN41" s="1"/>
      <c r="EBO41" s="1"/>
      <c r="EBP41" s="1"/>
      <c r="EBQ41" s="1"/>
      <c r="EBR41" s="1"/>
      <c r="EBS41" s="1"/>
      <c r="EBT41" s="1"/>
      <c r="EBU41" s="1"/>
      <c r="EBV41" s="1"/>
      <c r="EBW41" s="1"/>
      <c r="EBX41" s="1"/>
      <c r="EBY41" s="1"/>
      <c r="EBZ41" s="1"/>
      <c r="ECA41" s="1"/>
      <c r="ECB41" s="1"/>
      <c r="ECC41" s="1"/>
      <c r="ECD41" s="1"/>
      <c r="ECE41" s="1"/>
      <c r="ECF41" s="1"/>
      <c r="ECG41" s="1"/>
      <c r="ECH41" s="1"/>
      <c r="ECI41" s="1"/>
      <c r="ECJ41" s="1"/>
      <c r="ECK41" s="1"/>
      <c r="ECL41" s="1"/>
      <c r="ECM41" s="1"/>
      <c r="ECN41" s="1"/>
      <c r="ECO41" s="1"/>
      <c r="ECP41" s="1"/>
      <c r="ECQ41" s="1"/>
      <c r="ECR41" s="1"/>
      <c r="ECS41" s="1"/>
      <c r="ECT41" s="1"/>
      <c r="ECU41" s="1"/>
      <c r="ECV41" s="1"/>
      <c r="ECW41" s="1"/>
      <c r="ECX41" s="1"/>
      <c r="ECY41" s="1"/>
      <c r="ECZ41" s="1"/>
      <c r="EDA41" s="1"/>
      <c r="EDB41" s="1"/>
      <c r="EDC41" s="1"/>
      <c r="EDD41" s="1"/>
      <c r="EDE41" s="1"/>
      <c r="EDF41" s="1"/>
      <c r="EDG41" s="1"/>
      <c r="EDH41" s="1"/>
      <c r="EDI41" s="1"/>
      <c r="EDJ41" s="1"/>
      <c r="EDK41" s="1"/>
      <c r="EDL41" s="1"/>
      <c r="EDM41" s="1"/>
      <c r="EDN41" s="1"/>
      <c r="EDO41" s="1"/>
      <c r="EDP41" s="1"/>
      <c r="EDQ41" s="1"/>
      <c r="EDR41" s="1"/>
      <c r="EDS41" s="1"/>
      <c r="EDT41" s="1"/>
      <c r="EDU41" s="1"/>
      <c r="EDV41" s="1"/>
      <c r="EDW41" s="1"/>
      <c r="EDX41" s="1"/>
      <c r="EDY41" s="1"/>
      <c r="EDZ41" s="1"/>
      <c r="EEA41" s="1"/>
      <c r="EEB41" s="1"/>
      <c r="EEC41" s="1"/>
      <c r="EED41" s="1"/>
      <c r="EEE41" s="1"/>
      <c r="EEF41" s="1"/>
      <c r="EEG41" s="1"/>
      <c r="EEH41" s="1"/>
      <c r="EEI41" s="1"/>
      <c r="EEJ41" s="1"/>
      <c r="EEK41" s="1"/>
      <c r="EEL41" s="1"/>
      <c r="EEM41" s="1"/>
      <c r="EEN41" s="1"/>
      <c r="EEO41" s="1"/>
      <c r="EEP41" s="1"/>
      <c r="EEQ41" s="1"/>
      <c r="EER41" s="1"/>
      <c r="EES41" s="1"/>
      <c r="EET41" s="1"/>
      <c r="EEU41" s="1"/>
      <c r="EEV41" s="1"/>
      <c r="EEW41" s="1"/>
      <c r="EEX41" s="1"/>
      <c r="EEY41" s="1"/>
      <c r="EEZ41" s="1"/>
      <c r="EFA41" s="1"/>
      <c r="EFB41" s="1"/>
      <c r="EFC41" s="1"/>
      <c r="EFD41" s="1"/>
      <c r="EFE41" s="1"/>
      <c r="EFF41" s="1"/>
      <c r="EFG41" s="1"/>
      <c r="EFH41" s="1"/>
      <c r="EFI41" s="1"/>
      <c r="EFJ41" s="1"/>
      <c r="EFK41" s="1"/>
      <c r="EFL41" s="1"/>
      <c r="EFM41" s="1"/>
      <c r="EFN41" s="1"/>
      <c r="EFO41" s="1"/>
      <c r="EFP41" s="1"/>
      <c r="EFQ41" s="1"/>
      <c r="EFR41" s="1"/>
      <c r="EFS41" s="1"/>
      <c r="EFT41" s="1"/>
      <c r="EFU41" s="1"/>
      <c r="EFV41" s="1"/>
      <c r="EFW41" s="1"/>
      <c r="EFX41" s="1"/>
      <c r="EFY41" s="1"/>
      <c r="EFZ41" s="1"/>
      <c r="EGA41" s="1"/>
      <c r="EGB41" s="1"/>
      <c r="EGC41" s="1"/>
      <c r="EGD41" s="1"/>
      <c r="EGE41" s="1"/>
      <c r="EGF41" s="1"/>
      <c r="EGG41" s="1"/>
      <c r="EGH41" s="1"/>
      <c r="EGI41" s="1"/>
      <c r="EGJ41" s="1"/>
      <c r="EGK41" s="1"/>
      <c r="EGL41" s="1"/>
      <c r="EGM41" s="1"/>
      <c r="EGN41" s="1"/>
      <c r="EGO41" s="1"/>
      <c r="EGP41" s="1"/>
      <c r="EGQ41" s="1"/>
      <c r="EGR41" s="1"/>
      <c r="EGS41" s="1"/>
      <c r="EGT41" s="1"/>
      <c r="EGU41" s="1"/>
      <c r="EGV41" s="1"/>
      <c r="EGW41" s="1"/>
      <c r="EGX41" s="1"/>
      <c r="EGY41" s="1"/>
      <c r="EGZ41" s="1"/>
      <c r="EHA41" s="1"/>
      <c r="EHB41" s="1"/>
      <c r="EHC41" s="1"/>
      <c r="EHD41" s="1"/>
      <c r="EHE41" s="1"/>
      <c r="EHF41" s="1"/>
      <c r="EHG41" s="1"/>
      <c r="EHH41" s="1"/>
      <c r="EHI41" s="1"/>
      <c r="EHJ41" s="1"/>
      <c r="EHK41" s="1"/>
      <c r="EHL41" s="1"/>
      <c r="EHM41" s="1"/>
      <c r="EHN41" s="1"/>
      <c r="EHO41" s="1"/>
      <c r="EHP41" s="1"/>
      <c r="EHQ41" s="1"/>
      <c r="EHR41" s="1"/>
      <c r="EHS41" s="1"/>
      <c r="EHT41" s="1"/>
      <c r="EHU41" s="1"/>
      <c r="EHV41" s="1"/>
      <c r="EHW41" s="1"/>
      <c r="EHX41" s="1"/>
      <c r="EHY41" s="1"/>
      <c r="EHZ41" s="1"/>
      <c r="EIA41" s="1"/>
      <c r="EIB41" s="1"/>
      <c r="EIC41" s="1"/>
      <c r="EID41" s="1"/>
      <c r="EIE41" s="1"/>
      <c r="EIF41" s="1"/>
      <c r="EIG41" s="1"/>
      <c r="EIH41" s="1"/>
      <c r="EII41" s="1"/>
      <c r="EIJ41" s="1"/>
      <c r="EIK41" s="1"/>
      <c r="EIL41" s="1"/>
      <c r="EIM41" s="1"/>
      <c r="EIN41" s="1"/>
      <c r="EIO41" s="1"/>
      <c r="EIP41" s="1"/>
      <c r="EIQ41" s="1"/>
      <c r="EIR41" s="1"/>
      <c r="EIS41" s="1"/>
      <c r="EIT41" s="1"/>
      <c r="EIU41" s="1"/>
      <c r="EIV41" s="1"/>
      <c r="EIW41" s="1"/>
      <c r="EIX41" s="1"/>
      <c r="EIY41" s="1"/>
      <c r="EIZ41" s="1"/>
      <c r="EJA41" s="1"/>
      <c r="EJB41" s="1"/>
      <c r="EJC41" s="1"/>
      <c r="EJD41" s="1"/>
      <c r="EJE41" s="1"/>
      <c r="EJF41" s="1"/>
      <c r="EJG41" s="1"/>
      <c r="EJH41" s="1"/>
      <c r="EJI41" s="1"/>
      <c r="EJJ41" s="1"/>
      <c r="EJK41" s="1"/>
      <c r="EJL41" s="1"/>
      <c r="EJM41" s="1"/>
      <c r="EJN41" s="1"/>
      <c r="EJO41" s="1"/>
      <c r="EJP41" s="1"/>
      <c r="EJQ41" s="1"/>
      <c r="EJR41" s="1"/>
      <c r="EJS41" s="1"/>
      <c r="EJT41" s="1"/>
      <c r="EJU41" s="1"/>
      <c r="EJV41" s="1"/>
      <c r="EJW41" s="1"/>
      <c r="EJX41" s="1"/>
      <c r="EJY41" s="1"/>
      <c r="EJZ41" s="1"/>
      <c r="EKA41" s="1"/>
      <c r="EKB41" s="1"/>
      <c r="EKC41" s="1"/>
      <c r="EKD41" s="1"/>
      <c r="EKE41" s="1"/>
      <c r="EKF41" s="1"/>
      <c r="EKG41" s="1"/>
      <c r="EKH41" s="1"/>
      <c r="EKI41" s="1"/>
      <c r="EKJ41" s="1"/>
      <c r="EKK41" s="1"/>
      <c r="EKL41" s="1"/>
      <c r="EKM41" s="1"/>
      <c r="EKN41" s="1"/>
      <c r="EKO41" s="1"/>
      <c r="EKP41" s="1"/>
      <c r="EKQ41" s="1"/>
      <c r="EKR41" s="1"/>
      <c r="EKS41" s="1"/>
      <c r="EKT41" s="1"/>
      <c r="EKU41" s="1"/>
      <c r="EKV41" s="1"/>
      <c r="EKW41" s="1"/>
      <c r="EKX41" s="1"/>
      <c r="EKY41" s="1"/>
      <c r="EKZ41" s="1"/>
      <c r="ELA41" s="1"/>
      <c r="ELB41" s="1"/>
      <c r="ELC41" s="1"/>
      <c r="ELD41" s="1"/>
      <c r="ELE41" s="1"/>
      <c r="ELF41" s="1"/>
      <c r="ELG41" s="1"/>
      <c r="ELH41" s="1"/>
      <c r="ELI41" s="1"/>
      <c r="ELJ41" s="1"/>
      <c r="ELK41" s="1"/>
      <c r="ELL41" s="1"/>
      <c r="ELM41" s="1"/>
      <c r="ELN41" s="1"/>
      <c r="ELO41" s="1"/>
      <c r="ELP41" s="1"/>
      <c r="ELQ41" s="1"/>
      <c r="ELR41" s="1"/>
      <c r="ELS41" s="1"/>
      <c r="ELT41" s="1"/>
      <c r="ELU41" s="1"/>
      <c r="ELV41" s="1"/>
      <c r="ELW41" s="1"/>
      <c r="ELX41" s="1"/>
      <c r="ELY41" s="1"/>
      <c r="ELZ41" s="1"/>
      <c r="EMA41" s="1"/>
      <c r="EMB41" s="1"/>
      <c r="EMC41" s="1"/>
      <c r="EMD41" s="1"/>
      <c r="EME41" s="1"/>
      <c r="EMF41" s="1"/>
      <c r="EMG41" s="1"/>
      <c r="EMH41" s="1"/>
      <c r="EMI41" s="1"/>
      <c r="EMJ41" s="1"/>
      <c r="EMK41" s="1"/>
      <c r="EML41" s="1"/>
      <c r="EMM41" s="1"/>
      <c r="EMN41" s="1"/>
      <c r="EMO41" s="1"/>
      <c r="EMP41" s="1"/>
      <c r="EMQ41" s="1"/>
      <c r="EMR41" s="1"/>
      <c r="EMS41" s="1"/>
      <c r="EMT41" s="1"/>
      <c r="EMU41" s="1"/>
      <c r="EMV41" s="1"/>
      <c r="EMW41" s="1"/>
      <c r="EMX41" s="1"/>
      <c r="EMY41" s="1"/>
      <c r="EMZ41" s="1"/>
      <c r="ENA41" s="1"/>
      <c r="ENB41" s="1"/>
      <c r="ENC41" s="1"/>
      <c r="END41" s="1"/>
      <c r="ENE41" s="1"/>
      <c r="ENF41" s="1"/>
      <c r="ENG41" s="1"/>
      <c r="ENH41" s="1"/>
      <c r="ENI41" s="1"/>
      <c r="ENJ41" s="1"/>
      <c r="ENK41" s="1"/>
      <c r="ENL41" s="1"/>
      <c r="ENM41" s="1"/>
      <c r="ENN41" s="1"/>
      <c r="ENO41" s="1"/>
      <c r="ENP41" s="1"/>
      <c r="ENQ41" s="1"/>
      <c r="ENR41" s="1"/>
      <c r="ENS41" s="1"/>
      <c r="ENT41" s="1"/>
      <c r="ENU41" s="1"/>
      <c r="ENV41" s="1"/>
      <c r="ENW41" s="1"/>
      <c r="ENX41" s="1"/>
      <c r="ENY41" s="1"/>
      <c r="ENZ41" s="1"/>
      <c r="EOA41" s="1"/>
      <c r="EOB41" s="1"/>
      <c r="EOC41" s="1"/>
      <c r="EOD41" s="1"/>
      <c r="EOE41" s="1"/>
      <c r="EOF41" s="1"/>
      <c r="EOG41" s="1"/>
      <c r="EOH41" s="1"/>
      <c r="EOI41" s="1"/>
      <c r="EOJ41" s="1"/>
      <c r="EOK41" s="1"/>
      <c r="EOL41" s="1"/>
      <c r="EOM41" s="1"/>
      <c r="EON41" s="1"/>
      <c r="EOO41" s="1"/>
      <c r="EOP41" s="1"/>
      <c r="EOQ41" s="1"/>
      <c r="EOR41" s="1"/>
      <c r="EOS41" s="1"/>
      <c r="EOT41" s="1"/>
      <c r="EOU41" s="1"/>
      <c r="EOV41" s="1"/>
      <c r="EOW41" s="1"/>
      <c r="EOX41" s="1"/>
      <c r="EOY41" s="1"/>
      <c r="EOZ41" s="1"/>
      <c r="EPA41" s="1"/>
      <c r="EPB41" s="1"/>
      <c r="EPC41" s="1"/>
      <c r="EPD41" s="1"/>
      <c r="EPE41" s="1"/>
      <c r="EPF41" s="1"/>
      <c r="EPG41" s="1"/>
      <c r="EPH41" s="1"/>
      <c r="EPI41" s="1"/>
      <c r="EPJ41" s="1"/>
      <c r="EPK41" s="1"/>
      <c r="EPL41" s="1"/>
      <c r="EPM41" s="1"/>
      <c r="EPN41" s="1"/>
      <c r="EPO41" s="1"/>
      <c r="EPP41" s="1"/>
      <c r="EPQ41" s="1"/>
      <c r="EPR41" s="1"/>
      <c r="EPS41" s="1"/>
      <c r="EPT41" s="1"/>
      <c r="EPU41" s="1"/>
      <c r="EPV41" s="1"/>
      <c r="EPW41" s="1"/>
      <c r="EPX41" s="1"/>
      <c r="EPY41" s="1"/>
      <c r="EPZ41" s="1"/>
      <c r="EQA41" s="1"/>
      <c r="EQB41" s="1"/>
      <c r="EQC41" s="1"/>
      <c r="EQD41" s="1"/>
      <c r="EQE41" s="1"/>
      <c r="EQF41" s="1"/>
      <c r="EQG41" s="1"/>
      <c r="EQH41" s="1"/>
      <c r="EQI41" s="1"/>
      <c r="EQJ41" s="1"/>
      <c r="EQK41" s="1"/>
      <c r="EQL41" s="1"/>
      <c r="EQM41" s="1"/>
      <c r="EQN41" s="1"/>
      <c r="EQO41" s="1"/>
      <c r="EQP41" s="1"/>
      <c r="EQQ41" s="1"/>
      <c r="EQR41" s="1"/>
      <c r="EQS41" s="1"/>
      <c r="EQT41" s="1"/>
      <c r="EQU41" s="1"/>
      <c r="EQV41" s="1"/>
      <c r="EQW41" s="1"/>
      <c r="EQX41" s="1"/>
      <c r="EQY41" s="1"/>
      <c r="EQZ41" s="1"/>
      <c r="ERA41" s="1"/>
      <c r="ERB41" s="1"/>
      <c r="ERC41" s="1"/>
      <c r="ERD41" s="1"/>
      <c r="ERE41" s="1"/>
      <c r="ERF41" s="1"/>
      <c r="ERG41" s="1"/>
      <c r="ERH41" s="1"/>
      <c r="ERI41" s="1"/>
      <c r="ERJ41" s="1"/>
      <c r="ERK41" s="1"/>
      <c r="ERL41" s="1"/>
      <c r="ERM41" s="1"/>
      <c r="ERN41" s="1"/>
      <c r="ERO41" s="1"/>
      <c r="ERP41" s="1"/>
      <c r="ERQ41" s="1"/>
      <c r="ERR41" s="1"/>
      <c r="ERS41" s="1"/>
      <c r="ERT41" s="1"/>
      <c r="ERU41" s="1"/>
      <c r="ERV41" s="1"/>
      <c r="ERW41" s="1"/>
      <c r="ERX41" s="1"/>
      <c r="ERY41" s="1"/>
      <c r="ERZ41" s="1"/>
      <c r="ESA41" s="1"/>
      <c r="ESB41" s="1"/>
      <c r="ESC41" s="1"/>
      <c r="ESD41" s="1"/>
      <c r="ESE41" s="1"/>
      <c r="ESF41" s="1"/>
      <c r="ESG41" s="1"/>
      <c r="ESH41" s="1"/>
      <c r="ESI41" s="1"/>
      <c r="ESJ41" s="1"/>
      <c r="ESK41" s="1"/>
      <c r="ESL41" s="1"/>
      <c r="ESM41" s="1"/>
      <c r="ESN41" s="1"/>
      <c r="ESO41" s="1"/>
      <c r="ESP41" s="1"/>
      <c r="ESQ41" s="1"/>
      <c r="ESR41" s="1"/>
      <c r="ESS41" s="1"/>
      <c r="EST41" s="1"/>
      <c r="ESU41" s="1"/>
      <c r="ESV41" s="1"/>
      <c r="ESW41" s="1"/>
      <c r="ESX41" s="1"/>
      <c r="ESY41" s="1"/>
      <c r="ESZ41" s="1"/>
      <c r="ETA41" s="1"/>
      <c r="ETB41" s="1"/>
      <c r="ETC41" s="1"/>
      <c r="ETD41" s="1"/>
      <c r="ETE41" s="1"/>
      <c r="ETF41" s="1"/>
      <c r="ETG41" s="1"/>
      <c r="ETH41" s="1"/>
      <c r="ETI41" s="1"/>
      <c r="ETJ41" s="1"/>
      <c r="ETK41" s="1"/>
      <c r="ETL41" s="1"/>
      <c r="ETM41" s="1"/>
      <c r="ETN41" s="1"/>
      <c r="ETO41" s="1"/>
      <c r="ETP41" s="1"/>
      <c r="ETQ41" s="1"/>
      <c r="ETR41" s="1"/>
      <c r="ETS41" s="1"/>
      <c r="ETT41" s="1"/>
      <c r="ETU41" s="1"/>
      <c r="ETV41" s="1"/>
      <c r="ETW41" s="1"/>
      <c r="ETX41" s="1"/>
      <c r="ETY41" s="1"/>
      <c r="ETZ41" s="1"/>
      <c r="EUA41" s="1"/>
      <c r="EUB41" s="1"/>
      <c r="EUC41" s="1"/>
      <c r="EUD41" s="1"/>
      <c r="EUE41" s="1"/>
      <c r="EUF41" s="1"/>
      <c r="EUG41" s="1"/>
      <c r="EUH41" s="1"/>
      <c r="EUI41" s="1"/>
      <c r="EUJ41" s="1"/>
      <c r="EUK41" s="1"/>
      <c r="EUL41" s="1"/>
      <c r="EUM41" s="1"/>
      <c r="EUN41" s="1"/>
      <c r="EUO41" s="1"/>
      <c r="EUP41" s="1"/>
      <c r="EUQ41" s="1"/>
      <c r="EUR41" s="1"/>
      <c r="EUS41" s="1"/>
      <c r="EUT41" s="1"/>
      <c r="EUU41" s="1"/>
      <c r="EUV41" s="1"/>
      <c r="EUW41" s="1"/>
      <c r="EUX41" s="1"/>
      <c r="EUY41" s="1"/>
      <c r="EUZ41" s="1"/>
      <c r="EVA41" s="1"/>
      <c r="EVB41" s="1"/>
      <c r="EVC41" s="1"/>
      <c r="EVD41" s="1"/>
      <c r="EVE41" s="1"/>
      <c r="EVF41" s="1"/>
      <c r="EVG41" s="1"/>
      <c r="EVH41" s="1"/>
      <c r="EVI41" s="1"/>
      <c r="EVJ41" s="1"/>
      <c r="EVK41" s="1"/>
      <c r="EVL41" s="1"/>
      <c r="EVM41" s="1"/>
      <c r="EVN41" s="1"/>
      <c r="EVO41" s="1"/>
      <c r="EVP41" s="1"/>
      <c r="EVQ41" s="1"/>
      <c r="EVR41" s="1"/>
      <c r="EVS41" s="1"/>
      <c r="EVT41" s="1"/>
      <c r="EVU41" s="1"/>
      <c r="EVV41" s="1"/>
      <c r="EVW41" s="1"/>
      <c r="EVX41" s="1"/>
      <c r="EVY41" s="1"/>
      <c r="EVZ41" s="1"/>
      <c r="EWA41" s="1"/>
      <c r="EWB41" s="1"/>
      <c r="EWC41" s="1"/>
      <c r="EWD41" s="1"/>
      <c r="EWE41" s="1"/>
      <c r="EWF41" s="1"/>
      <c r="EWG41" s="1"/>
      <c r="EWH41" s="1"/>
      <c r="EWI41" s="1"/>
      <c r="EWJ41" s="1"/>
      <c r="EWK41" s="1"/>
      <c r="EWL41" s="1"/>
      <c r="EWM41" s="1"/>
      <c r="EWN41" s="1"/>
      <c r="EWO41" s="1"/>
      <c r="EWP41" s="1"/>
      <c r="EWQ41" s="1"/>
      <c r="EWR41" s="1"/>
      <c r="EWS41" s="1"/>
      <c r="EWT41" s="1"/>
      <c r="EWU41" s="1"/>
      <c r="EWV41" s="1"/>
      <c r="EWW41" s="1"/>
      <c r="EWX41" s="1"/>
      <c r="EWY41" s="1"/>
      <c r="EWZ41" s="1"/>
      <c r="EXA41" s="1"/>
      <c r="EXB41" s="1"/>
      <c r="EXC41" s="1"/>
      <c r="EXD41" s="1"/>
      <c r="EXE41" s="1"/>
      <c r="EXF41" s="1"/>
      <c r="EXG41" s="1"/>
      <c r="EXH41" s="1"/>
      <c r="EXI41" s="1"/>
      <c r="EXJ41" s="1"/>
      <c r="EXK41" s="1"/>
      <c r="EXL41" s="1"/>
      <c r="EXM41" s="1"/>
      <c r="EXN41" s="1"/>
      <c r="EXO41" s="1"/>
      <c r="EXP41" s="1"/>
      <c r="EXQ41" s="1"/>
      <c r="EXR41" s="1"/>
      <c r="EXS41" s="1"/>
      <c r="EXT41" s="1"/>
      <c r="EXU41" s="1"/>
      <c r="EXV41" s="1"/>
      <c r="EXW41" s="1"/>
      <c r="EXX41" s="1"/>
      <c r="EXY41" s="1"/>
      <c r="EXZ41" s="1"/>
      <c r="EYA41" s="1"/>
      <c r="EYB41" s="1"/>
      <c r="EYC41" s="1"/>
      <c r="EYD41" s="1"/>
      <c r="EYE41" s="1"/>
      <c r="EYF41" s="1"/>
      <c r="EYG41" s="1"/>
      <c r="EYH41" s="1"/>
      <c r="EYI41" s="1"/>
      <c r="EYJ41" s="1"/>
      <c r="EYK41" s="1"/>
      <c r="EYL41" s="1"/>
      <c r="EYM41" s="1"/>
      <c r="EYN41" s="1"/>
      <c r="EYO41" s="1"/>
      <c r="EYP41" s="1"/>
      <c r="EYQ41" s="1"/>
      <c r="EYR41" s="1"/>
      <c r="EYS41" s="1"/>
      <c r="EYT41" s="1"/>
      <c r="EYU41" s="1"/>
      <c r="EYV41" s="1"/>
      <c r="EYW41" s="1"/>
      <c r="EYX41" s="1"/>
      <c r="EYY41" s="1"/>
      <c r="EYZ41" s="1"/>
      <c r="EZA41" s="1"/>
      <c r="EZB41" s="1"/>
      <c r="EZC41" s="1"/>
      <c r="EZD41" s="1"/>
      <c r="EZE41" s="1"/>
      <c r="EZF41" s="1"/>
      <c r="EZG41" s="1"/>
      <c r="EZH41" s="1"/>
      <c r="EZI41" s="1"/>
      <c r="EZJ41" s="1"/>
      <c r="EZK41" s="1"/>
      <c r="EZL41" s="1"/>
      <c r="EZM41" s="1"/>
      <c r="EZN41" s="1"/>
      <c r="EZO41" s="1"/>
      <c r="EZP41" s="1"/>
      <c r="EZQ41" s="1"/>
      <c r="EZR41" s="1"/>
      <c r="EZS41" s="1"/>
      <c r="EZT41" s="1"/>
      <c r="EZU41" s="1"/>
      <c r="EZV41" s="1"/>
      <c r="EZW41" s="1"/>
      <c r="EZX41" s="1"/>
      <c r="EZY41" s="1"/>
      <c r="EZZ41" s="1"/>
      <c r="FAA41" s="1"/>
      <c r="FAB41" s="1"/>
      <c r="FAC41" s="1"/>
      <c r="FAD41" s="1"/>
      <c r="FAE41" s="1"/>
      <c r="FAF41" s="1"/>
      <c r="FAG41" s="1"/>
      <c r="FAH41" s="1"/>
      <c r="FAI41" s="1"/>
      <c r="FAJ41" s="1"/>
      <c r="FAK41" s="1"/>
      <c r="FAL41" s="1"/>
      <c r="FAM41" s="1"/>
      <c r="FAN41" s="1"/>
      <c r="FAO41" s="1"/>
      <c r="FAP41" s="1"/>
      <c r="FAQ41" s="1"/>
      <c r="FAR41" s="1"/>
      <c r="FAS41" s="1"/>
      <c r="FAT41" s="1"/>
      <c r="FAU41" s="1"/>
      <c r="FAV41" s="1"/>
      <c r="FAW41" s="1"/>
      <c r="FAX41" s="1"/>
      <c r="FAY41" s="1"/>
      <c r="FAZ41" s="1"/>
      <c r="FBA41" s="1"/>
      <c r="FBB41" s="1"/>
      <c r="FBC41" s="1"/>
      <c r="FBD41" s="1"/>
      <c r="FBE41" s="1"/>
      <c r="FBF41" s="1"/>
      <c r="FBG41" s="1"/>
      <c r="FBH41" s="1"/>
      <c r="FBI41" s="1"/>
      <c r="FBJ41" s="1"/>
      <c r="FBK41" s="1"/>
      <c r="FBL41" s="1"/>
      <c r="FBM41" s="1"/>
      <c r="FBN41" s="1"/>
      <c r="FBO41" s="1"/>
      <c r="FBP41" s="1"/>
      <c r="FBQ41" s="1"/>
      <c r="FBR41" s="1"/>
      <c r="FBS41" s="1"/>
      <c r="FBT41" s="1"/>
      <c r="FBU41" s="1"/>
      <c r="FBV41" s="1"/>
      <c r="FBW41" s="1"/>
      <c r="FBX41" s="1"/>
      <c r="FBY41" s="1"/>
      <c r="FBZ41" s="1"/>
      <c r="FCA41" s="1"/>
      <c r="FCB41" s="1"/>
      <c r="FCC41" s="1"/>
      <c r="FCD41" s="1"/>
      <c r="FCE41" s="1"/>
      <c r="FCF41" s="1"/>
      <c r="FCG41" s="1"/>
      <c r="FCH41" s="1"/>
      <c r="FCI41" s="1"/>
      <c r="FCJ41" s="1"/>
      <c r="FCK41" s="1"/>
      <c r="FCL41" s="1"/>
      <c r="FCM41" s="1"/>
      <c r="FCN41" s="1"/>
      <c r="FCO41" s="1"/>
      <c r="FCP41" s="1"/>
      <c r="FCQ41" s="1"/>
      <c r="FCR41" s="1"/>
      <c r="FCS41" s="1"/>
      <c r="FCT41" s="1"/>
      <c r="FCU41" s="1"/>
      <c r="FCV41" s="1"/>
      <c r="FCW41" s="1"/>
      <c r="FCX41" s="1"/>
      <c r="FCY41" s="1"/>
      <c r="FCZ41" s="1"/>
      <c r="FDA41" s="1"/>
      <c r="FDB41" s="1"/>
      <c r="FDC41" s="1"/>
      <c r="FDD41" s="1"/>
      <c r="FDE41" s="1"/>
      <c r="FDF41" s="1"/>
      <c r="FDG41" s="1"/>
      <c r="FDH41" s="1"/>
      <c r="FDI41" s="1"/>
      <c r="FDJ41" s="1"/>
      <c r="FDK41" s="1"/>
      <c r="FDL41" s="1"/>
      <c r="FDM41" s="1"/>
      <c r="FDN41" s="1"/>
      <c r="FDO41" s="1"/>
      <c r="FDP41" s="1"/>
      <c r="FDQ41" s="1"/>
      <c r="FDR41" s="1"/>
      <c r="FDS41" s="1"/>
      <c r="FDT41" s="1"/>
      <c r="FDU41" s="1"/>
      <c r="FDV41" s="1"/>
      <c r="FDW41" s="1"/>
      <c r="FDX41" s="1"/>
      <c r="FDY41" s="1"/>
      <c r="FDZ41" s="1"/>
      <c r="FEA41" s="1"/>
      <c r="FEB41" s="1"/>
      <c r="FEC41" s="1"/>
      <c r="FED41" s="1"/>
      <c r="FEE41" s="1"/>
      <c r="FEF41" s="1"/>
      <c r="FEG41" s="1"/>
      <c r="FEH41" s="1"/>
      <c r="FEI41" s="1"/>
      <c r="FEJ41" s="1"/>
      <c r="FEK41" s="1"/>
      <c r="FEL41" s="1"/>
      <c r="FEM41" s="1"/>
      <c r="FEN41" s="1"/>
      <c r="FEO41" s="1"/>
      <c r="FEP41" s="1"/>
      <c r="FEQ41" s="1"/>
      <c r="FER41" s="1"/>
      <c r="FES41" s="1"/>
      <c r="FET41" s="1"/>
      <c r="FEU41" s="1"/>
      <c r="FEV41" s="1"/>
      <c r="FEW41" s="1"/>
      <c r="FEX41" s="1"/>
      <c r="FEY41" s="1"/>
      <c r="FEZ41" s="1"/>
      <c r="FFA41" s="1"/>
      <c r="FFB41" s="1"/>
      <c r="FFC41" s="1"/>
      <c r="FFD41" s="1"/>
      <c r="FFE41" s="1"/>
      <c r="FFF41" s="1"/>
      <c r="FFG41" s="1"/>
      <c r="FFH41" s="1"/>
      <c r="FFI41" s="1"/>
      <c r="FFJ41" s="1"/>
      <c r="FFK41" s="1"/>
      <c r="FFL41" s="1"/>
      <c r="FFM41" s="1"/>
      <c r="FFN41" s="1"/>
      <c r="FFO41" s="1"/>
      <c r="FFP41" s="1"/>
      <c r="FFQ41" s="1"/>
      <c r="FFR41" s="1"/>
      <c r="FFS41" s="1"/>
      <c r="FFT41" s="1"/>
      <c r="FFU41" s="1"/>
      <c r="FFV41" s="1"/>
      <c r="FFW41" s="1"/>
      <c r="FFX41" s="1"/>
      <c r="FFY41" s="1"/>
      <c r="FFZ41" s="1"/>
      <c r="FGA41" s="1"/>
      <c r="FGB41" s="1"/>
      <c r="FGC41" s="1"/>
      <c r="FGD41" s="1"/>
      <c r="FGE41" s="1"/>
      <c r="FGF41" s="1"/>
      <c r="FGG41" s="1"/>
      <c r="FGH41" s="1"/>
      <c r="FGI41" s="1"/>
      <c r="FGJ41" s="1"/>
      <c r="FGK41" s="1"/>
      <c r="FGL41" s="1"/>
      <c r="FGM41" s="1"/>
      <c r="FGN41" s="1"/>
      <c r="FGO41" s="1"/>
      <c r="FGP41" s="1"/>
      <c r="FGQ41" s="1"/>
      <c r="FGR41" s="1"/>
      <c r="FGS41" s="1"/>
      <c r="FGT41" s="1"/>
      <c r="FGU41" s="1"/>
      <c r="FGV41" s="1"/>
      <c r="FGW41" s="1"/>
      <c r="FGX41" s="1"/>
      <c r="FGY41" s="1"/>
      <c r="FGZ41" s="1"/>
      <c r="FHA41" s="1"/>
      <c r="FHB41" s="1"/>
      <c r="FHC41" s="1"/>
      <c r="FHD41" s="1"/>
      <c r="FHE41" s="1"/>
      <c r="FHF41" s="1"/>
      <c r="FHG41" s="1"/>
      <c r="FHH41" s="1"/>
      <c r="FHI41" s="1"/>
      <c r="FHJ41" s="1"/>
      <c r="FHK41" s="1"/>
      <c r="FHL41" s="1"/>
      <c r="FHM41" s="1"/>
      <c r="FHN41" s="1"/>
      <c r="FHO41" s="1"/>
      <c r="FHP41" s="1"/>
      <c r="FHQ41" s="1"/>
      <c r="FHR41" s="1"/>
      <c r="FHS41" s="1"/>
      <c r="FHT41" s="1"/>
      <c r="FHU41" s="1"/>
      <c r="FHV41" s="1"/>
      <c r="FHW41" s="1"/>
      <c r="FHX41" s="1"/>
      <c r="FHY41" s="1"/>
      <c r="FHZ41" s="1"/>
      <c r="FIA41" s="1"/>
      <c r="FIB41" s="1"/>
      <c r="FIC41" s="1"/>
      <c r="FID41" s="1"/>
      <c r="FIE41" s="1"/>
      <c r="FIF41" s="1"/>
      <c r="FIG41" s="1"/>
      <c r="FIH41" s="1"/>
      <c r="FII41" s="1"/>
      <c r="FIJ41" s="1"/>
      <c r="FIK41" s="1"/>
      <c r="FIL41" s="1"/>
      <c r="FIM41" s="1"/>
      <c r="FIN41" s="1"/>
      <c r="FIO41" s="1"/>
      <c r="FIP41" s="1"/>
      <c r="FIQ41" s="1"/>
      <c r="FIR41" s="1"/>
      <c r="FIS41" s="1"/>
      <c r="FIT41" s="1"/>
      <c r="FIU41" s="1"/>
      <c r="FIV41" s="1"/>
      <c r="FIW41" s="1"/>
      <c r="FIX41" s="1"/>
      <c r="FIY41" s="1"/>
      <c r="FIZ41" s="1"/>
      <c r="FJA41" s="1"/>
      <c r="FJB41" s="1"/>
      <c r="FJC41" s="1"/>
      <c r="FJD41" s="1"/>
      <c r="FJE41" s="1"/>
      <c r="FJF41" s="1"/>
      <c r="FJG41" s="1"/>
      <c r="FJH41" s="1"/>
      <c r="FJI41" s="1"/>
      <c r="FJJ41" s="1"/>
      <c r="FJK41" s="1"/>
      <c r="FJL41" s="1"/>
      <c r="FJM41" s="1"/>
      <c r="FJN41" s="1"/>
      <c r="FJO41" s="1"/>
      <c r="FJP41" s="1"/>
      <c r="FJQ41" s="1"/>
      <c r="FJR41" s="1"/>
      <c r="FJS41" s="1"/>
      <c r="FJT41" s="1"/>
      <c r="FJU41" s="1"/>
      <c r="FJV41" s="1"/>
      <c r="FJW41" s="1"/>
      <c r="FJX41" s="1"/>
      <c r="FJY41" s="1"/>
      <c r="FJZ41" s="1"/>
      <c r="FKA41" s="1"/>
      <c r="FKB41" s="1"/>
      <c r="FKC41" s="1"/>
      <c r="FKD41" s="1"/>
      <c r="FKE41" s="1"/>
      <c r="FKF41" s="1"/>
      <c r="FKG41" s="1"/>
      <c r="FKH41" s="1"/>
      <c r="FKI41" s="1"/>
      <c r="FKJ41" s="1"/>
      <c r="FKK41" s="1"/>
      <c r="FKL41" s="1"/>
      <c r="FKM41" s="1"/>
      <c r="FKN41" s="1"/>
      <c r="FKO41" s="1"/>
      <c r="FKP41" s="1"/>
      <c r="FKQ41" s="1"/>
      <c r="FKR41" s="1"/>
      <c r="FKS41" s="1"/>
      <c r="FKT41" s="1"/>
      <c r="FKU41" s="1"/>
      <c r="FKV41" s="1"/>
      <c r="FKW41" s="1"/>
      <c r="FKX41" s="1"/>
      <c r="FKY41" s="1"/>
      <c r="FKZ41" s="1"/>
      <c r="FLA41" s="1"/>
      <c r="FLB41" s="1"/>
      <c r="FLC41" s="1"/>
      <c r="FLD41" s="1"/>
      <c r="FLE41" s="1"/>
      <c r="FLF41" s="1"/>
      <c r="FLG41" s="1"/>
      <c r="FLH41" s="1"/>
      <c r="FLI41" s="1"/>
      <c r="FLJ41" s="1"/>
      <c r="FLK41" s="1"/>
      <c r="FLL41" s="1"/>
      <c r="FLM41" s="1"/>
      <c r="FLN41" s="1"/>
      <c r="FLO41" s="1"/>
      <c r="FLP41" s="1"/>
      <c r="FLQ41" s="1"/>
      <c r="FLR41" s="1"/>
      <c r="FLS41" s="1"/>
      <c r="FLT41" s="1"/>
      <c r="FLU41" s="1"/>
      <c r="FLV41" s="1"/>
      <c r="FLW41" s="1"/>
      <c r="FLX41" s="1"/>
      <c r="FLY41" s="1"/>
      <c r="FLZ41" s="1"/>
      <c r="FMA41" s="1"/>
      <c r="FMB41" s="1"/>
      <c r="FMC41" s="1"/>
      <c r="FMD41" s="1"/>
      <c r="FME41" s="1"/>
      <c r="FMF41" s="1"/>
      <c r="FMG41" s="1"/>
      <c r="FMH41" s="1"/>
      <c r="FMI41" s="1"/>
      <c r="FMJ41" s="1"/>
      <c r="FMK41" s="1"/>
      <c r="FML41" s="1"/>
      <c r="FMM41" s="1"/>
      <c r="FMN41" s="1"/>
      <c r="FMO41" s="1"/>
      <c r="FMP41" s="1"/>
      <c r="FMQ41" s="1"/>
      <c r="FMR41" s="1"/>
      <c r="FMS41" s="1"/>
      <c r="FMT41" s="1"/>
      <c r="FMU41" s="1"/>
      <c r="FMV41" s="1"/>
      <c r="FMW41" s="1"/>
      <c r="FMX41" s="1"/>
      <c r="FMY41" s="1"/>
      <c r="FMZ41" s="1"/>
      <c r="FNA41" s="1"/>
      <c r="FNB41" s="1"/>
      <c r="FNC41" s="1"/>
      <c r="FND41" s="1"/>
      <c r="FNE41" s="1"/>
      <c r="FNF41" s="1"/>
      <c r="FNG41" s="1"/>
      <c r="FNH41" s="1"/>
      <c r="FNI41" s="1"/>
      <c r="FNJ41" s="1"/>
      <c r="FNK41" s="1"/>
      <c r="FNL41" s="1"/>
      <c r="FNM41" s="1"/>
      <c r="FNN41" s="1"/>
      <c r="FNO41" s="1"/>
      <c r="FNP41" s="1"/>
      <c r="FNQ41" s="1"/>
      <c r="FNR41" s="1"/>
      <c r="FNS41" s="1"/>
      <c r="FNT41" s="1"/>
      <c r="FNU41" s="1"/>
      <c r="FNV41" s="1"/>
      <c r="FNW41" s="1"/>
      <c r="FNX41" s="1"/>
      <c r="FNY41" s="1"/>
      <c r="FNZ41" s="1"/>
      <c r="FOA41" s="1"/>
      <c r="FOB41" s="1"/>
      <c r="FOC41" s="1"/>
      <c r="FOD41" s="1"/>
      <c r="FOE41" s="1"/>
      <c r="FOF41" s="1"/>
      <c r="FOG41" s="1"/>
      <c r="FOH41" s="1"/>
      <c r="FOI41" s="1"/>
      <c r="FOJ41" s="1"/>
      <c r="FOK41" s="1"/>
      <c r="FOL41" s="1"/>
      <c r="FOM41" s="1"/>
      <c r="FON41" s="1"/>
      <c r="FOO41" s="1"/>
      <c r="FOP41" s="1"/>
      <c r="FOQ41" s="1"/>
      <c r="FOR41" s="1"/>
      <c r="FOS41" s="1"/>
      <c r="FOT41" s="1"/>
      <c r="FOU41" s="1"/>
      <c r="FOV41" s="1"/>
      <c r="FOW41" s="1"/>
      <c r="FOX41" s="1"/>
      <c r="FOY41" s="1"/>
      <c r="FOZ41" s="1"/>
      <c r="FPA41" s="1"/>
      <c r="FPB41" s="1"/>
      <c r="FPC41" s="1"/>
      <c r="FPD41" s="1"/>
      <c r="FPE41" s="1"/>
      <c r="FPF41" s="1"/>
      <c r="FPG41" s="1"/>
      <c r="FPH41" s="1"/>
      <c r="FPI41" s="1"/>
      <c r="FPJ41" s="1"/>
      <c r="FPK41" s="1"/>
      <c r="FPL41" s="1"/>
      <c r="FPM41" s="1"/>
      <c r="FPN41" s="1"/>
      <c r="FPO41" s="1"/>
      <c r="FPP41" s="1"/>
      <c r="FPQ41" s="1"/>
      <c r="FPR41" s="1"/>
      <c r="FPS41" s="1"/>
      <c r="FPT41" s="1"/>
      <c r="FPU41" s="1"/>
      <c r="FPV41" s="1"/>
      <c r="FPW41" s="1"/>
      <c r="FPX41" s="1"/>
      <c r="FPY41" s="1"/>
      <c r="FPZ41" s="1"/>
      <c r="FQA41" s="1"/>
      <c r="FQB41" s="1"/>
      <c r="FQC41" s="1"/>
      <c r="FQD41" s="1"/>
      <c r="FQE41" s="1"/>
      <c r="FQF41" s="1"/>
      <c r="FQG41" s="1"/>
      <c r="FQH41" s="1"/>
      <c r="FQI41" s="1"/>
      <c r="FQJ41" s="1"/>
      <c r="FQK41" s="1"/>
      <c r="FQL41" s="1"/>
      <c r="FQM41" s="1"/>
      <c r="FQN41" s="1"/>
      <c r="FQO41" s="1"/>
      <c r="FQP41" s="1"/>
      <c r="FQQ41" s="1"/>
      <c r="FQR41" s="1"/>
      <c r="FQS41" s="1"/>
      <c r="FQT41" s="1"/>
      <c r="FQU41" s="1"/>
      <c r="FQV41" s="1"/>
      <c r="FQW41" s="1"/>
      <c r="FQX41" s="1"/>
      <c r="FQY41" s="1"/>
      <c r="FQZ41" s="1"/>
      <c r="FRA41" s="1"/>
      <c r="FRB41" s="1"/>
      <c r="FRC41" s="1"/>
      <c r="FRD41" s="1"/>
      <c r="FRE41" s="1"/>
      <c r="FRF41" s="1"/>
      <c r="FRG41" s="1"/>
      <c r="FRH41" s="1"/>
      <c r="FRI41" s="1"/>
      <c r="FRJ41" s="1"/>
      <c r="FRK41" s="1"/>
      <c r="FRL41" s="1"/>
      <c r="FRM41" s="1"/>
      <c r="FRN41" s="1"/>
      <c r="FRO41" s="1"/>
      <c r="FRP41" s="1"/>
      <c r="FRQ41" s="1"/>
      <c r="FRR41" s="1"/>
      <c r="FRS41" s="1"/>
      <c r="FRT41" s="1"/>
      <c r="FRU41" s="1"/>
      <c r="FRV41" s="1"/>
      <c r="FRW41" s="1"/>
      <c r="FRX41" s="1"/>
      <c r="FRY41" s="1"/>
      <c r="FRZ41" s="1"/>
      <c r="FSA41" s="1"/>
      <c r="FSB41" s="1"/>
      <c r="FSC41" s="1"/>
      <c r="FSD41" s="1"/>
      <c r="FSE41" s="1"/>
      <c r="FSF41" s="1"/>
      <c r="FSG41" s="1"/>
      <c r="FSH41" s="1"/>
      <c r="FSI41" s="1"/>
      <c r="FSJ41" s="1"/>
      <c r="FSK41" s="1"/>
      <c r="FSL41" s="1"/>
      <c r="FSM41" s="1"/>
      <c r="FSN41" s="1"/>
      <c r="FSO41" s="1"/>
      <c r="FSP41" s="1"/>
      <c r="FSQ41" s="1"/>
      <c r="FSR41" s="1"/>
      <c r="FSS41" s="1"/>
      <c r="FST41" s="1"/>
      <c r="FSU41" s="1"/>
      <c r="FSV41" s="1"/>
      <c r="FSW41" s="1"/>
      <c r="FSX41" s="1"/>
      <c r="FSY41" s="1"/>
      <c r="FSZ41" s="1"/>
      <c r="FTA41" s="1"/>
      <c r="FTB41" s="1"/>
      <c r="FTC41" s="1"/>
      <c r="FTD41" s="1"/>
      <c r="FTE41" s="1"/>
      <c r="FTF41" s="1"/>
      <c r="FTG41" s="1"/>
      <c r="FTH41" s="1"/>
      <c r="FTI41" s="1"/>
      <c r="FTJ41" s="1"/>
      <c r="FTK41" s="1"/>
      <c r="FTL41" s="1"/>
      <c r="FTM41" s="1"/>
      <c r="FTN41" s="1"/>
      <c r="FTO41" s="1"/>
      <c r="FTP41" s="1"/>
      <c r="FTQ41" s="1"/>
      <c r="FTR41" s="1"/>
      <c r="FTS41" s="1"/>
      <c r="FTT41" s="1"/>
      <c r="FTU41" s="1"/>
      <c r="FTV41" s="1"/>
      <c r="FTW41" s="1"/>
      <c r="FTX41" s="1"/>
      <c r="FTY41" s="1"/>
      <c r="FTZ41" s="1"/>
      <c r="FUA41" s="1"/>
      <c r="FUB41" s="1"/>
      <c r="FUC41" s="1"/>
      <c r="FUD41" s="1"/>
      <c r="FUE41" s="1"/>
      <c r="FUF41" s="1"/>
      <c r="FUG41" s="1"/>
      <c r="FUH41" s="1"/>
      <c r="FUI41" s="1"/>
      <c r="FUJ41" s="1"/>
      <c r="FUK41" s="1"/>
      <c r="FUL41" s="1"/>
      <c r="FUM41" s="1"/>
      <c r="FUN41" s="1"/>
      <c r="FUO41" s="1"/>
      <c r="FUP41" s="1"/>
      <c r="FUQ41" s="1"/>
      <c r="FUR41" s="1"/>
      <c r="FUS41" s="1"/>
      <c r="FUT41" s="1"/>
      <c r="FUU41" s="1"/>
      <c r="FUV41" s="1"/>
      <c r="FUW41" s="1"/>
      <c r="FUX41" s="1"/>
      <c r="FUY41" s="1"/>
      <c r="FUZ41" s="1"/>
      <c r="FVA41" s="1"/>
      <c r="FVB41" s="1"/>
      <c r="FVC41" s="1"/>
      <c r="FVD41" s="1"/>
      <c r="FVE41" s="1"/>
      <c r="FVF41" s="1"/>
      <c r="FVG41" s="1"/>
      <c r="FVH41" s="1"/>
      <c r="FVI41" s="1"/>
      <c r="FVJ41" s="1"/>
      <c r="FVK41" s="1"/>
      <c r="FVL41" s="1"/>
      <c r="FVM41" s="1"/>
      <c r="FVN41" s="1"/>
      <c r="FVO41" s="1"/>
      <c r="FVP41" s="1"/>
      <c r="FVQ41" s="1"/>
      <c r="FVR41" s="1"/>
      <c r="FVS41" s="1"/>
      <c r="FVT41" s="1"/>
      <c r="FVU41" s="1"/>
      <c r="FVV41" s="1"/>
      <c r="FVW41" s="1"/>
      <c r="FVX41" s="1"/>
      <c r="FVY41" s="1"/>
      <c r="FVZ41" s="1"/>
      <c r="FWA41" s="1"/>
      <c r="FWB41" s="1"/>
      <c r="FWC41" s="1"/>
      <c r="FWD41" s="1"/>
      <c r="FWE41" s="1"/>
      <c r="FWF41" s="1"/>
      <c r="FWG41" s="1"/>
      <c r="FWH41" s="1"/>
      <c r="FWI41" s="1"/>
      <c r="FWJ41" s="1"/>
      <c r="FWK41" s="1"/>
      <c r="FWL41" s="1"/>
      <c r="FWM41" s="1"/>
      <c r="FWN41" s="1"/>
      <c r="FWO41" s="1"/>
      <c r="FWP41" s="1"/>
      <c r="FWQ41" s="1"/>
      <c r="FWR41" s="1"/>
      <c r="FWS41" s="1"/>
      <c r="FWT41" s="1"/>
      <c r="FWU41" s="1"/>
      <c r="FWV41" s="1"/>
      <c r="FWW41" s="1"/>
      <c r="FWX41" s="1"/>
      <c r="FWY41" s="1"/>
      <c r="FWZ41" s="1"/>
      <c r="FXA41" s="1"/>
      <c r="FXB41" s="1"/>
      <c r="FXC41" s="1"/>
      <c r="FXD41" s="1"/>
      <c r="FXE41" s="1"/>
      <c r="FXF41" s="1"/>
      <c r="FXG41" s="1"/>
      <c r="FXH41" s="1"/>
      <c r="FXI41" s="1"/>
      <c r="FXJ41" s="1"/>
      <c r="FXK41" s="1"/>
      <c r="FXL41" s="1"/>
      <c r="FXM41" s="1"/>
      <c r="FXN41" s="1"/>
      <c r="FXO41" s="1"/>
      <c r="FXP41" s="1"/>
      <c r="FXQ41" s="1"/>
      <c r="FXR41" s="1"/>
      <c r="FXS41" s="1"/>
      <c r="FXT41" s="1"/>
      <c r="FXU41" s="1"/>
      <c r="FXV41" s="1"/>
      <c r="FXW41" s="1"/>
      <c r="FXX41" s="1"/>
      <c r="FXY41" s="1"/>
      <c r="FXZ41" s="1"/>
      <c r="FYA41" s="1"/>
      <c r="FYB41" s="1"/>
      <c r="FYC41" s="1"/>
      <c r="FYD41" s="1"/>
      <c r="FYE41" s="1"/>
      <c r="FYF41" s="1"/>
      <c r="FYG41" s="1"/>
      <c r="FYH41" s="1"/>
      <c r="FYI41" s="1"/>
      <c r="FYJ41" s="1"/>
      <c r="FYK41" s="1"/>
      <c r="FYL41" s="1"/>
      <c r="FYM41" s="1"/>
      <c r="FYN41" s="1"/>
      <c r="FYO41" s="1"/>
      <c r="FYP41" s="1"/>
      <c r="FYQ41" s="1"/>
      <c r="FYR41" s="1"/>
      <c r="FYS41" s="1"/>
      <c r="FYT41" s="1"/>
      <c r="FYU41" s="1"/>
      <c r="FYV41" s="1"/>
      <c r="FYW41" s="1"/>
      <c r="FYX41" s="1"/>
      <c r="FYY41" s="1"/>
      <c r="FYZ41" s="1"/>
      <c r="FZA41" s="1"/>
      <c r="FZB41" s="1"/>
      <c r="FZC41" s="1"/>
      <c r="FZD41" s="1"/>
      <c r="FZE41" s="1"/>
      <c r="FZF41" s="1"/>
      <c r="FZG41" s="1"/>
      <c r="FZH41" s="1"/>
      <c r="FZI41" s="1"/>
      <c r="FZJ41" s="1"/>
      <c r="FZK41" s="1"/>
      <c r="FZL41" s="1"/>
      <c r="FZM41" s="1"/>
      <c r="FZN41" s="1"/>
      <c r="FZO41" s="1"/>
      <c r="FZP41" s="1"/>
      <c r="FZQ41" s="1"/>
      <c r="FZR41" s="1"/>
      <c r="FZS41" s="1"/>
      <c r="FZT41" s="1"/>
      <c r="FZU41" s="1"/>
      <c r="FZV41" s="1"/>
      <c r="FZW41" s="1"/>
      <c r="FZX41" s="1"/>
      <c r="FZY41" s="1"/>
      <c r="FZZ41" s="1"/>
      <c r="GAA41" s="1"/>
      <c r="GAB41" s="1"/>
      <c r="GAC41" s="1"/>
      <c r="GAD41" s="1"/>
      <c r="GAE41" s="1"/>
      <c r="GAF41" s="1"/>
      <c r="GAG41" s="1"/>
      <c r="GAH41" s="1"/>
      <c r="GAI41" s="1"/>
      <c r="GAJ41" s="1"/>
      <c r="GAK41" s="1"/>
      <c r="GAL41" s="1"/>
      <c r="GAM41" s="1"/>
      <c r="GAN41" s="1"/>
      <c r="GAO41" s="1"/>
      <c r="GAP41" s="1"/>
      <c r="GAQ41" s="1"/>
      <c r="GAR41" s="1"/>
      <c r="GAS41" s="1"/>
      <c r="GAT41" s="1"/>
      <c r="GAU41" s="1"/>
      <c r="GAV41" s="1"/>
      <c r="GAW41" s="1"/>
      <c r="GAX41" s="1"/>
      <c r="GAY41" s="1"/>
      <c r="GAZ41" s="1"/>
      <c r="GBA41" s="1"/>
      <c r="GBB41" s="1"/>
      <c r="GBC41" s="1"/>
      <c r="GBD41" s="1"/>
      <c r="GBE41" s="1"/>
      <c r="GBF41" s="1"/>
      <c r="GBG41" s="1"/>
      <c r="GBH41" s="1"/>
      <c r="GBI41" s="1"/>
      <c r="GBJ41" s="1"/>
      <c r="GBK41" s="1"/>
      <c r="GBL41" s="1"/>
      <c r="GBM41" s="1"/>
      <c r="GBN41" s="1"/>
      <c r="GBO41" s="1"/>
      <c r="GBP41" s="1"/>
      <c r="GBQ41" s="1"/>
      <c r="GBR41" s="1"/>
      <c r="GBS41" s="1"/>
      <c r="GBT41" s="1"/>
      <c r="GBU41" s="1"/>
      <c r="GBV41" s="1"/>
      <c r="GBW41" s="1"/>
      <c r="GBX41" s="1"/>
      <c r="GBY41" s="1"/>
      <c r="GBZ41" s="1"/>
      <c r="GCA41" s="1"/>
      <c r="GCB41" s="1"/>
      <c r="GCC41" s="1"/>
      <c r="GCD41" s="1"/>
      <c r="GCE41" s="1"/>
      <c r="GCF41" s="1"/>
      <c r="GCG41" s="1"/>
      <c r="GCH41" s="1"/>
      <c r="GCI41" s="1"/>
      <c r="GCJ41" s="1"/>
      <c r="GCK41" s="1"/>
      <c r="GCL41" s="1"/>
      <c r="GCM41" s="1"/>
      <c r="GCN41" s="1"/>
      <c r="GCO41" s="1"/>
      <c r="GCP41" s="1"/>
      <c r="GCQ41" s="1"/>
      <c r="GCR41" s="1"/>
      <c r="GCS41" s="1"/>
      <c r="GCT41" s="1"/>
      <c r="GCU41" s="1"/>
      <c r="GCV41" s="1"/>
      <c r="GCW41" s="1"/>
      <c r="GCX41" s="1"/>
      <c r="GCY41" s="1"/>
      <c r="GCZ41" s="1"/>
      <c r="GDA41" s="1"/>
      <c r="GDB41" s="1"/>
      <c r="GDC41" s="1"/>
      <c r="GDD41" s="1"/>
      <c r="GDE41" s="1"/>
      <c r="GDF41" s="1"/>
      <c r="GDG41" s="1"/>
      <c r="GDH41" s="1"/>
      <c r="GDI41" s="1"/>
      <c r="GDJ41" s="1"/>
      <c r="GDK41" s="1"/>
      <c r="GDL41" s="1"/>
      <c r="GDM41" s="1"/>
      <c r="GDN41" s="1"/>
      <c r="GDO41" s="1"/>
      <c r="GDP41" s="1"/>
      <c r="GDQ41" s="1"/>
      <c r="GDR41" s="1"/>
      <c r="GDS41" s="1"/>
      <c r="GDT41" s="1"/>
      <c r="GDU41" s="1"/>
      <c r="GDV41" s="1"/>
      <c r="GDW41" s="1"/>
      <c r="GDX41" s="1"/>
      <c r="GDY41" s="1"/>
      <c r="GDZ41" s="1"/>
      <c r="GEA41" s="1"/>
      <c r="GEB41" s="1"/>
      <c r="GEC41" s="1"/>
      <c r="GED41" s="1"/>
      <c r="GEE41" s="1"/>
      <c r="GEF41" s="1"/>
      <c r="GEG41" s="1"/>
      <c r="GEH41" s="1"/>
      <c r="GEI41" s="1"/>
      <c r="GEJ41" s="1"/>
      <c r="GEK41" s="1"/>
      <c r="GEL41" s="1"/>
      <c r="GEM41" s="1"/>
      <c r="GEN41" s="1"/>
      <c r="GEO41" s="1"/>
      <c r="GEP41" s="1"/>
      <c r="GEQ41" s="1"/>
      <c r="GER41" s="1"/>
      <c r="GES41" s="1"/>
      <c r="GET41" s="1"/>
      <c r="GEU41" s="1"/>
      <c r="GEV41" s="1"/>
      <c r="GEW41" s="1"/>
      <c r="GEX41" s="1"/>
      <c r="GEY41" s="1"/>
      <c r="GEZ41" s="1"/>
      <c r="GFA41" s="1"/>
      <c r="GFB41" s="1"/>
      <c r="GFC41" s="1"/>
      <c r="GFD41" s="1"/>
      <c r="GFE41" s="1"/>
      <c r="GFF41" s="1"/>
      <c r="GFG41" s="1"/>
      <c r="GFH41" s="1"/>
      <c r="GFI41" s="1"/>
      <c r="GFJ41" s="1"/>
      <c r="GFK41" s="1"/>
      <c r="GFL41" s="1"/>
      <c r="GFM41" s="1"/>
      <c r="GFN41" s="1"/>
      <c r="GFO41" s="1"/>
      <c r="GFP41" s="1"/>
      <c r="GFQ41" s="1"/>
      <c r="GFR41" s="1"/>
      <c r="GFS41" s="1"/>
      <c r="GFT41" s="1"/>
      <c r="GFU41" s="1"/>
      <c r="GFV41" s="1"/>
      <c r="GFW41" s="1"/>
      <c r="GFX41" s="1"/>
      <c r="GFY41" s="1"/>
      <c r="GFZ41" s="1"/>
      <c r="GGA41" s="1"/>
      <c r="GGB41" s="1"/>
      <c r="GGC41" s="1"/>
      <c r="GGD41" s="1"/>
      <c r="GGE41" s="1"/>
      <c r="GGF41" s="1"/>
      <c r="GGG41" s="1"/>
      <c r="GGH41" s="1"/>
      <c r="GGI41" s="1"/>
      <c r="GGJ41" s="1"/>
      <c r="GGK41" s="1"/>
      <c r="GGL41" s="1"/>
      <c r="GGM41" s="1"/>
      <c r="GGN41" s="1"/>
      <c r="GGO41" s="1"/>
      <c r="GGP41" s="1"/>
      <c r="GGQ41" s="1"/>
      <c r="GGR41" s="1"/>
      <c r="GGS41" s="1"/>
      <c r="GGT41" s="1"/>
      <c r="GGU41" s="1"/>
      <c r="GGV41" s="1"/>
      <c r="GGW41" s="1"/>
      <c r="GGX41" s="1"/>
      <c r="GGY41" s="1"/>
      <c r="GGZ41" s="1"/>
      <c r="GHA41" s="1"/>
      <c r="GHB41" s="1"/>
      <c r="GHC41" s="1"/>
      <c r="GHD41" s="1"/>
      <c r="GHE41" s="1"/>
      <c r="GHF41" s="1"/>
      <c r="GHG41" s="1"/>
      <c r="GHH41" s="1"/>
      <c r="GHI41" s="1"/>
      <c r="GHJ41" s="1"/>
      <c r="GHK41" s="1"/>
      <c r="GHL41" s="1"/>
      <c r="GHM41" s="1"/>
      <c r="GHN41" s="1"/>
      <c r="GHO41" s="1"/>
      <c r="GHP41" s="1"/>
      <c r="GHQ41" s="1"/>
      <c r="GHR41" s="1"/>
      <c r="GHS41" s="1"/>
      <c r="GHT41" s="1"/>
      <c r="GHU41" s="1"/>
      <c r="GHV41" s="1"/>
      <c r="GHW41" s="1"/>
      <c r="GHX41" s="1"/>
      <c r="GHY41" s="1"/>
      <c r="GHZ41" s="1"/>
      <c r="GIA41" s="1"/>
      <c r="GIB41" s="1"/>
      <c r="GIC41" s="1"/>
      <c r="GID41" s="1"/>
      <c r="GIE41" s="1"/>
      <c r="GIF41" s="1"/>
      <c r="GIG41" s="1"/>
      <c r="GIH41" s="1"/>
      <c r="GII41" s="1"/>
      <c r="GIJ41" s="1"/>
      <c r="GIK41" s="1"/>
      <c r="GIL41" s="1"/>
      <c r="GIM41" s="1"/>
      <c r="GIN41" s="1"/>
      <c r="GIO41" s="1"/>
      <c r="GIP41" s="1"/>
      <c r="GIQ41" s="1"/>
      <c r="GIR41" s="1"/>
      <c r="GIS41" s="1"/>
      <c r="GIT41" s="1"/>
      <c r="GIU41" s="1"/>
      <c r="GIV41" s="1"/>
      <c r="GIW41" s="1"/>
      <c r="GIX41" s="1"/>
      <c r="GIY41" s="1"/>
      <c r="GIZ41" s="1"/>
      <c r="GJA41" s="1"/>
      <c r="GJB41" s="1"/>
      <c r="GJC41" s="1"/>
      <c r="GJD41" s="1"/>
      <c r="GJE41" s="1"/>
      <c r="GJF41" s="1"/>
      <c r="GJG41" s="1"/>
      <c r="GJH41" s="1"/>
      <c r="GJI41" s="1"/>
      <c r="GJJ41" s="1"/>
      <c r="GJK41" s="1"/>
      <c r="GJL41" s="1"/>
      <c r="GJM41" s="1"/>
      <c r="GJN41" s="1"/>
      <c r="GJO41" s="1"/>
      <c r="GJP41" s="1"/>
      <c r="GJQ41" s="1"/>
      <c r="GJR41" s="1"/>
      <c r="GJS41" s="1"/>
      <c r="GJT41" s="1"/>
      <c r="GJU41" s="1"/>
      <c r="GJV41" s="1"/>
      <c r="GJW41" s="1"/>
      <c r="GJX41" s="1"/>
      <c r="GJY41" s="1"/>
      <c r="GJZ41" s="1"/>
      <c r="GKA41" s="1"/>
      <c r="GKB41" s="1"/>
      <c r="GKC41" s="1"/>
      <c r="GKD41" s="1"/>
      <c r="GKE41" s="1"/>
      <c r="GKF41" s="1"/>
      <c r="GKG41" s="1"/>
      <c r="GKH41" s="1"/>
      <c r="GKI41" s="1"/>
      <c r="GKJ41" s="1"/>
      <c r="GKK41" s="1"/>
      <c r="GKL41" s="1"/>
      <c r="GKM41" s="1"/>
      <c r="GKN41" s="1"/>
      <c r="GKO41" s="1"/>
      <c r="GKP41" s="1"/>
      <c r="GKQ41" s="1"/>
      <c r="GKR41" s="1"/>
      <c r="GKS41" s="1"/>
      <c r="GKT41" s="1"/>
      <c r="GKU41" s="1"/>
      <c r="GKV41" s="1"/>
      <c r="GKW41" s="1"/>
      <c r="GKX41" s="1"/>
      <c r="GKY41" s="1"/>
      <c r="GKZ41" s="1"/>
      <c r="GLA41" s="1"/>
      <c r="GLB41" s="1"/>
      <c r="GLC41" s="1"/>
      <c r="GLD41" s="1"/>
      <c r="GLE41" s="1"/>
      <c r="GLF41" s="1"/>
      <c r="GLG41" s="1"/>
      <c r="GLH41" s="1"/>
      <c r="GLI41" s="1"/>
      <c r="GLJ41" s="1"/>
      <c r="GLK41" s="1"/>
      <c r="GLL41" s="1"/>
      <c r="GLM41" s="1"/>
      <c r="GLN41" s="1"/>
      <c r="GLO41" s="1"/>
      <c r="GLP41" s="1"/>
      <c r="GLQ41" s="1"/>
      <c r="GLR41" s="1"/>
      <c r="GLS41" s="1"/>
      <c r="GLT41" s="1"/>
      <c r="GLU41" s="1"/>
      <c r="GLV41" s="1"/>
      <c r="GLW41" s="1"/>
      <c r="GLX41" s="1"/>
      <c r="GLY41" s="1"/>
      <c r="GLZ41" s="1"/>
      <c r="GMA41" s="1"/>
      <c r="GMB41" s="1"/>
      <c r="GMC41" s="1"/>
      <c r="GMD41" s="1"/>
      <c r="GME41" s="1"/>
      <c r="GMF41" s="1"/>
      <c r="GMG41" s="1"/>
      <c r="GMH41" s="1"/>
      <c r="GMI41" s="1"/>
      <c r="GMJ41" s="1"/>
      <c r="GMK41" s="1"/>
      <c r="GML41" s="1"/>
      <c r="GMM41" s="1"/>
      <c r="GMN41" s="1"/>
      <c r="GMO41" s="1"/>
      <c r="GMP41" s="1"/>
      <c r="GMQ41" s="1"/>
      <c r="GMR41" s="1"/>
      <c r="GMS41" s="1"/>
      <c r="GMT41" s="1"/>
      <c r="GMU41" s="1"/>
      <c r="GMV41" s="1"/>
      <c r="GMW41" s="1"/>
      <c r="GMX41" s="1"/>
      <c r="GMY41" s="1"/>
      <c r="GMZ41" s="1"/>
      <c r="GNA41" s="1"/>
      <c r="GNB41" s="1"/>
      <c r="GNC41" s="1"/>
      <c r="GND41" s="1"/>
      <c r="GNE41" s="1"/>
      <c r="GNF41" s="1"/>
      <c r="GNG41" s="1"/>
      <c r="GNH41" s="1"/>
      <c r="GNI41" s="1"/>
      <c r="GNJ41" s="1"/>
      <c r="GNK41" s="1"/>
      <c r="GNL41" s="1"/>
      <c r="GNM41" s="1"/>
      <c r="GNN41" s="1"/>
      <c r="GNO41" s="1"/>
      <c r="GNP41" s="1"/>
      <c r="GNQ41" s="1"/>
      <c r="GNR41" s="1"/>
      <c r="GNS41" s="1"/>
      <c r="GNT41" s="1"/>
      <c r="GNU41" s="1"/>
      <c r="GNV41" s="1"/>
      <c r="GNW41" s="1"/>
      <c r="GNX41" s="1"/>
      <c r="GNY41" s="1"/>
      <c r="GNZ41" s="1"/>
      <c r="GOA41" s="1"/>
      <c r="GOB41" s="1"/>
      <c r="GOC41" s="1"/>
      <c r="GOD41" s="1"/>
      <c r="GOE41" s="1"/>
      <c r="GOF41" s="1"/>
      <c r="GOG41" s="1"/>
      <c r="GOH41" s="1"/>
      <c r="GOI41" s="1"/>
      <c r="GOJ41" s="1"/>
      <c r="GOK41" s="1"/>
      <c r="GOL41" s="1"/>
      <c r="GOM41" s="1"/>
      <c r="GON41" s="1"/>
      <c r="GOO41" s="1"/>
      <c r="GOP41" s="1"/>
      <c r="GOQ41" s="1"/>
      <c r="GOR41" s="1"/>
      <c r="GOS41" s="1"/>
      <c r="GOT41" s="1"/>
      <c r="GOU41" s="1"/>
      <c r="GOV41" s="1"/>
      <c r="GOW41" s="1"/>
      <c r="GOX41" s="1"/>
      <c r="GOY41" s="1"/>
      <c r="GOZ41" s="1"/>
      <c r="GPA41" s="1"/>
      <c r="GPB41" s="1"/>
      <c r="GPC41" s="1"/>
      <c r="GPD41" s="1"/>
      <c r="GPE41" s="1"/>
      <c r="GPF41" s="1"/>
      <c r="GPG41" s="1"/>
      <c r="GPH41" s="1"/>
      <c r="GPI41" s="1"/>
      <c r="GPJ41" s="1"/>
      <c r="GPK41" s="1"/>
      <c r="GPL41" s="1"/>
      <c r="GPM41" s="1"/>
      <c r="GPN41" s="1"/>
      <c r="GPO41" s="1"/>
      <c r="GPP41" s="1"/>
      <c r="GPQ41" s="1"/>
      <c r="GPR41" s="1"/>
      <c r="GPS41" s="1"/>
      <c r="GPT41" s="1"/>
      <c r="GPU41" s="1"/>
      <c r="GPV41" s="1"/>
      <c r="GPW41" s="1"/>
      <c r="GPX41" s="1"/>
      <c r="GPY41" s="1"/>
      <c r="GPZ41" s="1"/>
      <c r="GQA41" s="1"/>
      <c r="GQB41" s="1"/>
      <c r="GQC41" s="1"/>
      <c r="GQD41" s="1"/>
      <c r="GQE41" s="1"/>
      <c r="GQF41" s="1"/>
      <c r="GQG41" s="1"/>
      <c r="GQH41" s="1"/>
      <c r="GQI41" s="1"/>
      <c r="GQJ41" s="1"/>
      <c r="GQK41" s="1"/>
      <c r="GQL41" s="1"/>
      <c r="GQM41" s="1"/>
      <c r="GQN41" s="1"/>
      <c r="GQO41" s="1"/>
      <c r="GQP41" s="1"/>
      <c r="GQQ41" s="1"/>
      <c r="GQR41" s="1"/>
      <c r="GQS41" s="1"/>
      <c r="GQT41" s="1"/>
      <c r="GQU41" s="1"/>
      <c r="GQV41" s="1"/>
      <c r="GQW41" s="1"/>
      <c r="GQX41" s="1"/>
      <c r="GQY41" s="1"/>
      <c r="GQZ41" s="1"/>
      <c r="GRA41" s="1"/>
      <c r="GRB41" s="1"/>
      <c r="GRC41" s="1"/>
      <c r="GRD41" s="1"/>
      <c r="GRE41" s="1"/>
      <c r="GRF41" s="1"/>
      <c r="GRG41" s="1"/>
      <c r="GRH41" s="1"/>
      <c r="GRI41" s="1"/>
      <c r="GRJ41" s="1"/>
      <c r="GRK41" s="1"/>
      <c r="GRL41" s="1"/>
      <c r="GRM41" s="1"/>
      <c r="GRN41" s="1"/>
      <c r="GRO41" s="1"/>
      <c r="GRP41" s="1"/>
      <c r="GRQ41" s="1"/>
      <c r="GRR41" s="1"/>
      <c r="GRS41" s="1"/>
      <c r="GRT41" s="1"/>
      <c r="GRU41" s="1"/>
      <c r="GRV41" s="1"/>
      <c r="GRW41" s="1"/>
      <c r="GRX41" s="1"/>
      <c r="GRY41" s="1"/>
      <c r="GRZ41" s="1"/>
      <c r="GSA41" s="1"/>
      <c r="GSB41" s="1"/>
      <c r="GSC41" s="1"/>
      <c r="GSD41" s="1"/>
      <c r="GSE41" s="1"/>
      <c r="GSF41" s="1"/>
      <c r="GSG41" s="1"/>
      <c r="GSH41" s="1"/>
      <c r="GSI41" s="1"/>
      <c r="GSJ41" s="1"/>
      <c r="GSK41" s="1"/>
      <c r="GSL41" s="1"/>
      <c r="GSM41" s="1"/>
      <c r="GSN41" s="1"/>
      <c r="GSO41" s="1"/>
      <c r="GSP41" s="1"/>
      <c r="GSQ41" s="1"/>
      <c r="GSR41" s="1"/>
      <c r="GSS41" s="1"/>
      <c r="GST41" s="1"/>
      <c r="GSU41" s="1"/>
      <c r="GSV41" s="1"/>
      <c r="GSW41" s="1"/>
      <c r="GSX41" s="1"/>
      <c r="GSY41" s="1"/>
      <c r="GSZ41" s="1"/>
      <c r="GTA41" s="1"/>
      <c r="GTB41" s="1"/>
      <c r="GTC41" s="1"/>
      <c r="GTD41" s="1"/>
      <c r="GTE41" s="1"/>
      <c r="GTF41" s="1"/>
      <c r="GTG41" s="1"/>
      <c r="GTH41" s="1"/>
      <c r="GTI41" s="1"/>
      <c r="GTJ41" s="1"/>
      <c r="GTK41" s="1"/>
      <c r="GTL41" s="1"/>
      <c r="GTM41" s="1"/>
      <c r="GTN41" s="1"/>
      <c r="GTO41" s="1"/>
      <c r="GTP41" s="1"/>
      <c r="GTQ41" s="1"/>
      <c r="GTR41" s="1"/>
      <c r="GTS41" s="1"/>
      <c r="GTT41" s="1"/>
      <c r="GTU41" s="1"/>
      <c r="GTV41" s="1"/>
      <c r="GTW41" s="1"/>
      <c r="GTX41" s="1"/>
      <c r="GTY41" s="1"/>
      <c r="GTZ41" s="1"/>
      <c r="GUA41" s="1"/>
      <c r="GUB41" s="1"/>
      <c r="GUC41" s="1"/>
      <c r="GUD41" s="1"/>
      <c r="GUE41" s="1"/>
      <c r="GUF41" s="1"/>
      <c r="GUG41" s="1"/>
      <c r="GUH41" s="1"/>
      <c r="GUI41" s="1"/>
      <c r="GUJ41" s="1"/>
      <c r="GUK41" s="1"/>
      <c r="GUL41" s="1"/>
      <c r="GUM41" s="1"/>
      <c r="GUN41" s="1"/>
      <c r="GUO41" s="1"/>
      <c r="GUP41" s="1"/>
      <c r="GUQ41" s="1"/>
      <c r="GUR41" s="1"/>
      <c r="GUS41" s="1"/>
      <c r="GUT41" s="1"/>
      <c r="GUU41" s="1"/>
      <c r="GUV41" s="1"/>
      <c r="GUW41" s="1"/>
      <c r="GUX41" s="1"/>
      <c r="GUY41" s="1"/>
      <c r="GUZ41" s="1"/>
      <c r="GVA41" s="1"/>
      <c r="GVB41" s="1"/>
      <c r="GVC41" s="1"/>
      <c r="GVD41" s="1"/>
      <c r="GVE41" s="1"/>
      <c r="GVF41" s="1"/>
      <c r="GVG41" s="1"/>
      <c r="GVH41" s="1"/>
      <c r="GVI41" s="1"/>
      <c r="GVJ41" s="1"/>
      <c r="GVK41" s="1"/>
      <c r="GVL41" s="1"/>
      <c r="GVM41" s="1"/>
      <c r="GVN41" s="1"/>
      <c r="GVO41" s="1"/>
      <c r="GVP41" s="1"/>
      <c r="GVQ41" s="1"/>
      <c r="GVR41" s="1"/>
      <c r="GVS41" s="1"/>
      <c r="GVT41" s="1"/>
      <c r="GVU41" s="1"/>
      <c r="GVV41" s="1"/>
      <c r="GVW41" s="1"/>
      <c r="GVX41" s="1"/>
      <c r="GVY41" s="1"/>
      <c r="GVZ41" s="1"/>
      <c r="GWA41" s="1"/>
      <c r="GWB41" s="1"/>
      <c r="GWC41" s="1"/>
      <c r="GWD41" s="1"/>
      <c r="GWE41" s="1"/>
      <c r="GWF41" s="1"/>
      <c r="GWG41" s="1"/>
      <c r="GWH41" s="1"/>
      <c r="GWI41" s="1"/>
      <c r="GWJ41" s="1"/>
      <c r="GWK41" s="1"/>
      <c r="GWL41" s="1"/>
      <c r="GWM41" s="1"/>
      <c r="GWN41" s="1"/>
      <c r="GWO41" s="1"/>
      <c r="GWP41" s="1"/>
      <c r="GWQ41" s="1"/>
      <c r="GWR41" s="1"/>
      <c r="GWS41" s="1"/>
      <c r="GWT41" s="1"/>
      <c r="GWU41" s="1"/>
      <c r="GWV41" s="1"/>
      <c r="GWW41" s="1"/>
      <c r="GWX41" s="1"/>
      <c r="GWY41" s="1"/>
      <c r="GWZ41" s="1"/>
      <c r="GXA41" s="1"/>
      <c r="GXB41" s="1"/>
      <c r="GXC41" s="1"/>
      <c r="GXD41" s="1"/>
      <c r="GXE41" s="1"/>
      <c r="GXF41" s="1"/>
      <c r="GXG41" s="1"/>
      <c r="GXH41" s="1"/>
      <c r="GXI41" s="1"/>
      <c r="GXJ41" s="1"/>
      <c r="GXK41" s="1"/>
      <c r="GXL41" s="1"/>
      <c r="GXM41" s="1"/>
      <c r="GXN41" s="1"/>
      <c r="GXO41" s="1"/>
      <c r="GXP41" s="1"/>
      <c r="GXQ41" s="1"/>
      <c r="GXR41" s="1"/>
      <c r="GXS41" s="1"/>
      <c r="GXT41" s="1"/>
      <c r="GXU41" s="1"/>
      <c r="GXV41" s="1"/>
      <c r="GXW41" s="1"/>
      <c r="GXX41" s="1"/>
      <c r="GXY41" s="1"/>
      <c r="GXZ41" s="1"/>
      <c r="GYA41" s="1"/>
      <c r="GYB41" s="1"/>
      <c r="GYC41" s="1"/>
      <c r="GYD41" s="1"/>
      <c r="GYE41" s="1"/>
      <c r="GYF41" s="1"/>
      <c r="GYG41" s="1"/>
      <c r="GYH41" s="1"/>
      <c r="GYI41" s="1"/>
      <c r="GYJ41" s="1"/>
      <c r="GYK41" s="1"/>
      <c r="GYL41" s="1"/>
      <c r="GYM41" s="1"/>
      <c r="GYN41" s="1"/>
      <c r="GYO41" s="1"/>
      <c r="GYP41" s="1"/>
      <c r="GYQ41" s="1"/>
      <c r="GYR41" s="1"/>
      <c r="GYS41" s="1"/>
      <c r="GYT41" s="1"/>
      <c r="GYU41" s="1"/>
      <c r="GYV41" s="1"/>
      <c r="GYW41" s="1"/>
      <c r="GYX41" s="1"/>
      <c r="GYY41" s="1"/>
      <c r="GYZ41" s="1"/>
      <c r="GZA41" s="1"/>
      <c r="GZB41" s="1"/>
      <c r="GZC41" s="1"/>
      <c r="GZD41" s="1"/>
      <c r="GZE41" s="1"/>
      <c r="GZF41" s="1"/>
      <c r="GZG41" s="1"/>
      <c r="GZH41" s="1"/>
      <c r="GZI41" s="1"/>
      <c r="GZJ41" s="1"/>
      <c r="GZK41" s="1"/>
      <c r="GZL41" s="1"/>
      <c r="GZM41" s="1"/>
      <c r="GZN41" s="1"/>
      <c r="GZO41" s="1"/>
      <c r="GZP41" s="1"/>
      <c r="GZQ41" s="1"/>
      <c r="GZR41" s="1"/>
      <c r="GZS41" s="1"/>
      <c r="GZT41" s="1"/>
      <c r="GZU41" s="1"/>
      <c r="GZV41" s="1"/>
      <c r="GZW41" s="1"/>
      <c r="GZX41" s="1"/>
      <c r="GZY41" s="1"/>
      <c r="GZZ41" s="1"/>
      <c r="HAA41" s="1"/>
      <c r="HAB41" s="1"/>
      <c r="HAC41" s="1"/>
      <c r="HAD41" s="1"/>
      <c r="HAE41" s="1"/>
      <c r="HAF41" s="1"/>
      <c r="HAG41" s="1"/>
      <c r="HAH41" s="1"/>
      <c r="HAI41" s="1"/>
      <c r="HAJ41" s="1"/>
      <c r="HAK41" s="1"/>
      <c r="HAL41" s="1"/>
      <c r="HAM41" s="1"/>
      <c r="HAN41" s="1"/>
      <c r="HAO41" s="1"/>
      <c r="HAP41" s="1"/>
      <c r="HAQ41" s="1"/>
      <c r="HAR41" s="1"/>
      <c r="HAS41" s="1"/>
      <c r="HAT41" s="1"/>
      <c r="HAU41" s="1"/>
      <c r="HAV41" s="1"/>
      <c r="HAW41" s="1"/>
      <c r="HAX41" s="1"/>
      <c r="HAY41" s="1"/>
      <c r="HAZ41" s="1"/>
      <c r="HBA41" s="1"/>
      <c r="HBB41" s="1"/>
      <c r="HBC41" s="1"/>
      <c r="HBD41" s="1"/>
      <c r="HBE41" s="1"/>
      <c r="HBF41" s="1"/>
      <c r="HBG41" s="1"/>
      <c r="HBH41" s="1"/>
      <c r="HBI41" s="1"/>
      <c r="HBJ41" s="1"/>
      <c r="HBK41" s="1"/>
      <c r="HBL41" s="1"/>
      <c r="HBM41" s="1"/>
      <c r="HBN41" s="1"/>
      <c r="HBO41" s="1"/>
      <c r="HBP41" s="1"/>
      <c r="HBQ41" s="1"/>
      <c r="HBR41" s="1"/>
      <c r="HBS41" s="1"/>
      <c r="HBT41" s="1"/>
      <c r="HBU41" s="1"/>
      <c r="HBV41" s="1"/>
      <c r="HBW41" s="1"/>
      <c r="HBX41" s="1"/>
      <c r="HBY41" s="1"/>
      <c r="HBZ41" s="1"/>
      <c r="HCA41" s="1"/>
      <c r="HCB41" s="1"/>
      <c r="HCC41" s="1"/>
      <c r="HCD41" s="1"/>
      <c r="HCE41" s="1"/>
      <c r="HCF41" s="1"/>
      <c r="HCG41" s="1"/>
      <c r="HCH41" s="1"/>
      <c r="HCI41" s="1"/>
      <c r="HCJ41" s="1"/>
      <c r="HCK41" s="1"/>
      <c r="HCL41" s="1"/>
      <c r="HCM41" s="1"/>
      <c r="HCN41" s="1"/>
      <c r="HCO41" s="1"/>
      <c r="HCP41" s="1"/>
      <c r="HCQ41" s="1"/>
      <c r="HCR41" s="1"/>
      <c r="HCS41" s="1"/>
      <c r="HCT41" s="1"/>
      <c r="HCU41" s="1"/>
      <c r="HCV41" s="1"/>
      <c r="HCW41" s="1"/>
      <c r="HCX41" s="1"/>
      <c r="HCY41" s="1"/>
      <c r="HCZ41" s="1"/>
      <c r="HDA41" s="1"/>
      <c r="HDB41" s="1"/>
      <c r="HDC41" s="1"/>
      <c r="HDD41" s="1"/>
      <c r="HDE41" s="1"/>
      <c r="HDF41" s="1"/>
      <c r="HDG41" s="1"/>
      <c r="HDH41" s="1"/>
      <c r="HDI41" s="1"/>
      <c r="HDJ41" s="1"/>
      <c r="HDK41" s="1"/>
      <c r="HDL41" s="1"/>
      <c r="HDM41" s="1"/>
      <c r="HDN41" s="1"/>
      <c r="HDO41" s="1"/>
      <c r="HDP41" s="1"/>
      <c r="HDQ41" s="1"/>
      <c r="HDR41" s="1"/>
      <c r="HDS41" s="1"/>
      <c r="HDT41" s="1"/>
      <c r="HDU41" s="1"/>
      <c r="HDV41" s="1"/>
      <c r="HDW41" s="1"/>
      <c r="HDX41" s="1"/>
      <c r="HDY41" s="1"/>
      <c r="HDZ41" s="1"/>
      <c r="HEA41" s="1"/>
      <c r="HEB41" s="1"/>
      <c r="HEC41" s="1"/>
      <c r="HED41" s="1"/>
      <c r="HEE41" s="1"/>
      <c r="HEF41" s="1"/>
      <c r="HEG41" s="1"/>
      <c r="HEH41" s="1"/>
      <c r="HEI41" s="1"/>
      <c r="HEJ41" s="1"/>
      <c r="HEK41" s="1"/>
      <c r="HEL41" s="1"/>
      <c r="HEM41" s="1"/>
      <c r="HEN41" s="1"/>
      <c r="HEO41" s="1"/>
      <c r="HEP41" s="1"/>
      <c r="HEQ41" s="1"/>
      <c r="HER41" s="1"/>
      <c r="HES41" s="1"/>
      <c r="HET41" s="1"/>
      <c r="HEU41" s="1"/>
      <c r="HEV41" s="1"/>
      <c r="HEW41" s="1"/>
      <c r="HEX41" s="1"/>
      <c r="HEY41" s="1"/>
      <c r="HEZ41" s="1"/>
      <c r="HFA41" s="1"/>
      <c r="HFB41" s="1"/>
      <c r="HFC41" s="1"/>
      <c r="HFD41" s="1"/>
      <c r="HFE41" s="1"/>
      <c r="HFF41" s="1"/>
      <c r="HFG41" s="1"/>
      <c r="HFH41" s="1"/>
      <c r="HFI41" s="1"/>
      <c r="HFJ41" s="1"/>
      <c r="HFK41" s="1"/>
      <c r="HFL41" s="1"/>
      <c r="HFM41" s="1"/>
      <c r="HFN41" s="1"/>
      <c r="HFO41" s="1"/>
      <c r="HFP41" s="1"/>
      <c r="HFQ41" s="1"/>
      <c r="HFR41" s="1"/>
      <c r="HFS41" s="1"/>
      <c r="HFT41" s="1"/>
      <c r="HFU41" s="1"/>
      <c r="HFV41" s="1"/>
      <c r="HFW41" s="1"/>
      <c r="HFX41" s="1"/>
      <c r="HFY41" s="1"/>
      <c r="HFZ41" s="1"/>
      <c r="HGA41" s="1"/>
      <c r="HGB41" s="1"/>
      <c r="HGC41" s="1"/>
      <c r="HGD41" s="1"/>
      <c r="HGE41" s="1"/>
      <c r="HGF41" s="1"/>
      <c r="HGG41" s="1"/>
      <c r="HGH41" s="1"/>
      <c r="HGI41" s="1"/>
      <c r="HGJ41" s="1"/>
      <c r="HGK41" s="1"/>
      <c r="HGL41" s="1"/>
      <c r="HGM41" s="1"/>
      <c r="HGN41" s="1"/>
      <c r="HGO41" s="1"/>
      <c r="HGP41" s="1"/>
      <c r="HGQ41" s="1"/>
      <c r="HGR41" s="1"/>
      <c r="HGS41" s="1"/>
      <c r="HGT41" s="1"/>
      <c r="HGU41" s="1"/>
      <c r="HGV41" s="1"/>
      <c r="HGW41" s="1"/>
      <c r="HGX41" s="1"/>
      <c r="HGY41" s="1"/>
      <c r="HGZ41" s="1"/>
      <c r="HHA41" s="1"/>
      <c r="HHB41" s="1"/>
      <c r="HHC41" s="1"/>
      <c r="HHD41" s="1"/>
      <c r="HHE41" s="1"/>
      <c r="HHF41" s="1"/>
      <c r="HHG41" s="1"/>
      <c r="HHH41" s="1"/>
      <c r="HHI41" s="1"/>
      <c r="HHJ41" s="1"/>
      <c r="HHK41" s="1"/>
      <c r="HHL41" s="1"/>
      <c r="HHM41" s="1"/>
      <c r="HHN41" s="1"/>
      <c r="HHO41" s="1"/>
      <c r="HHP41" s="1"/>
      <c r="HHQ41" s="1"/>
      <c r="HHR41" s="1"/>
      <c r="HHS41" s="1"/>
      <c r="HHT41" s="1"/>
      <c r="HHU41" s="1"/>
      <c r="HHV41" s="1"/>
      <c r="HHW41" s="1"/>
      <c r="HHX41" s="1"/>
      <c r="HHY41" s="1"/>
      <c r="HHZ41" s="1"/>
      <c r="HIA41" s="1"/>
      <c r="HIB41" s="1"/>
      <c r="HIC41" s="1"/>
      <c r="HID41" s="1"/>
      <c r="HIE41" s="1"/>
      <c r="HIF41" s="1"/>
      <c r="HIG41" s="1"/>
      <c r="HIH41" s="1"/>
      <c r="HII41" s="1"/>
      <c r="HIJ41" s="1"/>
      <c r="HIK41" s="1"/>
      <c r="HIL41" s="1"/>
      <c r="HIM41" s="1"/>
      <c r="HIN41" s="1"/>
      <c r="HIO41" s="1"/>
      <c r="HIP41" s="1"/>
      <c r="HIQ41" s="1"/>
      <c r="HIR41" s="1"/>
      <c r="HIS41" s="1"/>
      <c r="HIT41" s="1"/>
      <c r="HIU41" s="1"/>
      <c r="HIV41" s="1"/>
      <c r="HIW41" s="1"/>
      <c r="HIX41" s="1"/>
      <c r="HIY41" s="1"/>
      <c r="HIZ41" s="1"/>
      <c r="HJA41" s="1"/>
      <c r="HJB41" s="1"/>
      <c r="HJC41" s="1"/>
      <c r="HJD41" s="1"/>
      <c r="HJE41" s="1"/>
      <c r="HJF41" s="1"/>
      <c r="HJG41" s="1"/>
      <c r="HJH41" s="1"/>
      <c r="HJI41" s="1"/>
      <c r="HJJ41" s="1"/>
      <c r="HJK41" s="1"/>
      <c r="HJL41" s="1"/>
      <c r="HJM41" s="1"/>
      <c r="HJN41" s="1"/>
      <c r="HJO41" s="1"/>
      <c r="HJP41" s="1"/>
      <c r="HJQ41" s="1"/>
      <c r="HJR41" s="1"/>
      <c r="HJS41" s="1"/>
      <c r="HJT41" s="1"/>
      <c r="HJU41" s="1"/>
      <c r="HJV41" s="1"/>
      <c r="HJW41" s="1"/>
      <c r="HJX41" s="1"/>
      <c r="HJY41" s="1"/>
      <c r="HJZ41" s="1"/>
      <c r="HKA41" s="1"/>
      <c r="HKB41" s="1"/>
      <c r="HKC41" s="1"/>
      <c r="HKD41" s="1"/>
      <c r="HKE41" s="1"/>
      <c r="HKF41" s="1"/>
      <c r="HKG41" s="1"/>
      <c r="HKH41" s="1"/>
      <c r="HKI41" s="1"/>
      <c r="HKJ41" s="1"/>
      <c r="HKK41" s="1"/>
      <c r="HKL41" s="1"/>
      <c r="HKM41" s="1"/>
      <c r="HKN41" s="1"/>
      <c r="HKO41" s="1"/>
      <c r="HKP41" s="1"/>
      <c r="HKQ41" s="1"/>
      <c r="HKR41" s="1"/>
      <c r="HKS41" s="1"/>
      <c r="HKT41" s="1"/>
      <c r="HKU41" s="1"/>
      <c r="HKV41" s="1"/>
      <c r="HKW41" s="1"/>
      <c r="HKX41" s="1"/>
      <c r="HKY41" s="1"/>
      <c r="HKZ41" s="1"/>
      <c r="HLA41" s="1"/>
      <c r="HLB41" s="1"/>
      <c r="HLC41" s="1"/>
      <c r="HLD41" s="1"/>
      <c r="HLE41" s="1"/>
      <c r="HLF41" s="1"/>
      <c r="HLG41" s="1"/>
      <c r="HLH41" s="1"/>
      <c r="HLI41" s="1"/>
      <c r="HLJ41" s="1"/>
      <c r="HLK41" s="1"/>
      <c r="HLL41" s="1"/>
      <c r="HLM41" s="1"/>
      <c r="HLN41" s="1"/>
      <c r="HLO41" s="1"/>
      <c r="HLP41" s="1"/>
      <c r="HLQ41" s="1"/>
      <c r="HLR41" s="1"/>
      <c r="HLS41" s="1"/>
      <c r="HLT41" s="1"/>
      <c r="HLU41" s="1"/>
      <c r="HLV41" s="1"/>
      <c r="HLW41" s="1"/>
      <c r="HLX41" s="1"/>
      <c r="HLY41" s="1"/>
      <c r="HLZ41" s="1"/>
      <c r="HMA41" s="1"/>
      <c r="HMB41" s="1"/>
      <c r="HMC41" s="1"/>
      <c r="HMD41" s="1"/>
      <c r="HME41" s="1"/>
      <c r="HMF41" s="1"/>
      <c r="HMG41" s="1"/>
      <c r="HMH41" s="1"/>
      <c r="HMI41" s="1"/>
      <c r="HMJ41" s="1"/>
      <c r="HMK41" s="1"/>
      <c r="HML41" s="1"/>
      <c r="HMM41" s="1"/>
      <c r="HMN41" s="1"/>
      <c r="HMO41" s="1"/>
      <c r="HMP41" s="1"/>
      <c r="HMQ41" s="1"/>
      <c r="HMR41" s="1"/>
      <c r="HMS41" s="1"/>
      <c r="HMT41" s="1"/>
      <c r="HMU41" s="1"/>
      <c r="HMV41" s="1"/>
      <c r="HMW41" s="1"/>
      <c r="HMX41" s="1"/>
      <c r="HMY41" s="1"/>
      <c r="HMZ41" s="1"/>
      <c r="HNA41" s="1"/>
      <c r="HNB41" s="1"/>
      <c r="HNC41" s="1"/>
      <c r="HND41" s="1"/>
      <c r="HNE41" s="1"/>
      <c r="HNF41" s="1"/>
      <c r="HNG41" s="1"/>
      <c r="HNH41" s="1"/>
      <c r="HNI41" s="1"/>
      <c r="HNJ41" s="1"/>
      <c r="HNK41" s="1"/>
      <c r="HNL41" s="1"/>
      <c r="HNM41" s="1"/>
      <c r="HNN41" s="1"/>
      <c r="HNO41" s="1"/>
      <c r="HNP41" s="1"/>
      <c r="HNQ41" s="1"/>
      <c r="HNR41" s="1"/>
      <c r="HNS41" s="1"/>
      <c r="HNT41" s="1"/>
      <c r="HNU41" s="1"/>
      <c r="HNV41" s="1"/>
      <c r="HNW41" s="1"/>
      <c r="HNX41" s="1"/>
      <c r="HNY41" s="1"/>
      <c r="HNZ41" s="1"/>
      <c r="HOA41" s="1"/>
      <c r="HOB41" s="1"/>
      <c r="HOC41" s="1"/>
      <c r="HOD41" s="1"/>
      <c r="HOE41" s="1"/>
      <c r="HOF41" s="1"/>
      <c r="HOG41" s="1"/>
      <c r="HOH41" s="1"/>
      <c r="HOI41" s="1"/>
      <c r="HOJ41" s="1"/>
      <c r="HOK41" s="1"/>
      <c r="HOL41" s="1"/>
      <c r="HOM41" s="1"/>
      <c r="HON41" s="1"/>
      <c r="HOO41" s="1"/>
      <c r="HOP41" s="1"/>
      <c r="HOQ41" s="1"/>
      <c r="HOR41" s="1"/>
      <c r="HOS41" s="1"/>
      <c r="HOT41" s="1"/>
      <c r="HOU41" s="1"/>
      <c r="HOV41" s="1"/>
      <c r="HOW41" s="1"/>
      <c r="HOX41" s="1"/>
      <c r="HOY41" s="1"/>
      <c r="HOZ41" s="1"/>
      <c r="HPA41" s="1"/>
      <c r="HPB41" s="1"/>
      <c r="HPC41" s="1"/>
      <c r="HPD41" s="1"/>
      <c r="HPE41" s="1"/>
      <c r="HPF41" s="1"/>
      <c r="HPG41" s="1"/>
      <c r="HPH41" s="1"/>
      <c r="HPI41" s="1"/>
      <c r="HPJ41" s="1"/>
      <c r="HPK41" s="1"/>
      <c r="HPL41" s="1"/>
      <c r="HPM41" s="1"/>
      <c r="HPN41" s="1"/>
      <c r="HPO41" s="1"/>
      <c r="HPP41" s="1"/>
      <c r="HPQ41" s="1"/>
      <c r="HPR41" s="1"/>
      <c r="HPS41" s="1"/>
      <c r="HPT41" s="1"/>
      <c r="HPU41" s="1"/>
      <c r="HPV41" s="1"/>
      <c r="HPW41" s="1"/>
      <c r="HPX41" s="1"/>
      <c r="HPY41" s="1"/>
      <c r="HPZ41" s="1"/>
      <c r="HQA41" s="1"/>
      <c r="HQB41" s="1"/>
      <c r="HQC41" s="1"/>
      <c r="HQD41" s="1"/>
      <c r="HQE41" s="1"/>
      <c r="HQF41" s="1"/>
      <c r="HQG41" s="1"/>
      <c r="HQH41" s="1"/>
      <c r="HQI41" s="1"/>
      <c r="HQJ41" s="1"/>
      <c r="HQK41" s="1"/>
      <c r="HQL41" s="1"/>
      <c r="HQM41" s="1"/>
      <c r="HQN41" s="1"/>
      <c r="HQO41" s="1"/>
      <c r="HQP41" s="1"/>
      <c r="HQQ41" s="1"/>
      <c r="HQR41" s="1"/>
      <c r="HQS41" s="1"/>
      <c r="HQT41" s="1"/>
      <c r="HQU41" s="1"/>
      <c r="HQV41" s="1"/>
      <c r="HQW41" s="1"/>
      <c r="HQX41" s="1"/>
      <c r="HQY41" s="1"/>
      <c r="HQZ41" s="1"/>
      <c r="HRA41" s="1"/>
      <c r="HRB41" s="1"/>
      <c r="HRC41" s="1"/>
      <c r="HRD41" s="1"/>
      <c r="HRE41" s="1"/>
      <c r="HRF41" s="1"/>
      <c r="HRG41" s="1"/>
      <c r="HRH41" s="1"/>
      <c r="HRI41" s="1"/>
      <c r="HRJ41" s="1"/>
      <c r="HRK41" s="1"/>
      <c r="HRL41" s="1"/>
      <c r="HRM41" s="1"/>
      <c r="HRN41" s="1"/>
      <c r="HRO41" s="1"/>
      <c r="HRP41" s="1"/>
      <c r="HRQ41" s="1"/>
      <c r="HRR41" s="1"/>
      <c r="HRS41" s="1"/>
      <c r="HRT41" s="1"/>
      <c r="HRU41" s="1"/>
      <c r="HRV41" s="1"/>
      <c r="HRW41" s="1"/>
      <c r="HRX41" s="1"/>
      <c r="HRY41" s="1"/>
      <c r="HRZ41" s="1"/>
      <c r="HSA41" s="1"/>
      <c r="HSB41" s="1"/>
      <c r="HSC41" s="1"/>
      <c r="HSD41" s="1"/>
      <c r="HSE41" s="1"/>
      <c r="HSF41" s="1"/>
      <c r="HSG41" s="1"/>
      <c r="HSH41" s="1"/>
      <c r="HSI41" s="1"/>
      <c r="HSJ41" s="1"/>
      <c r="HSK41" s="1"/>
      <c r="HSL41" s="1"/>
      <c r="HSM41" s="1"/>
      <c r="HSN41" s="1"/>
      <c r="HSO41" s="1"/>
      <c r="HSP41" s="1"/>
      <c r="HSQ41" s="1"/>
      <c r="HSR41" s="1"/>
      <c r="HSS41" s="1"/>
      <c r="HST41" s="1"/>
      <c r="HSU41" s="1"/>
      <c r="HSV41" s="1"/>
      <c r="HSW41" s="1"/>
      <c r="HSX41" s="1"/>
      <c r="HSY41" s="1"/>
      <c r="HSZ41" s="1"/>
      <c r="HTA41" s="1"/>
      <c r="HTB41" s="1"/>
      <c r="HTC41" s="1"/>
      <c r="HTD41" s="1"/>
      <c r="HTE41" s="1"/>
      <c r="HTF41" s="1"/>
      <c r="HTG41" s="1"/>
      <c r="HTH41" s="1"/>
      <c r="HTI41" s="1"/>
      <c r="HTJ41" s="1"/>
      <c r="HTK41" s="1"/>
      <c r="HTL41" s="1"/>
      <c r="HTM41" s="1"/>
      <c r="HTN41" s="1"/>
      <c r="HTO41" s="1"/>
      <c r="HTP41" s="1"/>
      <c r="HTQ41" s="1"/>
      <c r="HTR41" s="1"/>
      <c r="HTS41" s="1"/>
      <c r="HTT41" s="1"/>
      <c r="HTU41" s="1"/>
      <c r="HTV41" s="1"/>
      <c r="HTW41" s="1"/>
      <c r="HTX41" s="1"/>
      <c r="HTY41" s="1"/>
      <c r="HTZ41" s="1"/>
      <c r="HUA41" s="1"/>
      <c r="HUB41" s="1"/>
      <c r="HUC41" s="1"/>
      <c r="HUD41" s="1"/>
      <c r="HUE41" s="1"/>
      <c r="HUF41" s="1"/>
      <c r="HUG41" s="1"/>
      <c r="HUH41" s="1"/>
      <c r="HUI41" s="1"/>
      <c r="HUJ41" s="1"/>
      <c r="HUK41" s="1"/>
      <c r="HUL41" s="1"/>
      <c r="HUM41" s="1"/>
      <c r="HUN41" s="1"/>
      <c r="HUO41" s="1"/>
      <c r="HUP41" s="1"/>
      <c r="HUQ41" s="1"/>
      <c r="HUR41" s="1"/>
      <c r="HUS41" s="1"/>
      <c r="HUT41" s="1"/>
      <c r="HUU41" s="1"/>
      <c r="HUV41" s="1"/>
      <c r="HUW41" s="1"/>
      <c r="HUX41" s="1"/>
      <c r="HUY41" s="1"/>
      <c r="HUZ41" s="1"/>
      <c r="HVA41" s="1"/>
      <c r="HVB41" s="1"/>
      <c r="HVC41" s="1"/>
      <c r="HVD41" s="1"/>
      <c r="HVE41" s="1"/>
      <c r="HVF41" s="1"/>
      <c r="HVG41" s="1"/>
      <c r="HVH41" s="1"/>
      <c r="HVI41" s="1"/>
      <c r="HVJ41" s="1"/>
      <c r="HVK41" s="1"/>
      <c r="HVL41" s="1"/>
      <c r="HVM41" s="1"/>
      <c r="HVN41" s="1"/>
      <c r="HVO41" s="1"/>
      <c r="HVP41" s="1"/>
      <c r="HVQ41" s="1"/>
      <c r="HVR41" s="1"/>
      <c r="HVS41" s="1"/>
      <c r="HVT41" s="1"/>
      <c r="HVU41" s="1"/>
      <c r="HVV41" s="1"/>
      <c r="HVW41" s="1"/>
      <c r="HVX41" s="1"/>
      <c r="HVY41" s="1"/>
      <c r="HVZ41" s="1"/>
      <c r="HWA41" s="1"/>
      <c r="HWB41" s="1"/>
      <c r="HWC41" s="1"/>
      <c r="HWD41" s="1"/>
      <c r="HWE41" s="1"/>
      <c r="HWF41" s="1"/>
      <c r="HWG41" s="1"/>
      <c r="HWH41" s="1"/>
      <c r="HWI41" s="1"/>
      <c r="HWJ41" s="1"/>
      <c r="HWK41" s="1"/>
      <c r="HWL41" s="1"/>
      <c r="HWM41" s="1"/>
      <c r="HWN41" s="1"/>
      <c r="HWO41" s="1"/>
      <c r="HWP41" s="1"/>
      <c r="HWQ41" s="1"/>
      <c r="HWR41" s="1"/>
      <c r="HWS41" s="1"/>
      <c r="HWT41" s="1"/>
      <c r="HWU41" s="1"/>
      <c r="HWV41" s="1"/>
      <c r="HWW41" s="1"/>
      <c r="HWX41" s="1"/>
      <c r="HWY41" s="1"/>
      <c r="HWZ41" s="1"/>
      <c r="HXA41" s="1"/>
      <c r="HXB41" s="1"/>
      <c r="HXC41" s="1"/>
      <c r="HXD41" s="1"/>
      <c r="HXE41" s="1"/>
      <c r="HXF41" s="1"/>
      <c r="HXG41" s="1"/>
      <c r="HXH41" s="1"/>
      <c r="HXI41" s="1"/>
      <c r="HXJ41" s="1"/>
      <c r="HXK41" s="1"/>
      <c r="HXL41" s="1"/>
      <c r="HXM41" s="1"/>
      <c r="HXN41" s="1"/>
      <c r="HXO41" s="1"/>
      <c r="HXP41" s="1"/>
      <c r="HXQ41" s="1"/>
      <c r="HXR41" s="1"/>
      <c r="HXS41" s="1"/>
      <c r="HXT41" s="1"/>
      <c r="HXU41" s="1"/>
      <c r="HXV41" s="1"/>
      <c r="HXW41" s="1"/>
      <c r="HXX41" s="1"/>
      <c r="HXY41" s="1"/>
      <c r="HXZ41" s="1"/>
      <c r="HYA41" s="1"/>
      <c r="HYB41" s="1"/>
      <c r="HYC41" s="1"/>
      <c r="HYD41" s="1"/>
      <c r="HYE41" s="1"/>
      <c r="HYF41" s="1"/>
      <c r="HYG41" s="1"/>
      <c r="HYH41" s="1"/>
      <c r="HYI41" s="1"/>
      <c r="HYJ41" s="1"/>
      <c r="HYK41" s="1"/>
      <c r="HYL41" s="1"/>
      <c r="HYM41" s="1"/>
      <c r="HYN41" s="1"/>
      <c r="HYO41" s="1"/>
      <c r="HYP41" s="1"/>
      <c r="HYQ41" s="1"/>
      <c r="HYR41" s="1"/>
      <c r="HYS41" s="1"/>
      <c r="HYT41" s="1"/>
      <c r="HYU41" s="1"/>
      <c r="HYV41" s="1"/>
      <c r="HYW41" s="1"/>
      <c r="HYX41" s="1"/>
      <c r="HYY41" s="1"/>
      <c r="HYZ41" s="1"/>
      <c r="HZA41" s="1"/>
      <c r="HZB41" s="1"/>
      <c r="HZC41" s="1"/>
      <c r="HZD41" s="1"/>
      <c r="HZE41" s="1"/>
      <c r="HZF41" s="1"/>
      <c r="HZG41" s="1"/>
      <c r="HZH41" s="1"/>
      <c r="HZI41" s="1"/>
      <c r="HZJ41" s="1"/>
      <c r="HZK41" s="1"/>
      <c r="HZL41" s="1"/>
      <c r="HZM41" s="1"/>
      <c r="HZN41" s="1"/>
      <c r="HZO41" s="1"/>
      <c r="HZP41" s="1"/>
      <c r="HZQ41" s="1"/>
      <c r="HZR41" s="1"/>
      <c r="HZS41" s="1"/>
      <c r="HZT41" s="1"/>
      <c r="HZU41" s="1"/>
      <c r="HZV41" s="1"/>
      <c r="HZW41" s="1"/>
      <c r="HZX41" s="1"/>
      <c r="HZY41" s="1"/>
      <c r="HZZ41" s="1"/>
      <c r="IAA41" s="1"/>
      <c r="IAB41" s="1"/>
      <c r="IAC41" s="1"/>
      <c r="IAD41" s="1"/>
      <c r="IAE41" s="1"/>
      <c r="IAF41" s="1"/>
      <c r="IAG41" s="1"/>
      <c r="IAH41" s="1"/>
      <c r="IAI41" s="1"/>
      <c r="IAJ41" s="1"/>
      <c r="IAK41" s="1"/>
      <c r="IAL41" s="1"/>
      <c r="IAM41" s="1"/>
      <c r="IAN41" s="1"/>
      <c r="IAO41" s="1"/>
      <c r="IAP41" s="1"/>
      <c r="IAQ41" s="1"/>
      <c r="IAR41" s="1"/>
      <c r="IAS41" s="1"/>
      <c r="IAT41" s="1"/>
      <c r="IAU41" s="1"/>
      <c r="IAV41" s="1"/>
      <c r="IAW41" s="1"/>
      <c r="IAX41" s="1"/>
      <c r="IAY41" s="1"/>
      <c r="IAZ41" s="1"/>
      <c r="IBA41" s="1"/>
      <c r="IBB41" s="1"/>
      <c r="IBC41" s="1"/>
      <c r="IBD41" s="1"/>
      <c r="IBE41" s="1"/>
      <c r="IBF41" s="1"/>
      <c r="IBG41" s="1"/>
      <c r="IBH41" s="1"/>
      <c r="IBI41" s="1"/>
      <c r="IBJ41" s="1"/>
      <c r="IBK41" s="1"/>
      <c r="IBL41" s="1"/>
      <c r="IBM41" s="1"/>
      <c r="IBN41" s="1"/>
      <c r="IBO41" s="1"/>
      <c r="IBP41" s="1"/>
      <c r="IBQ41" s="1"/>
      <c r="IBR41" s="1"/>
      <c r="IBS41" s="1"/>
      <c r="IBT41" s="1"/>
      <c r="IBU41" s="1"/>
      <c r="IBV41" s="1"/>
      <c r="IBW41" s="1"/>
      <c r="IBX41" s="1"/>
      <c r="IBY41" s="1"/>
      <c r="IBZ41" s="1"/>
      <c r="ICA41" s="1"/>
      <c r="ICB41" s="1"/>
      <c r="ICC41" s="1"/>
      <c r="ICD41" s="1"/>
      <c r="ICE41" s="1"/>
      <c r="ICF41" s="1"/>
      <c r="ICG41" s="1"/>
      <c r="ICH41" s="1"/>
      <c r="ICI41" s="1"/>
      <c r="ICJ41" s="1"/>
      <c r="ICK41" s="1"/>
      <c r="ICL41" s="1"/>
      <c r="ICM41" s="1"/>
      <c r="ICN41" s="1"/>
      <c r="ICO41" s="1"/>
      <c r="ICP41" s="1"/>
      <c r="ICQ41" s="1"/>
      <c r="ICR41" s="1"/>
      <c r="ICS41" s="1"/>
      <c r="ICT41" s="1"/>
      <c r="ICU41" s="1"/>
      <c r="ICV41" s="1"/>
      <c r="ICW41" s="1"/>
      <c r="ICX41" s="1"/>
      <c r="ICY41" s="1"/>
      <c r="ICZ41" s="1"/>
      <c r="IDA41" s="1"/>
      <c r="IDB41" s="1"/>
      <c r="IDC41" s="1"/>
      <c r="IDD41" s="1"/>
      <c r="IDE41" s="1"/>
      <c r="IDF41" s="1"/>
      <c r="IDG41" s="1"/>
      <c r="IDH41" s="1"/>
      <c r="IDI41" s="1"/>
      <c r="IDJ41" s="1"/>
      <c r="IDK41" s="1"/>
      <c r="IDL41" s="1"/>
      <c r="IDM41" s="1"/>
      <c r="IDN41" s="1"/>
      <c r="IDO41" s="1"/>
      <c r="IDP41" s="1"/>
      <c r="IDQ41" s="1"/>
      <c r="IDR41" s="1"/>
      <c r="IDS41" s="1"/>
      <c r="IDT41" s="1"/>
      <c r="IDU41" s="1"/>
      <c r="IDV41" s="1"/>
      <c r="IDW41" s="1"/>
      <c r="IDX41" s="1"/>
      <c r="IDY41" s="1"/>
      <c r="IDZ41" s="1"/>
      <c r="IEA41" s="1"/>
      <c r="IEB41" s="1"/>
      <c r="IEC41" s="1"/>
      <c r="IED41" s="1"/>
      <c r="IEE41" s="1"/>
      <c r="IEF41" s="1"/>
      <c r="IEG41" s="1"/>
      <c r="IEH41" s="1"/>
      <c r="IEI41" s="1"/>
      <c r="IEJ41" s="1"/>
      <c r="IEK41" s="1"/>
      <c r="IEL41" s="1"/>
      <c r="IEM41" s="1"/>
      <c r="IEN41" s="1"/>
      <c r="IEO41" s="1"/>
      <c r="IEP41" s="1"/>
      <c r="IEQ41" s="1"/>
      <c r="IER41" s="1"/>
      <c r="IES41" s="1"/>
      <c r="IET41" s="1"/>
      <c r="IEU41" s="1"/>
      <c r="IEV41" s="1"/>
      <c r="IEW41" s="1"/>
      <c r="IEX41" s="1"/>
      <c r="IEY41" s="1"/>
      <c r="IEZ41" s="1"/>
      <c r="IFA41" s="1"/>
      <c r="IFB41" s="1"/>
      <c r="IFC41" s="1"/>
      <c r="IFD41" s="1"/>
      <c r="IFE41" s="1"/>
      <c r="IFF41" s="1"/>
      <c r="IFG41" s="1"/>
      <c r="IFH41" s="1"/>
      <c r="IFI41" s="1"/>
      <c r="IFJ41" s="1"/>
      <c r="IFK41" s="1"/>
      <c r="IFL41" s="1"/>
      <c r="IFM41" s="1"/>
      <c r="IFN41" s="1"/>
      <c r="IFO41" s="1"/>
      <c r="IFP41" s="1"/>
      <c r="IFQ41" s="1"/>
      <c r="IFR41" s="1"/>
      <c r="IFS41" s="1"/>
      <c r="IFT41" s="1"/>
      <c r="IFU41" s="1"/>
      <c r="IFV41" s="1"/>
      <c r="IFW41" s="1"/>
      <c r="IFX41" s="1"/>
      <c r="IFY41" s="1"/>
      <c r="IFZ41" s="1"/>
      <c r="IGA41" s="1"/>
      <c r="IGB41" s="1"/>
      <c r="IGC41" s="1"/>
      <c r="IGD41" s="1"/>
      <c r="IGE41" s="1"/>
      <c r="IGF41" s="1"/>
      <c r="IGG41" s="1"/>
      <c r="IGH41" s="1"/>
      <c r="IGI41" s="1"/>
      <c r="IGJ41" s="1"/>
      <c r="IGK41" s="1"/>
      <c r="IGL41" s="1"/>
      <c r="IGM41" s="1"/>
      <c r="IGN41" s="1"/>
      <c r="IGO41" s="1"/>
      <c r="IGP41" s="1"/>
      <c r="IGQ41" s="1"/>
      <c r="IGR41" s="1"/>
      <c r="IGS41" s="1"/>
      <c r="IGT41" s="1"/>
      <c r="IGU41" s="1"/>
      <c r="IGV41" s="1"/>
      <c r="IGW41" s="1"/>
      <c r="IGX41" s="1"/>
      <c r="IGY41" s="1"/>
      <c r="IGZ41" s="1"/>
      <c r="IHA41" s="1"/>
      <c r="IHB41" s="1"/>
      <c r="IHC41" s="1"/>
      <c r="IHD41" s="1"/>
      <c r="IHE41" s="1"/>
      <c r="IHF41" s="1"/>
      <c r="IHG41" s="1"/>
      <c r="IHH41" s="1"/>
      <c r="IHI41" s="1"/>
      <c r="IHJ41" s="1"/>
      <c r="IHK41" s="1"/>
      <c r="IHL41" s="1"/>
      <c r="IHM41" s="1"/>
      <c r="IHN41" s="1"/>
      <c r="IHO41" s="1"/>
      <c r="IHP41" s="1"/>
      <c r="IHQ41" s="1"/>
      <c r="IHR41" s="1"/>
      <c r="IHS41" s="1"/>
      <c r="IHT41" s="1"/>
      <c r="IHU41" s="1"/>
      <c r="IHV41" s="1"/>
      <c r="IHW41" s="1"/>
      <c r="IHX41" s="1"/>
      <c r="IHY41" s="1"/>
      <c r="IHZ41" s="1"/>
      <c r="IIA41" s="1"/>
      <c r="IIB41" s="1"/>
      <c r="IIC41" s="1"/>
      <c r="IID41" s="1"/>
      <c r="IIE41" s="1"/>
      <c r="IIF41" s="1"/>
      <c r="IIG41" s="1"/>
      <c r="IIH41" s="1"/>
      <c r="III41" s="1"/>
      <c r="IIJ41" s="1"/>
      <c r="IIK41" s="1"/>
      <c r="IIL41" s="1"/>
      <c r="IIM41" s="1"/>
      <c r="IIN41" s="1"/>
      <c r="IIO41" s="1"/>
      <c r="IIP41" s="1"/>
      <c r="IIQ41" s="1"/>
      <c r="IIR41" s="1"/>
      <c r="IIS41" s="1"/>
      <c r="IIT41" s="1"/>
      <c r="IIU41" s="1"/>
      <c r="IIV41" s="1"/>
      <c r="IIW41" s="1"/>
      <c r="IIX41" s="1"/>
      <c r="IIY41" s="1"/>
      <c r="IIZ41" s="1"/>
      <c r="IJA41" s="1"/>
      <c r="IJB41" s="1"/>
      <c r="IJC41" s="1"/>
      <c r="IJD41" s="1"/>
      <c r="IJE41" s="1"/>
      <c r="IJF41" s="1"/>
      <c r="IJG41" s="1"/>
      <c r="IJH41" s="1"/>
      <c r="IJI41" s="1"/>
      <c r="IJJ41" s="1"/>
      <c r="IJK41" s="1"/>
      <c r="IJL41" s="1"/>
      <c r="IJM41" s="1"/>
      <c r="IJN41" s="1"/>
      <c r="IJO41" s="1"/>
      <c r="IJP41" s="1"/>
      <c r="IJQ41" s="1"/>
      <c r="IJR41" s="1"/>
      <c r="IJS41" s="1"/>
      <c r="IJT41" s="1"/>
      <c r="IJU41" s="1"/>
      <c r="IJV41" s="1"/>
      <c r="IJW41" s="1"/>
      <c r="IJX41" s="1"/>
      <c r="IJY41" s="1"/>
      <c r="IJZ41" s="1"/>
      <c r="IKA41" s="1"/>
      <c r="IKB41" s="1"/>
      <c r="IKC41" s="1"/>
      <c r="IKD41" s="1"/>
      <c r="IKE41" s="1"/>
      <c r="IKF41" s="1"/>
      <c r="IKG41" s="1"/>
      <c r="IKH41" s="1"/>
      <c r="IKI41" s="1"/>
      <c r="IKJ41" s="1"/>
      <c r="IKK41" s="1"/>
      <c r="IKL41" s="1"/>
      <c r="IKM41" s="1"/>
      <c r="IKN41" s="1"/>
      <c r="IKO41" s="1"/>
      <c r="IKP41" s="1"/>
      <c r="IKQ41" s="1"/>
      <c r="IKR41" s="1"/>
      <c r="IKS41" s="1"/>
      <c r="IKT41" s="1"/>
      <c r="IKU41" s="1"/>
      <c r="IKV41" s="1"/>
      <c r="IKW41" s="1"/>
      <c r="IKX41" s="1"/>
      <c r="IKY41" s="1"/>
      <c r="IKZ41" s="1"/>
      <c r="ILA41" s="1"/>
      <c r="ILB41" s="1"/>
      <c r="ILC41" s="1"/>
      <c r="ILD41" s="1"/>
      <c r="ILE41" s="1"/>
      <c r="ILF41" s="1"/>
      <c r="ILG41" s="1"/>
      <c r="ILH41" s="1"/>
      <c r="ILI41" s="1"/>
      <c r="ILJ41" s="1"/>
      <c r="ILK41" s="1"/>
      <c r="ILL41" s="1"/>
      <c r="ILM41" s="1"/>
      <c r="ILN41" s="1"/>
      <c r="ILO41" s="1"/>
      <c r="ILP41" s="1"/>
      <c r="ILQ41" s="1"/>
      <c r="ILR41" s="1"/>
      <c r="ILS41" s="1"/>
      <c r="ILT41" s="1"/>
      <c r="ILU41" s="1"/>
      <c r="ILV41" s="1"/>
      <c r="ILW41" s="1"/>
      <c r="ILX41" s="1"/>
      <c r="ILY41" s="1"/>
      <c r="ILZ41" s="1"/>
      <c r="IMA41" s="1"/>
      <c r="IMB41" s="1"/>
      <c r="IMC41" s="1"/>
      <c r="IMD41" s="1"/>
      <c r="IME41" s="1"/>
      <c r="IMF41" s="1"/>
      <c r="IMG41" s="1"/>
      <c r="IMH41" s="1"/>
      <c r="IMI41" s="1"/>
      <c r="IMJ41" s="1"/>
      <c r="IMK41" s="1"/>
      <c r="IML41" s="1"/>
      <c r="IMM41" s="1"/>
      <c r="IMN41" s="1"/>
      <c r="IMO41" s="1"/>
      <c r="IMP41" s="1"/>
      <c r="IMQ41" s="1"/>
      <c r="IMR41" s="1"/>
      <c r="IMS41" s="1"/>
      <c r="IMT41" s="1"/>
      <c r="IMU41" s="1"/>
      <c r="IMV41" s="1"/>
      <c r="IMW41" s="1"/>
      <c r="IMX41" s="1"/>
      <c r="IMY41" s="1"/>
      <c r="IMZ41" s="1"/>
      <c r="INA41" s="1"/>
      <c r="INB41" s="1"/>
      <c r="INC41" s="1"/>
      <c r="IND41" s="1"/>
      <c r="INE41" s="1"/>
      <c r="INF41" s="1"/>
      <c r="ING41" s="1"/>
      <c r="INH41" s="1"/>
      <c r="INI41" s="1"/>
      <c r="INJ41" s="1"/>
      <c r="INK41" s="1"/>
      <c r="INL41" s="1"/>
      <c r="INM41" s="1"/>
      <c r="INN41" s="1"/>
      <c r="INO41" s="1"/>
      <c r="INP41" s="1"/>
      <c r="INQ41" s="1"/>
      <c r="INR41" s="1"/>
      <c r="INS41" s="1"/>
      <c r="INT41" s="1"/>
      <c r="INU41" s="1"/>
      <c r="INV41" s="1"/>
      <c r="INW41" s="1"/>
      <c r="INX41" s="1"/>
      <c r="INY41" s="1"/>
      <c r="INZ41" s="1"/>
      <c r="IOA41" s="1"/>
      <c r="IOB41" s="1"/>
      <c r="IOC41" s="1"/>
      <c r="IOD41" s="1"/>
      <c r="IOE41" s="1"/>
      <c r="IOF41" s="1"/>
      <c r="IOG41" s="1"/>
      <c r="IOH41" s="1"/>
      <c r="IOI41" s="1"/>
      <c r="IOJ41" s="1"/>
      <c r="IOK41" s="1"/>
      <c r="IOL41" s="1"/>
      <c r="IOM41" s="1"/>
      <c r="ION41" s="1"/>
      <c r="IOO41" s="1"/>
      <c r="IOP41" s="1"/>
      <c r="IOQ41" s="1"/>
      <c r="IOR41" s="1"/>
      <c r="IOS41" s="1"/>
      <c r="IOT41" s="1"/>
      <c r="IOU41" s="1"/>
      <c r="IOV41" s="1"/>
      <c r="IOW41" s="1"/>
      <c r="IOX41" s="1"/>
      <c r="IOY41" s="1"/>
      <c r="IOZ41" s="1"/>
      <c r="IPA41" s="1"/>
      <c r="IPB41" s="1"/>
      <c r="IPC41" s="1"/>
      <c r="IPD41" s="1"/>
      <c r="IPE41" s="1"/>
      <c r="IPF41" s="1"/>
      <c r="IPG41" s="1"/>
      <c r="IPH41" s="1"/>
      <c r="IPI41" s="1"/>
      <c r="IPJ41" s="1"/>
      <c r="IPK41" s="1"/>
      <c r="IPL41" s="1"/>
      <c r="IPM41" s="1"/>
      <c r="IPN41" s="1"/>
      <c r="IPO41" s="1"/>
      <c r="IPP41" s="1"/>
      <c r="IPQ41" s="1"/>
      <c r="IPR41" s="1"/>
      <c r="IPS41" s="1"/>
      <c r="IPT41" s="1"/>
      <c r="IPU41" s="1"/>
      <c r="IPV41" s="1"/>
      <c r="IPW41" s="1"/>
      <c r="IPX41" s="1"/>
      <c r="IPY41" s="1"/>
      <c r="IPZ41" s="1"/>
      <c r="IQA41" s="1"/>
      <c r="IQB41" s="1"/>
      <c r="IQC41" s="1"/>
      <c r="IQD41" s="1"/>
      <c r="IQE41" s="1"/>
      <c r="IQF41" s="1"/>
      <c r="IQG41" s="1"/>
      <c r="IQH41" s="1"/>
      <c r="IQI41" s="1"/>
      <c r="IQJ41" s="1"/>
      <c r="IQK41" s="1"/>
      <c r="IQL41" s="1"/>
      <c r="IQM41" s="1"/>
      <c r="IQN41" s="1"/>
      <c r="IQO41" s="1"/>
      <c r="IQP41" s="1"/>
      <c r="IQQ41" s="1"/>
      <c r="IQR41" s="1"/>
      <c r="IQS41" s="1"/>
      <c r="IQT41" s="1"/>
      <c r="IQU41" s="1"/>
      <c r="IQV41" s="1"/>
      <c r="IQW41" s="1"/>
      <c r="IQX41" s="1"/>
      <c r="IQY41" s="1"/>
      <c r="IQZ41" s="1"/>
      <c r="IRA41" s="1"/>
      <c r="IRB41" s="1"/>
      <c r="IRC41" s="1"/>
      <c r="IRD41" s="1"/>
      <c r="IRE41" s="1"/>
      <c r="IRF41" s="1"/>
      <c r="IRG41" s="1"/>
      <c r="IRH41" s="1"/>
      <c r="IRI41" s="1"/>
      <c r="IRJ41" s="1"/>
      <c r="IRK41" s="1"/>
      <c r="IRL41" s="1"/>
      <c r="IRM41" s="1"/>
      <c r="IRN41" s="1"/>
      <c r="IRO41" s="1"/>
      <c r="IRP41" s="1"/>
      <c r="IRQ41" s="1"/>
      <c r="IRR41" s="1"/>
      <c r="IRS41" s="1"/>
      <c r="IRT41" s="1"/>
      <c r="IRU41" s="1"/>
      <c r="IRV41" s="1"/>
      <c r="IRW41" s="1"/>
      <c r="IRX41" s="1"/>
      <c r="IRY41" s="1"/>
      <c r="IRZ41" s="1"/>
      <c r="ISA41" s="1"/>
      <c r="ISB41" s="1"/>
      <c r="ISC41" s="1"/>
      <c r="ISD41" s="1"/>
      <c r="ISE41" s="1"/>
      <c r="ISF41" s="1"/>
      <c r="ISG41" s="1"/>
      <c r="ISH41" s="1"/>
      <c r="ISI41" s="1"/>
      <c r="ISJ41" s="1"/>
      <c r="ISK41" s="1"/>
      <c r="ISL41" s="1"/>
      <c r="ISM41" s="1"/>
      <c r="ISN41" s="1"/>
      <c r="ISO41" s="1"/>
      <c r="ISP41" s="1"/>
      <c r="ISQ41" s="1"/>
      <c r="ISR41" s="1"/>
      <c r="ISS41" s="1"/>
      <c r="IST41" s="1"/>
      <c r="ISU41" s="1"/>
      <c r="ISV41" s="1"/>
      <c r="ISW41" s="1"/>
      <c r="ISX41" s="1"/>
      <c r="ISY41" s="1"/>
      <c r="ISZ41" s="1"/>
      <c r="ITA41" s="1"/>
      <c r="ITB41" s="1"/>
      <c r="ITC41" s="1"/>
      <c r="ITD41" s="1"/>
      <c r="ITE41" s="1"/>
      <c r="ITF41" s="1"/>
      <c r="ITG41" s="1"/>
      <c r="ITH41" s="1"/>
      <c r="ITI41" s="1"/>
      <c r="ITJ41" s="1"/>
      <c r="ITK41" s="1"/>
      <c r="ITL41" s="1"/>
      <c r="ITM41" s="1"/>
      <c r="ITN41" s="1"/>
      <c r="ITO41" s="1"/>
      <c r="ITP41" s="1"/>
      <c r="ITQ41" s="1"/>
      <c r="ITR41" s="1"/>
      <c r="ITS41" s="1"/>
      <c r="ITT41" s="1"/>
      <c r="ITU41" s="1"/>
      <c r="ITV41" s="1"/>
      <c r="ITW41" s="1"/>
      <c r="ITX41" s="1"/>
      <c r="ITY41" s="1"/>
      <c r="ITZ41" s="1"/>
      <c r="IUA41" s="1"/>
      <c r="IUB41" s="1"/>
      <c r="IUC41" s="1"/>
      <c r="IUD41" s="1"/>
      <c r="IUE41" s="1"/>
      <c r="IUF41" s="1"/>
      <c r="IUG41" s="1"/>
      <c r="IUH41" s="1"/>
      <c r="IUI41" s="1"/>
      <c r="IUJ41" s="1"/>
      <c r="IUK41" s="1"/>
      <c r="IUL41" s="1"/>
      <c r="IUM41" s="1"/>
      <c r="IUN41" s="1"/>
      <c r="IUO41" s="1"/>
      <c r="IUP41" s="1"/>
      <c r="IUQ41" s="1"/>
      <c r="IUR41" s="1"/>
      <c r="IUS41" s="1"/>
      <c r="IUT41" s="1"/>
      <c r="IUU41" s="1"/>
      <c r="IUV41" s="1"/>
      <c r="IUW41" s="1"/>
      <c r="IUX41" s="1"/>
      <c r="IUY41" s="1"/>
      <c r="IUZ41" s="1"/>
      <c r="IVA41" s="1"/>
      <c r="IVB41" s="1"/>
      <c r="IVC41" s="1"/>
      <c r="IVD41" s="1"/>
      <c r="IVE41" s="1"/>
      <c r="IVF41" s="1"/>
      <c r="IVG41" s="1"/>
      <c r="IVH41" s="1"/>
      <c r="IVI41" s="1"/>
      <c r="IVJ41" s="1"/>
      <c r="IVK41" s="1"/>
      <c r="IVL41" s="1"/>
      <c r="IVM41" s="1"/>
      <c r="IVN41" s="1"/>
      <c r="IVO41" s="1"/>
      <c r="IVP41" s="1"/>
      <c r="IVQ41" s="1"/>
      <c r="IVR41" s="1"/>
      <c r="IVS41" s="1"/>
      <c r="IVT41" s="1"/>
      <c r="IVU41" s="1"/>
      <c r="IVV41" s="1"/>
      <c r="IVW41" s="1"/>
      <c r="IVX41" s="1"/>
      <c r="IVY41" s="1"/>
      <c r="IVZ41" s="1"/>
      <c r="IWA41" s="1"/>
      <c r="IWB41" s="1"/>
      <c r="IWC41" s="1"/>
      <c r="IWD41" s="1"/>
      <c r="IWE41" s="1"/>
      <c r="IWF41" s="1"/>
      <c r="IWG41" s="1"/>
      <c r="IWH41" s="1"/>
      <c r="IWI41" s="1"/>
      <c r="IWJ41" s="1"/>
      <c r="IWK41" s="1"/>
      <c r="IWL41" s="1"/>
      <c r="IWM41" s="1"/>
      <c r="IWN41" s="1"/>
      <c r="IWO41" s="1"/>
      <c r="IWP41" s="1"/>
      <c r="IWQ41" s="1"/>
      <c r="IWR41" s="1"/>
      <c r="IWS41" s="1"/>
      <c r="IWT41" s="1"/>
      <c r="IWU41" s="1"/>
      <c r="IWV41" s="1"/>
      <c r="IWW41" s="1"/>
      <c r="IWX41" s="1"/>
      <c r="IWY41" s="1"/>
      <c r="IWZ41" s="1"/>
      <c r="IXA41" s="1"/>
      <c r="IXB41" s="1"/>
      <c r="IXC41" s="1"/>
      <c r="IXD41" s="1"/>
      <c r="IXE41" s="1"/>
      <c r="IXF41" s="1"/>
      <c r="IXG41" s="1"/>
      <c r="IXH41" s="1"/>
      <c r="IXI41" s="1"/>
      <c r="IXJ41" s="1"/>
      <c r="IXK41" s="1"/>
      <c r="IXL41" s="1"/>
      <c r="IXM41" s="1"/>
      <c r="IXN41" s="1"/>
      <c r="IXO41" s="1"/>
      <c r="IXP41" s="1"/>
      <c r="IXQ41" s="1"/>
      <c r="IXR41" s="1"/>
      <c r="IXS41" s="1"/>
      <c r="IXT41" s="1"/>
      <c r="IXU41" s="1"/>
      <c r="IXV41" s="1"/>
      <c r="IXW41" s="1"/>
      <c r="IXX41" s="1"/>
      <c r="IXY41" s="1"/>
      <c r="IXZ41" s="1"/>
      <c r="IYA41" s="1"/>
      <c r="IYB41" s="1"/>
      <c r="IYC41" s="1"/>
      <c r="IYD41" s="1"/>
      <c r="IYE41" s="1"/>
      <c r="IYF41" s="1"/>
      <c r="IYG41" s="1"/>
      <c r="IYH41" s="1"/>
      <c r="IYI41" s="1"/>
      <c r="IYJ41" s="1"/>
      <c r="IYK41" s="1"/>
      <c r="IYL41" s="1"/>
      <c r="IYM41" s="1"/>
      <c r="IYN41" s="1"/>
      <c r="IYO41" s="1"/>
      <c r="IYP41" s="1"/>
      <c r="IYQ41" s="1"/>
      <c r="IYR41" s="1"/>
      <c r="IYS41" s="1"/>
      <c r="IYT41" s="1"/>
      <c r="IYU41" s="1"/>
      <c r="IYV41" s="1"/>
      <c r="IYW41" s="1"/>
      <c r="IYX41" s="1"/>
      <c r="IYY41" s="1"/>
      <c r="IYZ41" s="1"/>
      <c r="IZA41" s="1"/>
      <c r="IZB41" s="1"/>
      <c r="IZC41" s="1"/>
      <c r="IZD41" s="1"/>
      <c r="IZE41" s="1"/>
      <c r="IZF41" s="1"/>
      <c r="IZG41" s="1"/>
      <c r="IZH41" s="1"/>
      <c r="IZI41" s="1"/>
      <c r="IZJ41" s="1"/>
      <c r="IZK41" s="1"/>
      <c r="IZL41" s="1"/>
      <c r="IZM41" s="1"/>
      <c r="IZN41" s="1"/>
      <c r="IZO41" s="1"/>
      <c r="IZP41" s="1"/>
      <c r="IZQ41" s="1"/>
      <c r="IZR41" s="1"/>
      <c r="IZS41" s="1"/>
      <c r="IZT41" s="1"/>
      <c r="IZU41" s="1"/>
      <c r="IZV41" s="1"/>
      <c r="IZW41" s="1"/>
      <c r="IZX41" s="1"/>
      <c r="IZY41" s="1"/>
      <c r="IZZ41" s="1"/>
      <c r="JAA41" s="1"/>
      <c r="JAB41" s="1"/>
      <c r="JAC41" s="1"/>
      <c r="JAD41" s="1"/>
      <c r="JAE41" s="1"/>
      <c r="JAF41" s="1"/>
      <c r="JAG41" s="1"/>
      <c r="JAH41" s="1"/>
      <c r="JAI41" s="1"/>
      <c r="JAJ41" s="1"/>
      <c r="JAK41" s="1"/>
      <c r="JAL41" s="1"/>
      <c r="JAM41" s="1"/>
      <c r="JAN41" s="1"/>
      <c r="JAO41" s="1"/>
      <c r="JAP41" s="1"/>
      <c r="JAQ41" s="1"/>
      <c r="JAR41" s="1"/>
      <c r="JAS41" s="1"/>
      <c r="JAT41" s="1"/>
      <c r="JAU41" s="1"/>
      <c r="JAV41" s="1"/>
      <c r="JAW41" s="1"/>
      <c r="JAX41" s="1"/>
      <c r="JAY41" s="1"/>
      <c r="JAZ41" s="1"/>
      <c r="JBA41" s="1"/>
      <c r="JBB41" s="1"/>
      <c r="JBC41" s="1"/>
      <c r="JBD41" s="1"/>
      <c r="JBE41" s="1"/>
      <c r="JBF41" s="1"/>
      <c r="JBG41" s="1"/>
      <c r="JBH41" s="1"/>
      <c r="JBI41" s="1"/>
      <c r="JBJ41" s="1"/>
      <c r="JBK41" s="1"/>
      <c r="JBL41" s="1"/>
      <c r="JBM41" s="1"/>
      <c r="JBN41" s="1"/>
      <c r="JBO41" s="1"/>
      <c r="JBP41" s="1"/>
      <c r="JBQ41" s="1"/>
      <c r="JBR41" s="1"/>
      <c r="JBS41" s="1"/>
      <c r="JBT41" s="1"/>
      <c r="JBU41" s="1"/>
      <c r="JBV41" s="1"/>
      <c r="JBW41" s="1"/>
      <c r="JBX41" s="1"/>
      <c r="JBY41" s="1"/>
      <c r="JBZ41" s="1"/>
      <c r="JCA41" s="1"/>
      <c r="JCB41" s="1"/>
      <c r="JCC41" s="1"/>
      <c r="JCD41" s="1"/>
      <c r="JCE41" s="1"/>
      <c r="JCF41" s="1"/>
      <c r="JCG41" s="1"/>
      <c r="JCH41" s="1"/>
      <c r="JCI41" s="1"/>
      <c r="JCJ41" s="1"/>
      <c r="JCK41" s="1"/>
      <c r="JCL41" s="1"/>
      <c r="JCM41" s="1"/>
      <c r="JCN41" s="1"/>
      <c r="JCO41" s="1"/>
      <c r="JCP41" s="1"/>
      <c r="JCQ41" s="1"/>
      <c r="JCR41" s="1"/>
      <c r="JCS41" s="1"/>
      <c r="JCT41" s="1"/>
      <c r="JCU41" s="1"/>
      <c r="JCV41" s="1"/>
      <c r="JCW41" s="1"/>
      <c r="JCX41" s="1"/>
      <c r="JCY41" s="1"/>
      <c r="JCZ41" s="1"/>
      <c r="JDA41" s="1"/>
      <c r="JDB41" s="1"/>
      <c r="JDC41" s="1"/>
      <c r="JDD41" s="1"/>
      <c r="JDE41" s="1"/>
      <c r="JDF41" s="1"/>
      <c r="JDG41" s="1"/>
      <c r="JDH41" s="1"/>
      <c r="JDI41" s="1"/>
      <c r="JDJ41" s="1"/>
      <c r="JDK41" s="1"/>
      <c r="JDL41" s="1"/>
      <c r="JDM41" s="1"/>
      <c r="JDN41" s="1"/>
      <c r="JDO41" s="1"/>
      <c r="JDP41" s="1"/>
      <c r="JDQ41" s="1"/>
      <c r="JDR41" s="1"/>
      <c r="JDS41" s="1"/>
      <c r="JDT41" s="1"/>
      <c r="JDU41" s="1"/>
      <c r="JDV41" s="1"/>
      <c r="JDW41" s="1"/>
      <c r="JDX41" s="1"/>
      <c r="JDY41" s="1"/>
      <c r="JDZ41" s="1"/>
      <c r="JEA41" s="1"/>
      <c r="JEB41" s="1"/>
      <c r="JEC41" s="1"/>
      <c r="JED41" s="1"/>
      <c r="JEE41" s="1"/>
      <c r="JEF41" s="1"/>
      <c r="JEG41" s="1"/>
      <c r="JEH41" s="1"/>
      <c r="JEI41" s="1"/>
      <c r="JEJ41" s="1"/>
      <c r="JEK41" s="1"/>
      <c r="JEL41" s="1"/>
      <c r="JEM41" s="1"/>
      <c r="JEN41" s="1"/>
      <c r="JEO41" s="1"/>
      <c r="JEP41" s="1"/>
      <c r="JEQ41" s="1"/>
      <c r="JER41" s="1"/>
      <c r="JES41" s="1"/>
      <c r="JET41" s="1"/>
      <c r="JEU41" s="1"/>
      <c r="JEV41" s="1"/>
      <c r="JEW41" s="1"/>
      <c r="JEX41" s="1"/>
      <c r="JEY41" s="1"/>
      <c r="JEZ41" s="1"/>
      <c r="JFA41" s="1"/>
      <c r="JFB41" s="1"/>
      <c r="JFC41" s="1"/>
      <c r="JFD41" s="1"/>
      <c r="JFE41" s="1"/>
      <c r="JFF41" s="1"/>
      <c r="JFG41" s="1"/>
      <c r="JFH41" s="1"/>
      <c r="JFI41" s="1"/>
      <c r="JFJ41" s="1"/>
      <c r="JFK41" s="1"/>
      <c r="JFL41" s="1"/>
      <c r="JFM41" s="1"/>
      <c r="JFN41" s="1"/>
      <c r="JFO41" s="1"/>
      <c r="JFP41" s="1"/>
      <c r="JFQ41" s="1"/>
      <c r="JFR41" s="1"/>
      <c r="JFS41" s="1"/>
      <c r="JFT41" s="1"/>
      <c r="JFU41" s="1"/>
      <c r="JFV41" s="1"/>
      <c r="JFW41" s="1"/>
      <c r="JFX41" s="1"/>
      <c r="JFY41" s="1"/>
      <c r="JFZ41" s="1"/>
      <c r="JGA41" s="1"/>
      <c r="JGB41" s="1"/>
      <c r="JGC41" s="1"/>
      <c r="JGD41" s="1"/>
      <c r="JGE41" s="1"/>
      <c r="JGF41" s="1"/>
      <c r="JGG41" s="1"/>
      <c r="JGH41" s="1"/>
      <c r="JGI41" s="1"/>
      <c r="JGJ41" s="1"/>
      <c r="JGK41" s="1"/>
      <c r="JGL41" s="1"/>
      <c r="JGM41" s="1"/>
      <c r="JGN41" s="1"/>
      <c r="JGO41" s="1"/>
      <c r="JGP41" s="1"/>
      <c r="JGQ41" s="1"/>
      <c r="JGR41" s="1"/>
      <c r="JGS41" s="1"/>
      <c r="JGT41" s="1"/>
      <c r="JGU41" s="1"/>
      <c r="JGV41" s="1"/>
      <c r="JGW41" s="1"/>
      <c r="JGX41" s="1"/>
      <c r="JGY41" s="1"/>
      <c r="JGZ41" s="1"/>
      <c r="JHA41" s="1"/>
      <c r="JHB41" s="1"/>
      <c r="JHC41" s="1"/>
      <c r="JHD41" s="1"/>
      <c r="JHE41" s="1"/>
      <c r="JHF41" s="1"/>
      <c r="JHG41" s="1"/>
      <c r="JHH41" s="1"/>
      <c r="JHI41" s="1"/>
      <c r="JHJ41" s="1"/>
      <c r="JHK41" s="1"/>
      <c r="JHL41" s="1"/>
      <c r="JHM41" s="1"/>
      <c r="JHN41" s="1"/>
      <c r="JHO41" s="1"/>
      <c r="JHP41" s="1"/>
      <c r="JHQ41" s="1"/>
      <c r="JHR41" s="1"/>
      <c r="JHS41" s="1"/>
      <c r="JHT41" s="1"/>
      <c r="JHU41" s="1"/>
      <c r="JHV41" s="1"/>
      <c r="JHW41" s="1"/>
      <c r="JHX41" s="1"/>
      <c r="JHY41" s="1"/>
      <c r="JHZ41" s="1"/>
      <c r="JIA41" s="1"/>
      <c r="JIB41" s="1"/>
      <c r="JIC41" s="1"/>
      <c r="JID41" s="1"/>
      <c r="JIE41" s="1"/>
      <c r="JIF41" s="1"/>
      <c r="JIG41" s="1"/>
      <c r="JIH41" s="1"/>
      <c r="JII41" s="1"/>
      <c r="JIJ41" s="1"/>
      <c r="JIK41" s="1"/>
      <c r="JIL41" s="1"/>
      <c r="JIM41" s="1"/>
      <c r="JIN41" s="1"/>
      <c r="JIO41" s="1"/>
      <c r="JIP41" s="1"/>
      <c r="JIQ41" s="1"/>
      <c r="JIR41" s="1"/>
      <c r="JIS41" s="1"/>
      <c r="JIT41" s="1"/>
      <c r="JIU41" s="1"/>
      <c r="JIV41" s="1"/>
      <c r="JIW41" s="1"/>
      <c r="JIX41" s="1"/>
      <c r="JIY41" s="1"/>
      <c r="JIZ41" s="1"/>
      <c r="JJA41" s="1"/>
      <c r="JJB41" s="1"/>
      <c r="JJC41" s="1"/>
      <c r="JJD41" s="1"/>
      <c r="JJE41" s="1"/>
      <c r="JJF41" s="1"/>
      <c r="JJG41" s="1"/>
      <c r="JJH41" s="1"/>
      <c r="JJI41" s="1"/>
      <c r="JJJ41" s="1"/>
      <c r="JJK41" s="1"/>
      <c r="JJL41" s="1"/>
      <c r="JJM41" s="1"/>
      <c r="JJN41" s="1"/>
      <c r="JJO41" s="1"/>
      <c r="JJP41" s="1"/>
      <c r="JJQ41" s="1"/>
      <c r="JJR41" s="1"/>
      <c r="JJS41" s="1"/>
      <c r="JJT41" s="1"/>
      <c r="JJU41" s="1"/>
      <c r="JJV41" s="1"/>
      <c r="JJW41" s="1"/>
      <c r="JJX41" s="1"/>
      <c r="JJY41" s="1"/>
      <c r="JJZ41" s="1"/>
      <c r="JKA41" s="1"/>
      <c r="JKB41" s="1"/>
      <c r="JKC41" s="1"/>
      <c r="JKD41" s="1"/>
      <c r="JKE41" s="1"/>
      <c r="JKF41" s="1"/>
      <c r="JKG41" s="1"/>
      <c r="JKH41" s="1"/>
      <c r="JKI41" s="1"/>
      <c r="JKJ41" s="1"/>
      <c r="JKK41" s="1"/>
      <c r="JKL41" s="1"/>
      <c r="JKM41" s="1"/>
      <c r="JKN41" s="1"/>
      <c r="JKO41" s="1"/>
      <c r="JKP41" s="1"/>
      <c r="JKQ41" s="1"/>
      <c r="JKR41" s="1"/>
      <c r="JKS41" s="1"/>
      <c r="JKT41" s="1"/>
      <c r="JKU41" s="1"/>
      <c r="JKV41" s="1"/>
      <c r="JKW41" s="1"/>
      <c r="JKX41" s="1"/>
      <c r="JKY41" s="1"/>
      <c r="JKZ41" s="1"/>
      <c r="JLA41" s="1"/>
      <c r="JLB41" s="1"/>
      <c r="JLC41" s="1"/>
      <c r="JLD41" s="1"/>
      <c r="JLE41" s="1"/>
      <c r="JLF41" s="1"/>
      <c r="JLG41" s="1"/>
      <c r="JLH41" s="1"/>
      <c r="JLI41" s="1"/>
      <c r="JLJ41" s="1"/>
      <c r="JLK41" s="1"/>
      <c r="JLL41" s="1"/>
      <c r="JLM41" s="1"/>
      <c r="JLN41" s="1"/>
      <c r="JLO41" s="1"/>
      <c r="JLP41" s="1"/>
      <c r="JLQ41" s="1"/>
      <c r="JLR41" s="1"/>
      <c r="JLS41" s="1"/>
      <c r="JLT41" s="1"/>
      <c r="JLU41" s="1"/>
      <c r="JLV41" s="1"/>
      <c r="JLW41" s="1"/>
      <c r="JLX41" s="1"/>
      <c r="JLY41" s="1"/>
      <c r="JLZ41" s="1"/>
      <c r="JMA41" s="1"/>
      <c r="JMB41" s="1"/>
      <c r="JMC41" s="1"/>
      <c r="JMD41" s="1"/>
      <c r="JME41" s="1"/>
      <c r="JMF41" s="1"/>
      <c r="JMG41" s="1"/>
      <c r="JMH41" s="1"/>
      <c r="JMI41" s="1"/>
      <c r="JMJ41" s="1"/>
      <c r="JMK41" s="1"/>
      <c r="JML41" s="1"/>
      <c r="JMM41" s="1"/>
      <c r="JMN41" s="1"/>
      <c r="JMO41" s="1"/>
      <c r="JMP41" s="1"/>
      <c r="JMQ41" s="1"/>
      <c r="JMR41" s="1"/>
      <c r="JMS41" s="1"/>
      <c r="JMT41" s="1"/>
      <c r="JMU41" s="1"/>
      <c r="JMV41" s="1"/>
      <c r="JMW41" s="1"/>
      <c r="JMX41" s="1"/>
      <c r="JMY41" s="1"/>
      <c r="JMZ41" s="1"/>
      <c r="JNA41" s="1"/>
      <c r="JNB41" s="1"/>
      <c r="JNC41" s="1"/>
      <c r="JND41" s="1"/>
      <c r="JNE41" s="1"/>
      <c r="JNF41" s="1"/>
      <c r="JNG41" s="1"/>
      <c r="JNH41" s="1"/>
      <c r="JNI41" s="1"/>
      <c r="JNJ41" s="1"/>
      <c r="JNK41" s="1"/>
      <c r="JNL41" s="1"/>
      <c r="JNM41" s="1"/>
      <c r="JNN41" s="1"/>
      <c r="JNO41" s="1"/>
      <c r="JNP41" s="1"/>
      <c r="JNQ41" s="1"/>
      <c r="JNR41" s="1"/>
      <c r="JNS41" s="1"/>
      <c r="JNT41" s="1"/>
      <c r="JNU41" s="1"/>
      <c r="JNV41" s="1"/>
      <c r="JNW41" s="1"/>
      <c r="JNX41" s="1"/>
      <c r="JNY41" s="1"/>
      <c r="JNZ41" s="1"/>
      <c r="JOA41" s="1"/>
      <c r="JOB41" s="1"/>
      <c r="JOC41" s="1"/>
      <c r="JOD41" s="1"/>
      <c r="JOE41" s="1"/>
      <c r="JOF41" s="1"/>
      <c r="JOG41" s="1"/>
      <c r="JOH41" s="1"/>
      <c r="JOI41" s="1"/>
      <c r="JOJ41" s="1"/>
      <c r="JOK41" s="1"/>
      <c r="JOL41" s="1"/>
      <c r="JOM41" s="1"/>
      <c r="JON41" s="1"/>
      <c r="JOO41" s="1"/>
      <c r="JOP41" s="1"/>
      <c r="JOQ41" s="1"/>
      <c r="JOR41" s="1"/>
      <c r="JOS41" s="1"/>
      <c r="JOT41" s="1"/>
      <c r="JOU41" s="1"/>
      <c r="JOV41" s="1"/>
      <c r="JOW41" s="1"/>
      <c r="JOX41" s="1"/>
      <c r="JOY41" s="1"/>
      <c r="JOZ41" s="1"/>
      <c r="JPA41" s="1"/>
      <c r="JPB41" s="1"/>
      <c r="JPC41" s="1"/>
      <c r="JPD41" s="1"/>
      <c r="JPE41" s="1"/>
      <c r="JPF41" s="1"/>
      <c r="JPG41" s="1"/>
      <c r="JPH41" s="1"/>
      <c r="JPI41" s="1"/>
      <c r="JPJ41" s="1"/>
      <c r="JPK41" s="1"/>
      <c r="JPL41" s="1"/>
      <c r="JPM41" s="1"/>
      <c r="JPN41" s="1"/>
      <c r="JPO41" s="1"/>
      <c r="JPP41" s="1"/>
      <c r="JPQ41" s="1"/>
      <c r="JPR41" s="1"/>
      <c r="JPS41" s="1"/>
      <c r="JPT41" s="1"/>
      <c r="JPU41" s="1"/>
      <c r="JPV41" s="1"/>
      <c r="JPW41" s="1"/>
      <c r="JPX41" s="1"/>
      <c r="JPY41" s="1"/>
      <c r="JPZ41" s="1"/>
      <c r="JQA41" s="1"/>
      <c r="JQB41" s="1"/>
      <c r="JQC41" s="1"/>
      <c r="JQD41" s="1"/>
      <c r="JQE41" s="1"/>
      <c r="JQF41" s="1"/>
      <c r="JQG41" s="1"/>
      <c r="JQH41" s="1"/>
      <c r="JQI41" s="1"/>
      <c r="JQJ41" s="1"/>
      <c r="JQK41" s="1"/>
      <c r="JQL41" s="1"/>
      <c r="JQM41" s="1"/>
      <c r="JQN41" s="1"/>
      <c r="JQO41" s="1"/>
      <c r="JQP41" s="1"/>
      <c r="JQQ41" s="1"/>
      <c r="JQR41" s="1"/>
      <c r="JQS41" s="1"/>
      <c r="JQT41" s="1"/>
      <c r="JQU41" s="1"/>
      <c r="JQV41" s="1"/>
      <c r="JQW41" s="1"/>
      <c r="JQX41" s="1"/>
      <c r="JQY41" s="1"/>
      <c r="JQZ41" s="1"/>
      <c r="JRA41" s="1"/>
      <c r="JRB41" s="1"/>
      <c r="JRC41" s="1"/>
      <c r="JRD41" s="1"/>
      <c r="JRE41" s="1"/>
      <c r="JRF41" s="1"/>
      <c r="JRG41" s="1"/>
      <c r="JRH41" s="1"/>
      <c r="JRI41" s="1"/>
      <c r="JRJ41" s="1"/>
      <c r="JRK41" s="1"/>
      <c r="JRL41" s="1"/>
      <c r="JRM41" s="1"/>
      <c r="JRN41" s="1"/>
      <c r="JRO41" s="1"/>
      <c r="JRP41" s="1"/>
      <c r="JRQ41" s="1"/>
      <c r="JRR41" s="1"/>
      <c r="JRS41" s="1"/>
      <c r="JRT41" s="1"/>
      <c r="JRU41" s="1"/>
      <c r="JRV41" s="1"/>
      <c r="JRW41" s="1"/>
      <c r="JRX41" s="1"/>
      <c r="JRY41" s="1"/>
      <c r="JRZ41" s="1"/>
      <c r="JSA41" s="1"/>
      <c r="JSB41" s="1"/>
      <c r="JSC41" s="1"/>
      <c r="JSD41" s="1"/>
      <c r="JSE41" s="1"/>
      <c r="JSF41" s="1"/>
      <c r="JSG41" s="1"/>
      <c r="JSH41" s="1"/>
      <c r="JSI41" s="1"/>
      <c r="JSJ41" s="1"/>
      <c r="JSK41" s="1"/>
      <c r="JSL41" s="1"/>
      <c r="JSM41" s="1"/>
      <c r="JSN41" s="1"/>
      <c r="JSO41" s="1"/>
      <c r="JSP41" s="1"/>
      <c r="JSQ41" s="1"/>
      <c r="JSR41" s="1"/>
      <c r="JSS41" s="1"/>
      <c r="JST41" s="1"/>
      <c r="JSU41" s="1"/>
      <c r="JSV41" s="1"/>
      <c r="JSW41" s="1"/>
      <c r="JSX41" s="1"/>
      <c r="JSY41" s="1"/>
      <c r="JSZ41" s="1"/>
      <c r="JTA41" s="1"/>
      <c r="JTB41" s="1"/>
      <c r="JTC41" s="1"/>
      <c r="JTD41" s="1"/>
      <c r="JTE41" s="1"/>
      <c r="JTF41" s="1"/>
      <c r="JTG41" s="1"/>
      <c r="JTH41" s="1"/>
      <c r="JTI41" s="1"/>
      <c r="JTJ41" s="1"/>
      <c r="JTK41" s="1"/>
      <c r="JTL41" s="1"/>
      <c r="JTM41" s="1"/>
      <c r="JTN41" s="1"/>
      <c r="JTO41" s="1"/>
      <c r="JTP41" s="1"/>
      <c r="JTQ41" s="1"/>
      <c r="JTR41" s="1"/>
      <c r="JTS41" s="1"/>
      <c r="JTT41" s="1"/>
      <c r="JTU41" s="1"/>
      <c r="JTV41" s="1"/>
      <c r="JTW41" s="1"/>
      <c r="JTX41" s="1"/>
      <c r="JTY41" s="1"/>
      <c r="JTZ41" s="1"/>
      <c r="JUA41" s="1"/>
      <c r="JUB41" s="1"/>
      <c r="JUC41" s="1"/>
      <c r="JUD41" s="1"/>
      <c r="JUE41" s="1"/>
      <c r="JUF41" s="1"/>
      <c r="JUG41" s="1"/>
      <c r="JUH41" s="1"/>
      <c r="JUI41" s="1"/>
      <c r="JUJ41" s="1"/>
      <c r="JUK41" s="1"/>
      <c r="JUL41" s="1"/>
      <c r="JUM41" s="1"/>
      <c r="JUN41" s="1"/>
      <c r="JUO41" s="1"/>
      <c r="JUP41" s="1"/>
      <c r="JUQ41" s="1"/>
      <c r="JUR41" s="1"/>
      <c r="JUS41" s="1"/>
      <c r="JUT41" s="1"/>
      <c r="JUU41" s="1"/>
      <c r="JUV41" s="1"/>
      <c r="JUW41" s="1"/>
      <c r="JUX41" s="1"/>
      <c r="JUY41" s="1"/>
      <c r="JUZ41" s="1"/>
      <c r="JVA41" s="1"/>
      <c r="JVB41" s="1"/>
      <c r="JVC41" s="1"/>
      <c r="JVD41" s="1"/>
      <c r="JVE41" s="1"/>
      <c r="JVF41" s="1"/>
      <c r="JVG41" s="1"/>
      <c r="JVH41" s="1"/>
      <c r="JVI41" s="1"/>
      <c r="JVJ41" s="1"/>
      <c r="JVK41" s="1"/>
      <c r="JVL41" s="1"/>
      <c r="JVM41" s="1"/>
      <c r="JVN41" s="1"/>
      <c r="JVO41" s="1"/>
      <c r="JVP41" s="1"/>
      <c r="JVQ41" s="1"/>
      <c r="JVR41" s="1"/>
      <c r="JVS41" s="1"/>
      <c r="JVT41" s="1"/>
      <c r="JVU41" s="1"/>
      <c r="JVV41" s="1"/>
      <c r="JVW41" s="1"/>
      <c r="JVX41" s="1"/>
      <c r="JVY41" s="1"/>
      <c r="JVZ41" s="1"/>
      <c r="JWA41" s="1"/>
      <c r="JWB41" s="1"/>
      <c r="JWC41" s="1"/>
      <c r="JWD41" s="1"/>
      <c r="JWE41" s="1"/>
      <c r="JWF41" s="1"/>
      <c r="JWG41" s="1"/>
      <c r="JWH41" s="1"/>
      <c r="JWI41" s="1"/>
      <c r="JWJ41" s="1"/>
      <c r="JWK41" s="1"/>
      <c r="JWL41" s="1"/>
      <c r="JWM41" s="1"/>
      <c r="JWN41" s="1"/>
      <c r="JWO41" s="1"/>
      <c r="JWP41" s="1"/>
      <c r="JWQ41" s="1"/>
      <c r="JWR41" s="1"/>
      <c r="JWS41" s="1"/>
      <c r="JWT41" s="1"/>
      <c r="JWU41" s="1"/>
      <c r="JWV41" s="1"/>
      <c r="JWW41" s="1"/>
      <c r="JWX41" s="1"/>
      <c r="JWY41" s="1"/>
      <c r="JWZ41" s="1"/>
      <c r="JXA41" s="1"/>
      <c r="JXB41" s="1"/>
      <c r="JXC41" s="1"/>
      <c r="JXD41" s="1"/>
      <c r="JXE41" s="1"/>
      <c r="JXF41" s="1"/>
      <c r="JXG41" s="1"/>
      <c r="JXH41" s="1"/>
      <c r="JXI41" s="1"/>
      <c r="JXJ41" s="1"/>
      <c r="JXK41" s="1"/>
      <c r="JXL41" s="1"/>
      <c r="JXM41" s="1"/>
      <c r="JXN41" s="1"/>
      <c r="JXO41" s="1"/>
      <c r="JXP41" s="1"/>
      <c r="JXQ41" s="1"/>
      <c r="JXR41" s="1"/>
      <c r="JXS41" s="1"/>
      <c r="JXT41" s="1"/>
      <c r="JXU41" s="1"/>
      <c r="JXV41" s="1"/>
      <c r="JXW41" s="1"/>
      <c r="JXX41" s="1"/>
      <c r="JXY41" s="1"/>
      <c r="JXZ41" s="1"/>
      <c r="JYA41" s="1"/>
      <c r="JYB41" s="1"/>
      <c r="JYC41" s="1"/>
      <c r="JYD41" s="1"/>
      <c r="JYE41" s="1"/>
      <c r="JYF41" s="1"/>
      <c r="JYG41" s="1"/>
      <c r="JYH41" s="1"/>
      <c r="JYI41" s="1"/>
      <c r="JYJ41" s="1"/>
      <c r="JYK41" s="1"/>
      <c r="JYL41" s="1"/>
      <c r="JYM41" s="1"/>
      <c r="JYN41" s="1"/>
      <c r="JYO41" s="1"/>
      <c r="JYP41" s="1"/>
      <c r="JYQ41" s="1"/>
      <c r="JYR41" s="1"/>
      <c r="JYS41" s="1"/>
      <c r="JYT41" s="1"/>
      <c r="JYU41" s="1"/>
      <c r="JYV41" s="1"/>
      <c r="JYW41" s="1"/>
      <c r="JYX41" s="1"/>
      <c r="JYY41" s="1"/>
      <c r="JYZ41" s="1"/>
      <c r="JZA41" s="1"/>
      <c r="JZB41" s="1"/>
      <c r="JZC41" s="1"/>
      <c r="JZD41" s="1"/>
      <c r="JZE41" s="1"/>
      <c r="JZF41" s="1"/>
      <c r="JZG41" s="1"/>
      <c r="JZH41" s="1"/>
      <c r="JZI41" s="1"/>
      <c r="JZJ41" s="1"/>
      <c r="JZK41" s="1"/>
      <c r="JZL41" s="1"/>
      <c r="JZM41" s="1"/>
      <c r="JZN41" s="1"/>
      <c r="JZO41" s="1"/>
      <c r="JZP41" s="1"/>
      <c r="JZQ41" s="1"/>
      <c r="JZR41" s="1"/>
      <c r="JZS41" s="1"/>
      <c r="JZT41" s="1"/>
      <c r="JZU41" s="1"/>
      <c r="JZV41" s="1"/>
      <c r="JZW41" s="1"/>
      <c r="JZX41" s="1"/>
      <c r="JZY41" s="1"/>
      <c r="JZZ41" s="1"/>
      <c r="KAA41" s="1"/>
      <c r="KAB41" s="1"/>
      <c r="KAC41" s="1"/>
      <c r="KAD41" s="1"/>
      <c r="KAE41" s="1"/>
      <c r="KAF41" s="1"/>
      <c r="KAG41" s="1"/>
      <c r="KAH41" s="1"/>
      <c r="KAI41" s="1"/>
      <c r="KAJ41" s="1"/>
      <c r="KAK41" s="1"/>
      <c r="KAL41" s="1"/>
      <c r="KAM41" s="1"/>
      <c r="KAN41" s="1"/>
      <c r="KAO41" s="1"/>
      <c r="KAP41" s="1"/>
      <c r="KAQ41" s="1"/>
      <c r="KAR41" s="1"/>
      <c r="KAS41" s="1"/>
      <c r="KAT41" s="1"/>
      <c r="KAU41" s="1"/>
      <c r="KAV41" s="1"/>
      <c r="KAW41" s="1"/>
      <c r="KAX41" s="1"/>
      <c r="KAY41" s="1"/>
      <c r="KAZ41" s="1"/>
      <c r="KBA41" s="1"/>
      <c r="KBB41" s="1"/>
      <c r="KBC41" s="1"/>
      <c r="KBD41" s="1"/>
      <c r="KBE41" s="1"/>
      <c r="KBF41" s="1"/>
      <c r="KBG41" s="1"/>
      <c r="KBH41" s="1"/>
      <c r="KBI41" s="1"/>
      <c r="KBJ41" s="1"/>
      <c r="KBK41" s="1"/>
      <c r="KBL41" s="1"/>
      <c r="KBM41" s="1"/>
      <c r="KBN41" s="1"/>
      <c r="KBO41" s="1"/>
      <c r="KBP41" s="1"/>
      <c r="KBQ41" s="1"/>
      <c r="KBR41" s="1"/>
      <c r="KBS41" s="1"/>
      <c r="KBT41" s="1"/>
      <c r="KBU41" s="1"/>
      <c r="KBV41" s="1"/>
      <c r="KBW41" s="1"/>
      <c r="KBX41" s="1"/>
      <c r="KBY41" s="1"/>
      <c r="KBZ41" s="1"/>
      <c r="KCA41" s="1"/>
      <c r="KCB41" s="1"/>
      <c r="KCC41" s="1"/>
      <c r="KCD41" s="1"/>
      <c r="KCE41" s="1"/>
      <c r="KCF41" s="1"/>
      <c r="KCG41" s="1"/>
      <c r="KCH41" s="1"/>
      <c r="KCI41" s="1"/>
      <c r="KCJ41" s="1"/>
      <c r="KCK41" s="1"/>
      <c r="KCL41" s="1"/>
      <c r="KCM41" s="1"/>
      <c r="KCN41" s="1"/>
      <c r="KCO41" s="1"/>
      <c r="KCP41" s="1"/>
      <c r="KCQ41" s="1"/>
      <c r="KCR41" s="1"/>
      <c r="KCS41" s="1"/>
      <c r="KCT41" s="1"/>
      <c r="KCU41" s="1"/>
      <c r="KCV41" s="1"/>
      <c r="KCW41" s="1"/>
      <c r="KCX41" s="1"/>
      <c r="KCY41" s="1"/>
      <c r="KCZ41" s="1"/>
      <c r="KDA41" s="1"/>
      <c r="KDB41" s="1"/>
      <c r="KDC41" s="1"/>
      <c r="KDD41" s="1"/>
      <c r="KDE41" s="1"/>
      <c r="KDF41" s="1"/>
      <c r="KDG41" s="1"/>
      <c r="KDH41" s="1"/>
      <c r="KDI41" s="1"/>
      <c r="KDJ41" s="1"/>
      <c r="KDK41" s="1"/>
      <c r="KDL41" s="1"/>
      <c r="KDM41" s="1"/>
      <c r="KDN41" s="1"/>
      <c r="KDO41" s="1"/>
      <c r="KDP41" s="1"/>
      <c r="KDQ41" s="1"/>
      <c r="KDR41" s="1"/>
      <c r="KDS41" s="1"/>
      <c r="KDT41" s="1"/>
      <c r="KDU41" s="1"/>
      <c r="KDV41" s="1"/>
      <c r="KDW41" s="1"/>
      <c r="KDX41" s="1"/>
      <c r="KDY41" s="1"/>
      <c r="KDZ41" s="1"/>
      <c r="KEA41" s="1"/>
      <c r="KEB41" s="1"/>
      <c r="KEC41" s="1"/>
      <c r="KED41" s="1"/>
      <c r="KEE41" s="1"/>
      <c r="KEF41" s="1"/>
      <c r="KEG41" s="1"/>
      <c r="KEH41" s="1"/>
      <c r="KEI41" s="1"/>
      <c r="KEJ41" s="1"/>
      <c r="KEK41" s="1"/>
      <c r="KEL41" s="1"/>
      <c r="KEM41" s="1"/>
      <c r="KEN41" s="1"/>
      <c r="KEO41" s="1"/>
      <c r="KEP41" s="1"/>
      <c r="KEQ41" s="1"/>
      <c r="KER41" s="1"/>
      <c r="KES41" s="1"/>
      <c r="KET41" s="1"/>
      <c r="KEU41" s="1"/>
      <c r="KEV41" s="1"/>
      <c r="KEW41" s="1"/>
      <c r="KEX41" s="1"/>
      <c r="KEY41" s="1"/>
      <c r="KEZ41" s="1"/>
      <c r="KFA41" s="1"/>
      <c r="KFB41" s="1"/>
      <c r="KFC41" s="1"/>
      <c r="KFD41" s="1"/>
      <c r="KFE41" s="1"/>
      <c r="KFF41" s="1"/>
      <c r="KFG41" s="1"/>
      <c r="KFH41" s="1"/>
      <c r="KFI41" s="1"/>
      <c r="KFJ41" s="1"/>
      <c r="KFK41" s="1"/>
      <c r="KFL41" s="1"/>
      <c r="KFM41" s="1"/>
      <c r="KFN41" s="1"/>
      <c r="KFO41" s="1"/>
      <c r="KFP41" s="1"/>
      <c r="KFQ41" s="1"/>
      <c r="KFR41" s="1"/>
      <c r="KFS41" s="1"/>
      <c r="KFT41" s="1"/>
      <c r="KFU41" s="1"/>
      <c r="KFV41" s="1"/>
      <c r="KFW41" s="1"/>
      <c r="KFX41" s="1"/>
      <c r="KFY41" s="1"/>
      <c r="KFZ41" s="1"/>
      <c r="KGA41" s="1"/>
      <c r="KGB41" s="1"/>
      <c r="KGC41" s="1"/>
      <c r="KGD41" s="1"/>
      <c r="KGE41" s="1"/>
      <c r="KGF41" s="1"/>
      <c r="KGG41" s="1"/>
      <c r="KGH41" s="1"/>
      <c r="KGI41" s="1"/>
      <c r="KGJ41" s="1"/>
      <c r="KGK41" s="1"/>
      <c r="KGL41" s="1"/>
      <c r="KGM41" s="1"/>
      <c r="KGN41" s="1"/>
      <c r="KGO41" s="1"/>
      <c r="KGP41" s="1"/>
      <c r="KGQ41" s="1"/>
      <c r="KGR41" s="1"/>
      <c r="KGS41" s="1"/>
      <c r="KGT41" s="1"/>
      <c r="KGU41" s="1"/>
      <c r="KGV41" s="1"/>
      <c r="KGW41" s="1"/>
      <c r="KGX41" s="1"/>
      <c r="KGY41" s="1"/>
      <c r="KGZ41" s="1"/>
      <c r="KHA41" s="1"/>
      <c r="KHB41" s="1"/>
      <c r="KHC41" s="1"/>
      <c r="KHD41" s="1"/>
      <c r="KHE41" s="1"/>
      <c r="KHF41" s="1"/>
      <c r="KHG41" s="1"/>
      <c r="KHH41" s="1"/>
      <c r="KHI41" s="1"/>
      <c r="KHJ41" s="1"/>
      <c r="KHK41" s="1"/>
      <c r="KHL41" s="1"/>
      <c r="KHM41" s="1"/>
      <c r="KHN41" s="1"/>
      <c r="KHO41" s="1"/>
      <c r="KHP41" s="1"/>
      <c r="KHQ41" s="1"/>
      <c r="KHR41" s="1"/>
      <c r="KHS41" s="1"/>
      <c r="KHT41" s="1"/>
      <c r="KHU41" s="1"/>
      <c r="KHV41" s="1"/>
      <c r="KHW41" s="1"/>
      <c r="KHX41" s="1"/>
      <c r="KHY41" s="1"/>
      <c r="KHZ41" s="1"/>
      <c r="KIA41" s="1"/>
      <c r="KIB41" s="1"/>
      <c r="KIC41" s="1"/>
      <c r="KID41" s="1"/>
      <c r="KIE41" s="1"/>
      <c r="KIF41" s="1"/>
      <c r="KIG41" s="1"/>
      <c r="KIH41" s="1"/>
      <c r="KII41" s="1"/>
      <c r="KIJ41" s="1"/>
      <c r="KIK41" s="1"/>
      <c r="KIL41" s="1"/>
      <c r="KIM41" s="1"/>
      <c r="KIN41" s="1"/>
      <c r="KIO41" s="1"/>
      <c r="KIP41" s="1"/>
      <c r="KIQ41" s="1"/>
      <c r="KIR41" s="1"/>
      <c r="KIS41" s="1"/>
      <c r="KIT41" s="1"/>
      <c r="KIU41" s="1"/>
      <c r="KIV41" s="1"/>
      <c r="KIW41" s="1"/>
      <c r="KIX41" s="1"/>
      <c r="KIY41" s="1"/>
      <c r="KIZ41" s="1"/>
      <c r="KJA41" s="1"/>
      <c r="KJB41" s="1"/>
      <c r="KJC41" s="1"/>
      <c r="KJD41" s="1"/>
      <c r="KJE41" s="1"/>
      <c r="KJF41" s="1"/>
      <c r="KJG41" s="1"/>
      <c r="KJH41" s="1"/>
      <c r="KJI41" s="1"/>
      <c r="KJJ41" s="1"/>
      <c r="KJK41" s="1"/>
      <c r="KJL41" s="1"/>
      <c r="KJM41" s="1"/>
      <c r="KJN41" s="1"/>
      <c r="KJO41" s="1"/>
      <c r="KJP41" s="1"/>
      <c r="KJQ41" s="1"/>
      <c r="KJR41" s="1"/>
      <c r="KJS41" s="1"/>
      <c r="KJT41" s="1"/>
      <c r="KJU41" s="1"/>
      <c r="KJV41" s="1"/>
      <c r="KJW41" s="1"/>
      <c r="KJX41" s="1"/>
      <c r="KJY41" s="1"/>
      <c r="KJZ41" s="1"/>
      <c r="KKA41" s="1"/>
      <c r="KKB41" s="1"/>
      <c r="KKC41" s="1"/>
      <c r="KKD41" s="1"/>
      <c r="KKE41" s="1"/>
      <c r="KKF41" s="1"/>
      <c r="KKG41" s="1"/>
      <c r="KKH41" s="1"/>
      <c r="KKI41" s="1"/>
      <c r="KKJ41" s="1"/>
      <c r="KKK41" s="1"/>
      <c r="KKL41" s="1"/>
      <c r="KKM41" s="1"/>
      <c r="KKN41" s="1"/>
      <c r="KKO41" s="1"/>
      <c r="KKP41" s="1"/>
      <c r="KKQ41" s="1"/>
      <c r="KKR41" s="1"/>
      <c r="KKS41" s="1"/>
      <c r="KKT41" s="1"/>
      <c r="KKU41" s="1"/>
      <c r="KKV41" s="1"/>
      <c r="KKW41" s="1"/>
      <c r="KKX41" s="1"/>
      <c r="KKY41" s="1"/>
      <c r="KKZ41" s="1"/>
      <c r="KLA41" s="1"/>
      <c r="KLB41" s="1"/>
      <c r="KLC41" s="1"/>
      <c r="KLD41" s="1"/>
      <c r="KLE41" s="1"/>
      <c r="KLF41" s="1"/>
      <c r="KLG41" s="1"/>
      <c r="KLH41" s="1"/>
      <c r="KLI41" s="1"/>
      <c r="KLJ41" s="1"/>
      <c r="KLK41" s="1"/>
      <c r="KLL41" s="1"/>
      <c r="KLM41" s="1"/>
      <c r="KLN41" s="1"/>
      <c r="KLO41" s="1"/>
      <c r="KLP41" s="1"/>
      <c r="KLQ41" s="1"/>
      <c r="KLR41" s="1"/>
      <c r="KLS41" s="1"/>
      <c r="KLT41" s="1"/>
      <c r="KLU41" s="1"/>
      <c r="KLV41" s="1"/>
      <c r="KLW41" s="1"/>
      <c r="KLX41" s="1"/>
      <c r="KLY41" s="1"/>
      <c r="KLZ41" s="1"/>
      <c r="KMA41" s="1"/>
      <c r="KMB41" s="1"/>
      <c r="KMC41" s="1"/>
      <c r="KMD41" s="1"/>
      <c r="KME41" s="1"/>
      <c r="KMF41" s="1"/>
      <c r="KMG41" s="1"/>
      <c r="KMH41" s="1"/>
      <c r="KMI41" s="1"/>
      <c r="KMJ41" s="1"/>
      <c r="KMK41" s="1"/>
      <c r="KML41" s="1"/>
      <c r="KMM41" s="1"/>
      <c r="KMN41" s="1"/>
      <c r="KMO41" s="1"/>
      <c r="KMP41" s="1"/>
      <c r="KMQ41" s="1"/>
      <c r="KMR41" s="1"/>
      <c r="KMS41" s="1"/>
      <c r="KMT41" s="1"/>
      <c r="KMU41" s="1"/>
      <c r="KMV41" s="1"/>
      <c r="KMW41" s="1"/>
      <c r="KMX41" s="1"/>
      <c r="KMY41" s="1"/>
      <c r="KMZ41" s="1"/>
      <c r="KNA41" s="1"/>
      <c r="KNB41" s="1"/>
      <c r="KNC41" s="1"/>
      <c r="KND41" s="1"/>
      <c r="KNE41" s="1"/>
      <c r="KNF41" s="1"/>
      <c r="KNG41" s="1"/>
      <c r="KNH41" s="1"/>
      <c r="KNI41" s="1"/>
      <c r="KNJ41" s="1"/>
      <c r="KNK41" s="1"/>
      <c r="KNL41" s="1"/>
      <c r="KNM41" s="1"/>
      <c r="KNN41" s="1"/>
      <c r="KNO41" s="1"/>
      <c r="KNP41" s="1"/>
      <c r="KNQ41" s="1"/>
      <c r="KNR41" s="1"/>
      <c r="KNS41" s="1"/>
      <c r="KNT41" s="1"/>
      <c r="KNU41" s="1"/>
      <c r="KNV41" s="1"/>
      <c r="KNW41" s="1"/>
      <c r="KNX41" s="1"/>
      <c r="KNY41" s="1"/>
      <c r="KNZ41" s="1"/>
      <c r="KOA41" s="1"/>
      <c r="KOB41" s="1"/>
      <c r="KOC41" s="1"/>
      <c r="KOD41" s="1"/>
      <c r="KOE41" s="1"/>
      <c r="KOF41" s="1"/>
      <c r="KOG41" s="1"/>
      <c r="KOH41" s="1"/>
      <c r="KOI41" s="1"/>
      <c r="KOJ41" s="1"/>
      <c r="KOK41" s="1"/>
      <c r="KOL41" s="1"/>
      <c r="KOM41" s="1"/>
      <c r="KON41" s="1"/>
      <c r="KOO41" s="1"/>
      <c r="KOP41" s="1"/>
      <c r="KOQ41" s="1"/>
      <c r="KOR41" s="1"/>
      <c r="KOS41" s="1"/>
      <c r="KOT41" s="1"/>
      <c r="KOU41" s="1"/>
      <c r="KOV41" s="1"/>
      <c r="KOW41" s="1"/>
      <c r="KOX41" s="1"/>
      <c r="KOY41" s="1"/>
      <c r="KOZ41" s="1"/>
      <c r="KPA41" s="1"/>
      <c r="KPB41" s="1"/>
      <c r="KPC41" s="1"/>
      <c r="KPD41" s="1"/>
      <c r="KPE41" s="1"/>
      <c r="KPF41" s="1"/>
      <c r="KPG41" s="1"/>
      <c r="KPH41" s="1"/>
      <c r="KPI41" s="1"/>
      <c r="KPJ41" s="1"/>
      <c r="KPK41" s="1"/>
      <c r="KPL41" s="1"/>
      <c r="KPM41" s="1"/>
      <c r="KPN41" s="1"/>
      <c r="KPO41" s="1"/>
      <c r="KPP41" s="1"/>
      <c r="KPQ41" s="1"/>
      <c r="KPR41" s="1"/>
      <c r="KPS41" s="1"/>
      <c r="KPT41" s="1"/>
      <c r="KPU41" s="1"/>
      <c r="KPV41" s="1"/>
      <c r="KPW41" s="1"/>
      <c r="KPX41" s="1"/>
      <c r="KPY41" s="1"/>
      <c r="KPZ41" s="1"/>
      <c r="KQA41" s="1"/>
      <c r="KQB41" s="1"/>
      <c r="KQC41" s="1"/>
      <c r="KQD41" s="1"/>
      <c r="KQE41" s="1"/>
      <c r="KQF41" s="1"/>
      <c r="KQG41" s="1"/>
      <c r="KQH41" s="1"/>
      <c r="KQI41" s="1"/>
      <c r="KQJ41" s="1"/>
      <c r="KQK41" s="1"/>
      <c r="KQL41" s="1"/>
      <c r="KQM41" s="1"/>
      <c r="KQN41" s="1"/>
      <c r="KQO41" s="1"/>
      <c r="KQP41" s="1"/>
      <c r="KQQ41" s="1"/>
      <c r="KQR41" s="1"/>
      <c r="KQS41" s="1"/>
      <c r="KQT41" s="1"/>
      <c r="KQU41" s="1"/>
      <c r="KQV41" s="1"/>
      <c r="KQW41" s="1"/>
      <c r="KQX41" s="1"/>
      <c r="KQY41" s="1"/>
      <c r="KQZ41" s="1"/>
      <c r="KRA41" s="1"/>
      <c r="KRB41" s="1"/>
      <c r="KRC41" s="1"/>
      <c r="KRD41" s="1"/>
      <c r="KRE41" s="1"/>
      <c r="KRF41" s="1"/>
      <c r="KRG41" s="1"/>
      <c r="KRH41" s="1"/>
      <c r="KRI41" s="1"/>
      <c r="KRJ41" s="1"/>
      <c r="KRK41" s="1"/>
      <c r="KRL41" s="1"/>
      <c r="KRM41" s="1"/>
      <c r="KRN41" s="1"/>
      <c r="KRO41" s="1"/>
      <c r="KRP41" s="1"/>
      <c r="KRQ41" s="1"/>
      <c r="KRR41" s="1"/>
      <c r="KRS41" s="1"/>
      <c r="KRT41" s="1"/>
      <c r="KRU41" s="1"/>
      <c r="KRV41" s="1"/>
      <c r="KRW41" s="1"/>
      <c r="KRX41" s="1"/>
      <c r="KRY41" s="1"/>
      <c r="KRZ41" s="1"/>
      <c r="KSA41" s="1"/>
      <c r="KSB41" s="1"/>
      <c r="KSC41" s="1"/>
      <c r="KSD41" s="1"/>
      <c r="KSE41" s="1"/>
      <c r="KSF41" s="1"/>
      <c r="KSG41" s="1"/>
      <c r="KSH41" s="1"/>
      <c r="KSI41" s="1"/>
      <c r="KSJ41" s="1"/>
      <c r="KSK41" s="1"/>
      <c r="KSL41" s="1"/>
      <c r="KSM41" s="1"/>
      <c r="KSN41" s="1"/>
      <c r="KSO41" s="1"/>
      <c r="KSP41" s="1"/>
      <c r="KSQ41" s="1"/>
      <c r="KSR41" s="1"/>
      <c r="KSS41" s="1"/>
      <c r="KST41" s="1"/>
      <c r="KSU41" s="1"/>
      <c r="KSV41" s="1"/>
      <c r="KSW41" s="1"/>
      <c r="KSX41" s="1"/>
      <c r="KSY41" s="1"/>
      <c r="KSZ41" s="1"/>
      <c r="KTA41" s="1"/>
      <c r="KTB41" s="1"/>
      <c r="KTC41" s="1"/>
      <c r="KTD41" s="1"/>
      <c r="KTE41" s="1"/>
      <c r="KTF41" s="1"/>
      <c r="KTG41" s="1"/>
      <c r="KTH41" s="1"/>
      <c r="KTI41" s="1"/>
      <c r="KTJ41" s="1"/>
      <c r="KTK41" s="1"/>
      <c r="KTL41" s="1"/>
      <c r="KTM41" s="1"/>
      <c r="KTN41" s="1"/>
      <c r="KTO41" s="1"/>
      <c r="KTP41" s="1"/>
      <c r="KTQ41" s="1"/>
      <c r="KTR41" s="1"/>
      <c r="KTS41" s="1"/>
      <c r="KTT41" s="1"/>
      <c r="KTU41" s="1"/>
      <c r="KTV41" s="1"/>
      <c r="KTW41" s="1"/>
      <c r="KTX41" s="1"/>
      <c r="KTY41" s="1"/>
      <c r="KTZ41" s="1"/>
      <c r="KUA41" s="1"/>
      <c r="KUB41" s="1"/>
      <c r="KUC41" s="1"/>
      <c r="KUD41" s="1"/>
      <c r="KUE41" s="1"/>
      <c r="KUF41" s="1"/>
      <c r="KUG41" s="1"/>
      <c r="KUH41" s="1"/>
      <c r="KUI41" s="1"/>
      <c r="KUJ41" s="1"/>
      <c r="KUK41" s="1"/>
      <c r="KUL41" s="1"/>
      <c r="KUM41" s="1"/>
      <c r="KUN41" s="1"/>
      <c r="KUO41" s="1"/>
      <c r="KUP41" s="1"/>
      <c r="KUQ41" s="1"/>
      <c r="KUR41" s="1"/>
      <c r="KUS41" s="1"/>
      <c r="KUT41" s="1"/>
      <c r="KUU41" s="1"/>
      <c r="KUV41" s="1"/>
      <c r="KUW41" s="1"/>
      <c r="KUX41" s="1"/>
      <c r="KUY41" s="1"/>
      <c r="KUZ41" s="1"/>
      <c r="KVA41" s="1"/>
      <c r="KVB41" s="1"/>
      <c r="KVC41" s="1"/>
      <c r="KVD41" s="1"/>
      <c r="KVE41" s="1"/>
      <c r="KVF41" s="1"/>
      <c r="KVG41" s="1"/>
      <c r="KVH41" s="1"/>
      <c r="KVI41" s="1"/>
      <c r="KVJ41" s="1"/>
      <c r="KVK41" s="1"/>
      <c r="KVL41" s="1"/>
      <c r="KVM41" s="1"/>
      <c r="KVN41" s="1"/>
      <c r="KVO41" s="1"/>
      <c r="KVP41" s="1"/>
      <c r="KVQ41" s="1"/>
      <c r="KVR41" s="1"/>
      <c r="KVS41" s="1"/>
      <c r="KVT41" s="1"/>
      <c r="KVU41" s="1"/>
      <c r="KVV41" s="1"/>
      <c r="KVW41" s="1"/>
      <c r="KVX41" s="1"/>
      <c r="KVY41" s="1"/>
      <c r="KVZ41" s="1"/>
      <c r="KWA41" s="1"/>
      <c r="KWB41" s="1"/>
      <c r="KWC41" s="1"/>
      <c r="KWD41" s="1"/>
      <c r="KWE41" s="1"/>
      <c r="KWF41" s="1"/>
      <c r="KWG41" s="1"/>
      <c r="KWH41" s="1"/>
      <c r="KWI41" s="1"/>
      <c r="KWJ41" s="1"/>
      <c r="KWK41" s="1"/>
      <c r="KWL41" s="1"/>
      <c r="KWM41" s="1"/>
      <c r="KWN41" s="1"/>
      <c r="KWO41" s="1"/>
      <c r="KWP41" s="1"/>
      <c r="KWQ41" s="1"/>
      <c r="KWR41" s="1"/>
      <c r="KWS41" s="1"/>
      <c r="KWT41" s="1"/>
      <c r="KWU41" s="1"/>
      <c r="KWV41" s="1"/>
      <c r="KWW41" s="1"/>
      <c r="KWX41" s="1"/>
      <c r="KWY41" s="1"/>
      <c r="KWZ41" s="1"/>
      <c r="KXA41" s="1"/>
      <c r="KXB41" s="1"/>
      <c r="KXC41" s="1"/>
      <c r="KXD41" s="1"/>
      <c r="KXE41" s="1"/>
      <c r="KXF41" s="1"/>
      <c r="KXG41" s="1"/>
      <c r="KXH41" s="1"/>
      <c r="KXI41" s="1"/>
      <c r="KXJ41" s="1"/>
      <c r="KXK41" s="1"/>
      <c r="KXL41" s="1"/>
      <c r="KXM41" s="1"/>
      <c r="KXN41" s="1"/>
      <c r="KXO41" s="1"/>
      <c r="KXP41" s="1"/>
      <c r="KXQ41" s="1"/>
      <c r="KXR41" s="1"/>
      <c r="KXS41" s="1"/>
      <c r="KXT41" s="1"/>
      <c r="KXU41" s="1"/>
      <c r="KXV41" s="1"/>
      <c r="KXW41" s="1"/>
      <c r="KXX41" s="1"/>
      <c r="KXY41" s="1"/>
      <c r="KXZ41" s="1"/>
      <c r="KYA41" s="1"/>
      <c r="KYB41" s="1"/>
      <c r="KYC41" s="1"/>
      <c r="KYD41" s="1"/>
      <c r="KYE41" s="1"/>
      <c r="KYF41" s="1"/>
      <c r="KYG41" s="1"/>
      <c r="KYH41" s="1"/>
      <c r="KYI41" s="1"/>
      <c r="KYJ41" s="1"/>
      <c r="KYK41" s="1"/>
      <c r="KYL41" s="1"/>
      <c r="KYM41" s="1"/>
      <c r="KYN41" s="1"/>
      <c r="KYO41" s="1"/>
      <c r="KYP41" s="1"/>
      <c r="KYQ41" s="1"/>
      <c r="KYR41" s="1"/>
      <c r="KYS41" s="1"/>
      <c r="KYT41" s="1"/>
      <c r="KYU41" s="1"/>
      <c r="KYV41" s="1"/>
      <c r="KYW41" s="1"/>
      <c r="KYX41" s="1"/>
      <c r="KYY41" s="1"/>
      <c r="KYZ41" s="1"/>
      <c r="KZA41" s="1"/>
      <c r="KZB41" s="1"/>
      <c r="KZC41" s="1"/>
      <c r="KZD41" s="1"/>
      <c r="KZE41" s="1"/>
      <c r="KZF41" s="1"/>
      <c r="KZG41" s="1"/>
      <c r="KZH41" s="1"/>
      <c r="KZI41" s="1"/>
      <c r="KZJ41" s="1"/>
      <c r="KZK41" s="1"/>
      <c r="KZL41" s="1"/>
      <c r="KZM41" s="1"/>
      <c r="KZN41" s="1"/>
      <c r="KZO41" s="1"/>
      <c r="KZP41" s="1"/>
      <c r="KZQ41" s="1"/>
      <c r="KZR41" s="1"/>
      <c r="KZS41" s="1"/>
      <c r="KZT41" s="1"/>
      <c r="KZU41" s="1"/>
      <c r="KZV41" s="1"/>
      <c r="KZW41" s="1"/>
      <c r="KZX41" s="1"/>
      <c r="KZY41" s="1"/>
      <c r="KZZ41" s="1"/>
      <c r="LAA41" s="1"/>
      <c r="LAB41" s="1"/>
      <c r="LAC41" s="1"/>
      <c r="LAD41" s="1"/>
      <c r="LAE41" s="1"/>
      <c r="LAF41" s="1"/>
      <c r="LAG41" s="1"/>
      <c r="LAH41" s="1"/>
      <c r="LAI41" s="1"/>
      <c r="LAJ41" s="1"/>
      <c r="LAK41" s="1"/>
      <c r="LAL41" s="1"/>
      <c r="LAM41" s="1"/>
      <c r="LAN41" s="1"/>
      <c r="LAO41" s="1"/>
      <c r="LAP41" s="1"/>
      <c r="LAQ41" s="1"/>
      <c r="LAR41" s="1"/>
      <c r="LAS41" s="1"/>
      <c r="LAT41" s="1"/>
      <c r="LAU41" s="1"/>
      <c r="LAV41" s="1"/>
      <c r="LAW41" s="1"/>
      <c r="LAX41" s="1"/>
      <c r="LAY41" s="1"/>
      <c r="LAZ41" s="1"/>
      <c r="LBA41" s="1"/>
      <c r="LBB41" s="1"/>
      <c r="LBC41" s="1"/>
      <c r="LBD41" s="1"/>
      <c r="LBE41" s="1"/>
      <c r="LBF41" s="1"/>
      <c r="LBG41" s="1"/>
      <c r="LBH41" s="1"/>
      <c r="LBI41" s="1"/>
      <c r="LBJ41" s="1"/>
      <c r="LBK41" s="1"/>
      <c r="LBL41" s="1"/>
      <c r="LBM41" s="1"/>
      <c r="LBN41" s="1"/>
      <c r="LBO41" s="1"/>
      <c r="LBP41" s="1"/>
      <c r="LBQ41" s="1"/>
      <c r="LBR41" s="1"/>
      <c r="LBS41" s="1"/>
      <c r="LBT41" s="1"/>
      <c r="LBU41" s="1"/>
      <c r="LBV41" s="1"/>
      <c r="LBW41" s="1"/>
      <c r="LBX41" s="1"/>
      <c r="LBY41" s="1"/>
      <c r="LBZ41" s="1"/>
      <c r="LCA41" s="1"/>
      <c r="LCB41" s="1"/>
      <c r="LCC41" s="1"/>
      <c r="LCD41" s="1"/>
      <c r="LCE41" s="1"/>
      <c r="LCF41" s="1"/>
      <c r="LCG41" s="1"/>
      <c r="LCH41" s="1"/>
      <c r="LCI41" s="1"/>
      <c r="LCJ41" s="1"/>
      <c r="LCK41" s="1"/>
      <c r="LCL41" s="1"/>
      <c r="LCM41" s="1"/>
      <c r="LCN41" s="1"/>
      <c r="LCO41" s="1"/>
      <c r="LCP41" s="1"/>
      <c r="LCQ41" s="1"/>
      <c r="LCR41" s="1"/>
      <c r="LCS41" s="1"/>
      <c r="LCT41" s="1"/>
      <c r="LCU41" s="1"/>
      <c r="LCV41" s="1"/>
      <c r="LCW41" s="1"/>
      <c r="LCX41" s="1"/>
      <c r="LCY41" s="1"/>
      <c r="LCZ41" s="1"/>
      <c r="LDA41" s="1"/>
      <c r="LDB41" s="1"/>
      <c r="LDC41" s="1"/>
      <c r="LDD41" s="1"/>
      <c r="LDE41" s="1"/>
      <c r="LDF41" s="1"/>
      <c r="LDG41" s="1"/>
      <c r="LDH41" s="1"/>
      <c r="LDI41" s="1"/>
      <c r="LDJ41" s="1"/>
      <c r="LDK41" s="1"/>
      <c r="LDL41" s="1"/>
      <c r="LDM41" s="1"/>
      <c r="LDN41" s="1"/>
      <c r="LDO41" s="1"/>
      <c r="LDP41" s="1"/>
      <c r="LDQ41" s="1"/>
      <c r="LDR41" s="1"/>
      <c r="LDS41" s="1"/>
      <c r="LDT41" s="1"/>
      <c r="LDU41" s="1"/>
      <c r="LDV41" s="1"/>
      <c r="LDW41" s="1"/>
      <c r="LDX41" s="1"/>
      <c r="LDY41" s="1"/>
      <c r="LDZ41" s="1"/>
      <c r="LEA41" s="1"/>
      <c r="LEB41" s="1"/>
      <c r="LEC41" s="1"/>
      <c r="LED41" s="1"/>
      <c r="LEE41" s="1"/>
      <c r="LEF41" s="1"/>
      <c r="LEG41" s="1"/>
      <c r="LEH41" s="1"/>
      <c r="LEI41" s="1"/>
      <c r="LEJ41" s="1"/>
      <c r="LEK41" s="1"/>
      <c r="LEL41" s="1"/>
      <c r="LEM41" s="1"/>
      <c r="LEN41" s="1"/>
      <c r="LEO41" s="1"/>
      <c r="LEP41" s="1"/>
      <c r="LEQ41" s="1"/>
      <c r="LER41" s="1"/>
      <c r="LES41" s="1"/>
      <c r="LET41" s="1"/>
      <c r="LEU41" s="1"/>
      <c r="LEV41" s="1"/>
      <c r="LEW41" s="1"/>
      <c r="LEX41" s="1"/>
      <c r="LEY41" s="1"/>
      <c r="LEZ41" s="1"/>
      <c r="LFA41" s="1"/>
      <c r="LFB41" s="1"/>
      <c r="LFC41" s="1"/>
      <c r="LFD41" s="1"/>
      <c r="LFE41" s="1"/>
      <c r="LFF41" s="1"/>
      <c r="LFG41" s="1"/>
      <c r="LFH41" s="1"/>
      <c r="LFI41" s="1"/>
      <c r="LFJ41" s="1"/>
      <c r="LFK41" s="1"/>
      <c r="LFL41" s="1"/>
      <c r="LFM41" s="1"/>
      <c r="LFN41" s="1"/>
      <c r="LFO41" s="1"/>
      <c r="LFP41" s="1"/>
      <c r="LFQ41" s="1"/>
      <c r="LFR41" s="1"/>
      <c r="LFS41" s="1"/>
      <c r="LFT41" s="1"/>
      <c r="LFU41" s="1"/>
      <c r="LFV41" s="1"/>
      <c r="LFW41" s="1"/>
      <c r="LFX41" s="1"/>
      <c r="LFY41" s="1"/>
      <c r="LFZ41" s="1"/>
      <c r="LGA41" s="1"/>
      <c r="LGB41" s="1"/>
      <c r="LGC41" s="1"/>
      <c r="LGD41" s="1"/>
      <c r="LGE41" s="1"/>
      <c r="LGF41" s="1"/>
      <c r="LGG41" s="1"/>
      <c r="LGH41" s="1"/>
      <c r="LGI41" s="1"/>
      <c r="LGJ41" s="1"/>
      <c r="LGK41" s="1"/>
      <c r="LGL41" s="1"/>
      <c r="LGM41" s="1"/>
      <c r="LGN41" s="1"/>
      <c r="LGO41" s="1"/>
      <c r="LGP41" s="1"/>
      <c r="LGQ41" s="1"/>
      <c r="LGR41" s="1"/>
      <c r="LGS41" s="1"/>
      <c r="LGT41" s="1"/>
      <c r="LGU41" s="1"/>
      <c r="LGV41" s="1"/>
      <c r="LGW41" s="1"/>
      <c r="LGX41" s="1"/>
      <c r="LGY41" s="1"/>
      <c r="LGZ41" s="1"/>
      <c r="LHA41" s="1"/>
      <c r="LHB41" s="1"/>
      <c r="LHC41" s="1"/>
      <c r="LHD41" s="1"/>
      <c r="LHE41" s="1"/>
      <c r="LHF41" s="1"/>
      <c r="LHG41" s="1"/>
      <c r="LHH41" s="1"/>
      <c r="LHI41" s="1"/>
      <c r="LHJ41" s="1"/>
      <c r="LHK41" s="1"/>
      <c r="LHL41" s="1"/>
      <c r="LHM41" s="1"/>
      <c r="LHN41" s="1"/>
      <c r="LHO41" s="1"/>
      <c r="LHP41" s="1"/>
      <c r="LHQ41" s="1"/>
      <c r="LHR41" s="1"/>
      <c r="LHS41" s="1"/>
      <c r="LHT41" s="1"/>
      <c r="LHU41" s="1"/>
      <c r="LHV41" s="1"/>
      <c r="LHW41" s="1"/>
      <c r="LHX41" s="1"/>
      <c r="LHY41" s="1"/>
      <c r="LHZ41" s="1"/>
      <c r="LIA41" s="1"/>
      <c r="LIB41" s="1"/>
      <c r="LIC41" s="1"/>
      <c r="LID41" s="1"/>
      <c r="LIE41" s="1"/>
      <c r="LIF41" s="1"/>
      <c r="LIG41" s="1"/>
      <c r="LIH41" s="1"/>
      <c r="LII41" s="1"/>
      <c r="LIJ41" s="1"/>
      <c r="LIK41" s="1"/>
      <c r="LIL41" s="1"/>
      <c r="LIM41" s="1"/>
      <c r="LIN41" s="1"/>
      <c r="LIO41" s="1"/>
      <c r="LIP41" s="1"/>
      <c r="LIQ41" s="1"/>
      <c r="LIR41" s="1"/>
      <c r="LIS41" s="1"/>
      <c r="LIT41" s="1"/>
      <c r="LIU41" s="1"/>
      <c r="LIV41" s="1"/>
      <c r="LIW41" s="1"/>
      <c r="LIX41" s="1"/>
      <c r="LIY41" s="1"/>
      <c r="LIZ41" s="1"/>
      <c r="LJA41" s="1"/>
      <c r="LJB41" s="1"/>
      <c r="LJC41" s="1"/>
      <c r="LJD41" s="1"/>
      <c r="LJE41" s="1"/>
      <c r="LJF41" s="1"/>
      <c r="LJG41" s="1"/>
      <c r="LJH41" s="1"/>
      <c r="LJI41" s="1"/>
      <c r="LJJ41" s="1"/>
      <c r="LJK41" s="1"/>
      <c r="LJL41" s="1"/>
      <c r="LJM41" s="1"/>
      <c r="LJN41" s="1"/>
      <c r="LJO41" s="1"/>
      <c r="LJP41" s="1"/>
      <c r="LJQ41" s="1"/>
      <c r="LJR41" s="1"/>
      <c r="LJS41" s="1"/>
      <c r="LJT41" s="1"/>
      <c r="LJU41" s="1"/>
      <c r="LJV41" s="1"/>
      <c r="LJW41" s="1"/>
      <c r="LJX41" s="1"/>
      <c r="LJY41" s="1"/>
      <c r="LJZ41" s="1"/>
      <c r="LKA41" s="1"/>
      <c r="LKB41" s="1"/>
      <c r="LKC41" s="1"/>
      <c r="LKD41" s="1"/>
      <c r="LKE41" s="1"/>
      <c r="LKF41" s="1"/>
      <c r="LKG41" s="1"/>
      <c r="LKH41" s="1"/>
      <c r="LKI41" s="1"/>
      <c r="LKJ41" s="1"/>
      <c r="LKK41" s="1"/>
      <c r="LKL41" s="1"/>
      <c r="LKM41" s="1"/>
      <c r="LKN41" s="1"/>
      <c r="LKO41" s="1"/>
      <c r="LKP41" s="1"/>
      <c r="LKQ41" s="1"/>
      <c r="LKR41" s="1"/>
      <c r="LKS41" s="1"/>
      <c r="LKT41" s="1"/>
      <c r="LKU41" s="1"/>
      <c r="LKV41" s="1"/>
      <c r="LKW41" s="1"/>
      <c r="LKX41" s="1"/>
      <c r="LKY41" s="1"/>
      <c r="LKZ41" s="1"/>
      <c r="LLA41" s="1"/>
      <c r="LLB41" s="1"/>
      <c r="LLC41" s="1"/>
      <c r="LLD41" s="1"/>
      <c r="LLE41" s="1"/>
      <c r="LLF41" s="1"/>
      <c r="LLG41" s="1"/>
      <c r="LLH41" s="1"/>
      <c r="LLI41" s="1"/>
      <c r="LLJ41" s="1"/>
      <c r="LLK41" s="1"/>
      <c r="LLL41" s="1"/>
      <c r="LLM41" s="1"/>
      <c r="LLN41" s="1"/>
      <c r="LLO41" s="1"/>
      <c r="LLP41" s="1"/>
      <c r="LLQ41" s="1"/>
      <c r="LLR41" s="1"/>
      <c r="LLS41" s="1"/>
      <c r="LLT41" s="1"/>
      <c r="LLU41" s="1"/>
      <c r="LLV41" s="1"/>
      <c r="LLW41" s="1"/>
      <c r="LLX41" s="1"/>
      <c r="LLY41" s="1"/>
      <c r="LLZ41" s="1"/>
      <c r="LMA41" s="1"/>
      <c r="LMB41" s="1"/>
      <c r="LMC41" s="1"/>
      <c r="LMD41" s="1"/>
      <c r="LME41" s="1"/>
      <c r="LMF41" s="1"/>
      <c r="LMG41" s="1"/>
      <c r="LMH41" s="1"/>
      <c r="LMI41" s="1"/>
      <c r="LMJ41" s="1"/>
      <c r="LMK41" s="1"/>
      <c r="LML41" s="1"/>
      <c r="LMM41" s="1"/>
      <c r="LMN41" s="1"/>
      <c r="LMO41" s="1"/>
      <c r="LMP41" s="1"/>
      <c r="LMQ41" s="1"/>
      <c r="LMR41" s="1"/>
      <c r="LMS41" s="1"/>
      <c r="LMT41" s="1"/>
      <c r="LMU41" s="1"/>
      <c r="LMV41" s="1"/>
      <c r="LMW41" s="1"/>
      <c r="LMX41" s="1"/>
      <c r="LMY41" s="1"/>
      <c r="LMZ41" s="1"/>
      <c r="LNA41" s="1"/>
      <c r="LNB41" s="1"/>
      <c r="LNC41" s="1"/>
      <c r="LND41" s="1"/>
      <c r="LNE41" s="1"/>
      <c r="LNF41" s="1"/>
      <c r="LNG41" s="1"/>
      <c r="LNH41" s="1"/>
      <c r="LNI41" s="1"/>
      <c r="LNJ41" s="1"/>
      <c r="LNK41" s="1"/>
      <c r="LNL41" s="1"/>
      <c r="LNM41" s="1"/>
      <c r="LNN41" s="1"/>
      <c r="LNO41" s="1"/>
      <c r="LNP41" s="1"/>
      <c r="LNQ41" s="1"/>
      <c r="LNR41" s="1"/>
      <c r="LNS41" s="1"/>
      <c r="LNT41" s="1"/>
      <c r="LNU41" s="1"/>
      <c r="LNV41" s="1"/>
      <c r="LNW41" s="1"/>
      <c r="LNX41" s="1"/>
      <c r="LNY41" s="1"/>
      <c r="LNZ41" s="1"/>
      <c r="LOA41" s="1"/>
      <c r="LOB41" s="1"/>
      <c r="LOC41" s="1"/>
      <c r="LOD41" s="1"/>
      <c r="LOE41" s="1"/>
      <c r="LOF41" s="1"/>
      <c r="LOG41" s="1"/>
      <c r="LOH41" s="1"/>
      <c r="LOI41" s="1"/>
      <c r="LOJ41" s="1"/>
      <c r="LOK41" s="1"/>
      <c r="LOL41" s="1"/>
      <c r="LOM41" s="1"/>
      <c r="LON41" s="1"/>
      <c r="LOO41" s="1"/>
      <c r="LOP41" s="1"/>
      <c r="LOQ41" s="1"/>
      <c r="LOR41" s="1"/>
      <c r="LOS41" s="1"/>
      <c r="LOT41" s="1"/>
      <c r="LOU41" s="1"/>
      <c r="LOV41" s="1"/>
      <c r="LOW41" s="1"/>
      <c r="LOX41" s="1"/>
      <c r="LOY41" s="1"/>
      <c r="LOZ41" s="1"/>
      <c r="LPA41" s="1"/>
      <c r="LPB41" s="1"/>
      <c r="LPC41" s="1"/>
      <c r="LPD41" s="1"/>
      <c r="LPE41" s="1"/>
      <c r="LPF41" s="1"/>
      <c r="LPG41" s="1"/>
      <c r="LPH41" s="1"/>
      <c r="LPI41" s="1"/>
      <c r="LPJ41" s="1"/>
      <c r="LPK41" s="1"/>
      <c r="LPL41" s="1"/>
      <c r="LPM41" s="1"/>
      <c r="LPN41" s="1"/>
      <c r="LPO41" s="1"/>
      <c r="LPP41" s="1"/>
      <c r="LPQ41" s="1"/>
      <c r="LPR41" s="1"/>
      <c r="LPS41" s="1"/>
      <c r="LPT41" s="1"/>
      <c r="LPU41" s="1"/>
      <c r="LPV41" s="1"/>
      <c r="LPW41" s="1"/>
      <c r="LPX41" s="1"/>
      <c r="LPY41" s="1"/>
      <c r="LPZ41" s="1"/>
      <c r="LQA41" s="1"/>
      <c r="LQB41" s="1"/>
      <c r="LQC41" s="1"/>
      <c r="LQD41" s="1"/>
      <c r="LQE41" s="1"/>
      <c r="LQF41" s="1"/>
      <c r="LQG41" s="1"/>
      <c r="LQH41" s="1"/>
      <c r="LQI41" s="1"/>
      <c r="LQJ41" s="1"/>
      <c r="LQK41" s="1"/>
      <c r="LQL41" s="1"/>
      <c r="LQM41" s="1"/>
      <c r="LQN41" s="1"/>
      <c r="LQO41" s="1"/>
      <c r="LQP41" s="1"/>
      <c r="LQQ41" s="1"/>
      <c r="LQR41" s="1"/>
      <c r="LQS41" s="1"/>
      <c r="LQT41" s="1"/>
      <c r="LQU41" s="1"/>
      <c r="LQV41" s="1"/>
      <c r="LQW41" s="1"/>
      <c r="LQX41" s="1"/>
      <c r="LQY41" s="1"/>
      <c r="LQZ41" s="1"/>
      <c r="LRA41" s="1"/>
      <c r="LRB41" s="1"/>
      <c r="LRC41" s="1"/>
      <c r="LRD41" s="1"/>
      <c r="LRE41" s="1"/>
      <c r="LRF41" s="1"/>
      <c r="LRG41" s="1"/>
      <c r="LRH41" s="1"/>
      <c r="LRI41" s="1"/>
      <c r="LRJ41" s="1"/>
      <c r="LRK41" s="1"/>
      <c r="LRL41" s="1"/>
      <c r="LRM41" s="1"/>
      <c r="LRN41" s="1"/>
      <c r="LRO41" s="1"/>
      <c r="LRP41" s="1"/>
      <c r="LRQ41" s="1"/>
      <c r="LRR41" s="1"/>
      <c r="LRS41" s="1"/>
      <c r="LRT41" s="1"/>
      <c r="LRU41" s="1"/>
      <c r="LRV41" s="1"/>
      <c r="LRW41" s="1"/>
      <c r="LRX41" s="1"/>
      <c r="LRY41" s="1"/>
      <c r="LRZ41" s="1"/>
      <c r="LSA41" s="1"/>
      <c r="LSB41" s="1"/>
      <c r="LSC41" s="1"/>
      <c r="LSD41" s="1"/>
      <c r="LSE41" s="1"/>
      <c r="LSF41" s="1"/>
      <c r="LSG41" s="1"/>
      <c r="LSH41" s="1"/>
      <c r="LSI41" s="1"/>
      <c r="LSJ41" s="1"/>
      <c r="LSK41" s="1"/>
      <c r="LSL41" s="1"/>
      <c r="LSM41" s="1"/>
      <c r="LSN41" s="1"/>
      <c r="LSO41" s="1"/>
      <c r="LSP41" s="1"/>
      <c r="LSQ41" s="1"/>
      <c r="LSR41" s="1"/>
      <c r="LSS41" s="1"/>
      <c r="LST41" s="1"/>
      <c r="LSU41" s="1"/>
      <c r="LSV41" s="1"/>
      <c r="LSW41" s="1"/>
      <c r="LSX41" s="1"/>
      <c r="LSY41" s="1"/>
      <c r="LSZ41" s="1"/>
      <c r="LTA41" s="1"/>
      <c r="LTB41" s="1"/>
      <c r="LTC41" s="1"/>
      <c r="LTD41" s="1"/>
      <c r="LTE41" s="1"/>
      <c r="LTF41" s="1"/>
      <c r="LTG41" s="1"/>
      <c r="LTH41" s="1"/>
      <c r="LTI41" s="1"/>
      <c r="LTJ41" s="1"/>
      <c r="LTK41" s="1"/>
      <c r="LTL41" s="1"/>
      <c r="LTM41" s="1"/>
      <c r="LTN41" s="1"/>
      <c r="LTO41" s="1"/>
      <c r="LTP41" s="1"/>
      <c r="LTQ41" s="1"/>
      <c r="LTR41" s="1"/>
      <c r="LTS41" s="1"/>
      <c r="LTT41" s="1"/>
      <c r="LTU41" s="1"/>
      <c r="LTV41" s="1"/>
      <c r="LTW41" s="1"/>
      <c r="LTX41" s="1"/>
      <c r="LTY41" s="1"/>
      <c r="LTZ41" s="1"/>
      <c r="LUA41" s="1"/>
      <c r="LUB41" s="1"/>
      <c r="LUC41" s="1"/>
      <c r="LUD41" s="1"/>
      <c r="LUE41" s="1"/>
      <c r="LUF41" s="1"/>
      <c r="LUG41" s="1"/>
      <c r="LUH41" s="1"/>
      <c r="LUI41" s="1"/>
      <c r="LUJ41" s="1"/>
      <c r="LUK41" s="1"/>
      <c r="LUL41" s="1"/>
      <c r="LUM41" s="1"/>
      <c r="LUN41" s="1"/>
      <c r="LUO41" s="1"/>
      <c r="LUP41" s="1"/>
      <c r="LUQ41" s="1"/>
      <c r="LUR41" s="1"/>
      <c r="LUS41" s="1"/>
      <c r="LUT41" s="1"/>
      <c r="LUU41" s="1"/>
      <c r="LUV41" s="1"/>
      <c r="LUW41" s="1"/>
      <c r="LUX41" s="1"/>
      <c r="LUY41" s="1"/>
      <c r="LUZ41" s="1"/>
      <c r="LVA41" s="1"/>
      <c r="LVB41" s="1"/>
      <c r="LVC41" s="1"/>
      <c r="LVD41" s="1"/>
      <c r="LVE41" s="1"/>
      <c r="LVF41" s="1"/>
      <c r="LVG41" s="1"/>
      <c r="LVH41" s="1"/>
      <c r="LVI41" s="1"/>
      <c r="LVJ41" s="1"/>
      <c r="LVK41" s="1"/>
      <c r="LVL41" s="1"/>
      <c r="LVM41" s="1"/>
      <c r="LVN41" s="1"/>
      <c r="LVO41" s="1"/>
      <c r="LVP41" s="1"/>
      <c r="LVQ41" s="1"/>
      <c r="LVR41" s="1"/>
      <c r="LVS41" s="1"/>
      <c r="LVT41" s="1"/>
      <c r="LVU41" s="1"/>
      <c r="LVV41" s="1"/>
      <c r="LVW41" s="1"/>
      <c r="LVX41" s="1"/>
      <c r="LVY41" s="1"/>
      <c r="LVZ41" s="1"/>
      <c r="LWA41" s="1"/>
      <c r="LWB41" s="1"/>
      <c r="LWC41" s="1"/>
      <c r="LWD41" s="1"/>
      <c r="LWE41" s="1"/>
      <c r="LWF41" s="1"/>
      <c r="LWG41" s="1"/>
      <c r="LWH41" s="1"/>
      <c r="LWI41" s="1"/>
      <c r="LWJ41" s="1"/>
      <c r="LWK41" s="1"/>
      <c r="LWL41" s="1"/>
      <c r="LWM41" s="1"/>
      <c r="LWN41" s="1"/>
      <c r="LWO41" s="1"/>
      <c r="LWP41" s="1"/>
      <c r="LWQ41" s="1"/>
      <c r="LWR41" s="1"/>
      <c r="LWS41" s="1"/>
      <c r="LWT41" s="1"/>
      <c r="LWU41" s="1"/>
      <c r="LWV41" s="1"/>
      <c r="LWW41" s="1"/>
      <c r="LWX41" s="1"/>
      <c r="LWY41" s="1"/>
      <c r="LWZ41" s="1"/>
      <c r="LXA41" s="1"/>
      <c r="LXB41" s="1"/>
      <c r="LXC41" s="1"/>
      <c r="LXD41" s="1"/>
      <c r="LXE41" s="1"/>
      <c r="LXF41" s="1"/>
      <c r="LXG41" s="1"/>
      <c r="LXH41" s="1"/>
      <c r="LXI41" s="1"/>
      <c r="LXJ41" s="1"/>
      <c r="LXK41" s="1"/>
      <c r="LXL41" s="1"/>
      <c r="LXM41" s="1"/>
      <c r="LXN41" s="1"/>
      <c r="LXO41" s="1"/>
      <c r="LXP41" s="1"/>
      <c r="LXQ41" s="1"/>
      <c r="LXR41" s="1"/>
      <c r="LXS41" s="1"/>
      <c r="LXT41" s="1"/>
      <c r="LXU41" s="1"/>
      <c r="LXV41" s="1"/>
      <c r="LXW41" s="1"/>
      <c r="LXX41" s="1"/>
      <c r="LXY41" s="1"/>
      <c r="LXZ41" s="1"/>
      <c r="LYA41" s="1"/>
      <c r="LYB41" s="1"/>
      <c r="LYC41" s="1"/>
      <c r="LYD41" s="1"/>
      <c r="LYE41" s="1"/>
      <c r="LYF41" s="1"/>
      <c r="LYG41" s="1"/>
      <c r="LYH41" s="1"/>
      <c r="LYI41" s="1"/>
      <c r="LYJ41" s="1"/>
      <c r="LYK41" s="1"/>
      <c r="LYL41" s="1"/>
      <c r="LYM41" s="1"/>
      <c r="LYN41" s="1"/>
      <c r="LYO41" s="1"/>
      <c r="LYP41" s="1"/>
      <c r="LYQ41" s="1"/>
      <c r="LYR41" s="1"/>
      <c r="LYS41" s="1"/>
      <c r="LYT41" s="1"/>
      <c r="LYU41" s="1"/>
      <c r="LYV41" s="1"/>
      <c r="LYW41" s="1"/>
      <c r="LYX41" s="1"/>
      <c r="LYY41" s="1"/>
      <c r="LYZ41" s="1"/>
      <c r="LZA41" s="1"/>
      <c r="LZB41" s="1"/>
      <c r="LZC41" s="1"/>
      <c r="LZD41" s="1"/>
      <c r="LZE41" s="1"/>
      <c r="LZF41" s="1"/>
      <c r="LZG41" s="1"/>
      <c r="LZH41" s="1"/>
      <c r="LZI41" s="1"/>
      <c r="LZJ41" s="1"/>
      <c r="LZK41" s="1"/>
      <c r="LZL41" s="1"/>
      <c r="LZM41" s="1"/>
      <c r="LZN41" s="1"/>
      <c r="LZO41" s="1"/>
      <c r="LZP41" s="1"/>
      <c r="LZQ41" s="1"/>
      <c r="LZR41" s="1"/>
      <c r="LZS41" s="1"/>
      <c r="LZT41" s="1"/>
      <c r="LZU41" s="1"/>
      <c r="LZV41" s="1"/>
      <c r="LZW41" s="1"/>
      <c r="LZX41" s="1"/>
      <c r="LZY41" s="1"/>
      <c r="LZZ41" s="1"/>
      <c r="MAA41" s="1"/>
      <c r="MAB41" s="1"/>
      <c r="MAC41" s="1"/>
      <c r="MAD41" s="1"/>
      <c r="MAE41" s="1"/>
      <c r="MAF41" s="1"/>
      <c r="MAG41" s="1"/>
      <c r="MAH41" s="1"/>
      <c r="MAI41" s="1"/>
      <c r="MAJ41" s="1"/>
      <c r="MAK41" s="1"/>
      <c r="MAL41" s="1"/>
      <c r="MAM41" s="1"/>
      <c r="MAN41" s="1"/>
      <c r="MAO41" s="1"/>
      <c r="MAP41" s="1"/>
      <c r="MAQ41" s="1"/>
      <c r="MAR41" s="1"/>
      <c r="MAS41" s="1"/>
      <c r="MAT41" s="1"/>
      <c r="MAU41" s="1"/>
      <c r="MAV41" s="1"/>
      <c r="MAW41" s="1"/>
      <c r="MAX41" s="1"/>
      <c r="MAY41" s="1"/>
      <c r="MAZ41" s="1"/>
      <c r="MBA41" s="1"/>
      <c r="MBB41" s="1"/>
      <c r="MBC41" s="1"/>
      <c r="MBD41" s="1"/>
      <c r="MBE41" s="1"/>
      <c r="MBF41" s="1"/>
      <c r="MBG41" s="1"/>
      <c r="MBH41" s="1"/>
      <c r="MBI41" s="1"/>
      <c r="MBJ41" s="1"/>
      <c r="MBK41" s="1"/>
      <c r="MBL41" s="1"/>
      <c r="MBM41" s="1"/>
      <c r="MBN41" s="1"/>
      <c r="MBO41" s="1"/>
      <c r="MBP41" s="1"/>
      <c r="MBQ41" s="1"/>
      <c r="MBR41" s="1"/>
      <c r="MBS41" s="1"/>
      <c r="MBT41" s="1"/>
      <c r="MBU41" s="1"/>
      <c r="MBV41" s="1"/>
      <c r="MBW41" s="1"/>
      <c r="MBX41" s="1"/>
      <c r="MBY41" s="1"/>
      <c r="MBZ41" s="1"/>
      <c r="MCA41" s="1"/>
      <c r="MCB41" s="1"/>
      <c r="MCC41" s="1"/>
      <c r="MCD41" s="1"/>
      <c r="MCE41" s="1"/>
      <c r="MCF41" s="1"/>
      <c r="MCG41" s="1"/>
      <c r="MCH41" s="1"/>
      <c r="MCI41" s="1"/>
      <c r="MCJ41" s="1"/>
      <c r="MCK41" s="1"/>
      <c r="MCL41" s="1"/>
      <c r="MCM41" s="1"/>
      <c r="MCN41" s="1"/>
      <c r="MCO41" s="1"/>
      <c r="MCP41" s="1"/>
      <c r="MCQ41" s="1"/>
      <c r="MCR41" s="1"/>
      <c r="MCS41" s="1"/>
      <c r="MCT41" s="1"/>
      <c r="MCU41" s="1"/>
      <c r="MCV41" s="1"/>
      <c r="MCW41" s="1"/>
      <c r="MCX41" s="1"/>
      <c r="MCY41" s="1"/>
      <c r="MCZ41" s="1"/>
      <c r="MDA41" s="1"/>
      <c r="MDB41" s="1"/>
      <c r="MDC41" s="1"/>
      <c r="MDD41" s="1"/>
      <c r="MDE41" s="1"/>
      <c r="MDF41" s="1"/>
      <c r="MDG41" s="1"/>
      <c r="MDH41" s="1"/>
      <c r="MDI41" s="1"/>
      <c r="MDJ41" s="1"/>
      <c r="MDK41" s="1"/>
      <c r="MDL41" s="1"/>
      <c r="MDM41" s="1"/>
      <c r="MDN41" s="1"/>
      <c r="MDO41" s="1"/>
      <c r="MDP41" s="1"/>
      <c r="MDQ41" s="1"/>
      <c r="MDR41" s="1"/>
      <c r="MDS41" s="1"/>
      <c r="MDT41" s="1"/>
      <c r="MDU41" s="1"/>
      <c r="MDV41" s="1"/>
      <c r="MDW41" s="1"/>
      <c r="MDX41" s="1"/>
      <c r="MDY41" s="1"/>
      <c r="MDZ41" s="1"/>
      <c r="MEA41" s="1"/>
      <c r="MEB41" s="1"/>
      <c r="MEC41" s="1"/>
      <c r="MED41" s="1"/>
      <c r="MEE41" s="1"/>
      <c r="MEF41" s="1"/>
      <c r="MEG41" s="1"/>
      <c r="MEH41" s="1"/>
      <c r="MEI41" s="1"/>
      <c r="MEJ41" s="1"/>
      <c r="MEK41" s="1"/>
      <c r="MEL41" s="1"/>
      <c r="MEM41" s="1"/>
      <c r="MEN41" s="1"/>
      <c r="MEO41" s="1"/>
      <c r="MEP41" s="1"/>
      <c r="MEQ41" s="1"/>
      <c r="MER41" s="1"/>
      <c r="MES41" s="1"/>
      <c r="MET41" s="1"/>
      <c r="MEU41" s="1"/>
      <c r="MEV41" s="1"/>
      <c r="MEW41" s="1"/>
      <c r="MEX41" s="1"/>
      <c r="MEY41" s="1"/>
      <c r="MEZ41" s="1"/>
      <c r="MFA41" s="1"/>
      <c r="MFB41" s="1"/>
      <c r="MFC41" s="1"/>
      <c r="MFD41" s="1"/>
      <c r="MFE41" s="1"/>
      <c r="MFF41" s="1"/>
      <c r="MFG41" s="1"/>
      <c r="MFH41" s="1"/>
      <c r="MFI41" s="1"/>
      <c r="MFJ41" s="1"/>
      <c r="MFK41" s="1"/>
      <c r="MFL41" s="1"/>
      <c r="MFM41" s="1"/>
      <c r="MFN41" s="1"/>
      <c r="MFO41" s="1"/>
      <c r="MFP41" s="1"/>
      <c r="MFQ41" s="1"/>
      <c r="MFR41" s="1"/>
      <c r="MFS41" s="1"/>
      <c r="MFT41" s="1"/>
      <c r="MFU41" s="1"/>
      <c r="MFV41" s="1"/>
      <c r="MFW41" s="1"/>
      <c r="MFX41" s="1"/>
      <c r="MFY41" s="1"/>
      <c r="MFZ41" s="1"/>
      <c r="MGA41" s="1"/>
      <c r="MGB41" s="1"/>
      <c r="MGC41" s="1"/>
      <c r="MGD41" s="1"/>
      <c r="MGE41" s="1"/>
      <c r="MGF41" s="1"/>
      <c r="MGG41" s="1"/>
      <c r="MGH41" s="1"/>
      <c r="MGI41" s="1"/>
      <c r="MGJ41" s="1"/>
      <c r="MGK41" s="1"/>
      <c r="MGL41" s="1"/>
      <c r="MGM41" s="1"/>
      <c r="MGN41" s="1"/>
      <c r="MGO41" s="1"/>
      <c r="MGP41" s="1"/>
      <c r="MGQ41" s="1"/>
      <c r="MGR41" s="1"/>
      <c r="MGS41" s="1"/>
      <c r="MGT41" s="1"/>
      <c r="MGU41" s="1"/>
      <c r="MGV41" s="1"/>
      <c r="MGW41" s="1"/>
      <c r="MGX41" s="1"/>
      <c r="MGY41" s="1"/>
      <c r="MGZ41" s="1"/>
      <c r="MHA41" s="1"/>
      <c r="MHB41" s="1"/>
      <c r="MHC41" s="1"/>
      <c r="MHD41" s="1"/>
      <c r="MHE41" s="1"/>
      <c r="MHF41" s="1"/>
      <c r="MHG41" s="1"/>
      <c r="MHH41" s="1"/>
      <c r="MHI41" s="1"/>
      <c r="MHJ41" s="1"/>
      <c r="MHK41" s="1"/>
      <c r="MHL41" s="1"/>
      <c r="MHM41" s="1"/>
      <c r="MHN41" s="1"/>
      <c r="MHO41" s="1"/>
      <c r="MHP41" s="1"/>
      <c r="MHQ41" s="1"/>
      <c r="MHR41" s="1"/>
      <c r="MHS41" s="1"/>
      <c r="MHT41" s="1"/>
      <c r="MHU41" s="1"/>
      <c r="MHV41" s="1"/>
      <c r="MHW41" s="1"/>
      <c r="MHX41" s="1"/>
      <c r="MHY41" s="1"/>
      <c r="MHZ41" s="1"/>
      <c r="MIA41" s="1"/>
      <c r="MIB41" s="1"/>
      <c r="MIC41" s="1"/>
      <c r="MID41" s="1"/>
      <c r="MIE41" s="1"/>
      <c r="MIF41" s="1"/>
      <c r="MIG41" s="1"/>
      <c r="MIH41" s="1"/>
      <c r="MII41" s="1"/>
      <c r="MIJ41" s="1"/>
      <c r="MIK41" s="1"/>
      <c r="MIL41" s="1"/>
      <c r="MIM41" s="1"/>
      <c r="MIN41" s="1"/>
      <c r="MIO41" s="1"/>
      <c r="MIP41" s="1"/>
      <c r="MIQ41" s="1"/>
      <c r="MIR41" s="1"/>
      <c r="MIS41" s="1"/>
      <c r="MIT41" s="1"/>
      <c r="MIU41" s="1"/>
      <c r="MIV41" s="1"/>
      <c r="MIW41" s="1"/>
      <c r="MIX41" s="1"/>
      <c r="MIY41" s="1"/>
      <c r="MIZ41" s="1"/>
      <c r="MJA41" s="1"/>
      <c r="MJB41" s="1"/>
      <c r="MJC41" s="1"/>
      <c r="MJD41" s="1"/>
      <c r="MJE41" s="1"/>
      <c r="MJF41" s="1"/>
      <c r="MJG41" s="1"/>
      <c r="MJH41" s="1"/>
      <c r="MJI41" s="1"/>
      <c r="MJJ41" s="1"/>
      <c r="MJK41" s="1"/>
      <c r="MJL41" s="1"/>
      <c r="MJM41" s="1"/>
      <c r="MJN41" s="1"/>
      <c r="MJO41" s="1"/>
      <c r="MJP41" s="1"/>
      <c r="MJQ41" s="1"/>
      <c r="MJR41" s="1"/>
      <c r="MJS41" s="1"/>
      <c r="MJT41" s="1"/>
      <c r="MJU41" s="1"/>
      <c r="MJV41" s="1"/>
      <c r="MJW41" s="1"/>
      <c r="MJX41" s="1"/>
      <c r="MJY41" s="1"/>
      <c r="MJZ41" s="1"/>
      <c r="MKA41" s="1"/>
      <c r="MKB41" s="1"/>
      <c r="MKC41" s="1"/>
      <c r="MKD41" s="1"/>
      <c r="MKE41" s="1"/>
      <c r="MKF41" s="1"/>
      <c r="MKG41" s="1"/>
      <c r="MKH41" s="1"/>
      <c r="MKI41" s="1"/>
      <c r="MKJ41" s="1"/>
      <c r="MKK41" s="1"/>
      <c r="MKL41" s="1"/>
      <c r="MKM41" s="1"/>
      <c r="MKN41" s="1"/>
      <c r="MKO41" s="1"/>
      <c r="MKP41" s="1"/>
      <c r="MKQ41" s="1"/>
      <c r="MKR41" s="1"/>
      <c r="MKS41" s="1"/>
      <c r="MKT41" s="1"/>
      <c r="MKU41" s="1"/>
      <c r="MKV41" s="1"/>
      <c r="MKW41" s="1"/>
      <c r="MKX41" s="1"/>
      <c r="MKY41" s="1"/>
      <c r="MKZ41" s="1"/>
      <c r="MLA41" s="1"/>
      <c r="MLB41" s="1"/>
      <c r="MLC41" s="1"/>
      <c r="MLD41" s="1"/>
      <c r="MLE41" s="1"/>
      <c r="MLF41" s="1"/>
      <c r="MLG41" s="1"/>
      <c r="MLH41" s="1"/>
      <c r="MLI41" s="1"/>
      <c r="MLJ41" s="1"/>
      <c r="MLK41" s="1"/>
      <c r="MLL41" s="1"/>
      <c r="MLM41" s="1"/>
      <c r="MLN41" s="1"/>
      <c r="MLO41" s="1"/>
      <c r="MLP41" s="1"/>
      <c r="MLQ41" s="1"/>
      <c r="MLR41" s="1"/>
      <c r="MLS41" s="1"/>
      <c r="MLT41" s="1"/>
      <c r="MLU41" s="1"/>
      <c r="MLV41" s="1"/>
      <c r="MLW41" s="1"/>
      <c r="MLX41" s="1"/>
      <c r="MLY41" s="1"/>
      <c r="MLZ41" s="1"/>
      <c r="MMA41" s="1"/>
      <c r="MMB41" s="1"/>
      <c r="MMC41" s="1"/>
      <c r="MMD41" s="1"/>
      <c r="MME41" s="1"/>
      <c r="MMF41" s="1"/>
      <c r="MMG41" s="1"/>
      <c r="MMH41" s="1"/>
      <c r="MMI41" s="1"/>
      <c r="MMJ41" s="1"/>
      <c r="MMK41" s="1"/>
      <c r="MML41" s="1"/>
      <c r="MMM41" s="1"/>
      <c r="MMN41" s="1"/>
      <c r="MMO41" s="1"/>
      <c r="MMP41" s="1"/>
      <c r="MMQ41" s="1"/>
      <c r="MMR41" s="1"/>
      <c r="MMS41" s="1"/>
      <c r="MMT41" s="1"/>
      <c r="MMU41" s="1"/>
      <c r="MMV41" s="1"/>
      <c r="MMW41" s="1"/>
      <c r="MMX41" s="1"/>
      <c r="MMY41" s="1"/>
      <c r="MMZ41" s="1"/>
      <c r="MNA41" s="1"/>
      <c r="MNB41" s="1"/>
      <c r="MNC41" s="1"/>
      <c r="MND41" s="1"/>
      <c r="MNE41" s="1"/>
      <c r="MNF41" s="1"/>
      <c r="MNG41" s="1"/>
      <c r="MNH41" s="1"/>
      <c r="MNI41" s="1"/>
      <c r="MNJ41" s="1"/>
      <c r="MNK41" s="1"/>
      <c r="MNL41" s="1"/>
      <c r="MNM41" s="1"/>
      <c r="MNN41" s="1"/>
      <c r="MNO41" s="1"/>
      <c r="MNP41" s="1"/>
      <c r="MNQ41" s="1"/>
      <c r="MNR41" s="1"/>
      <c r="MNS41" s="1"/>
      <c r="MNT41" s="1"/>
      <c r="MNU41" s="1"/>
      <c r="MNV41" s="1"/>
      <c r="MNW41" s="1"/>
      <c r="MNX41" s="1"/>
      <c r="MNY41" s="1"/>
      <c r="MNZ41" s="1"/>
      <c r="MOA41" s="1"/>
      <c r="MOB41" s="1"/>
      <c r="MOC41" s="1"/>
      <c r="MOD41" s="1"/>
      <c r="MOE41" s="1"/>
      <c r="MOF41" s="1"/>
      <c r="MOG41" s="1"/>
      <c r="MOH41" s="1"/>
      <c r="MOI41" s="1"/>
      <c r="MOJ41" s="1"/>
      <c r="MOK41" s="1"/>
      <c r="MOL41" s="1"/>
      <c r="MOM41" s="1"/>
      <c r="MON41" s="1"/>
      <c r="MOO41" s="1"/>
      <c r="MOP41" s="1"/>
      <c r="MOQ41" s="1"/>
      <c r="MOR41" s="1"/>
      <c r="MOS41" s="1"/>
      <c r="MOT41" s="1"/>
      <c r="MOU41" s="1"/>
      <c r="MOV41" s="1"/>
      <c r="MOW41" s="1"/>
      <c r="MOX41" s="1"/>
      <c r="MOY41" s="1"/>
      <c r="MOZ41" s="1"/>
      <c r="MPA41" s="1"/>
      <c r="MPB41" s="1"/>
      <c r="MPC41" s="1"/>
      <c r="MPD41" s="1"/>
      <c r="MPE41" s="1"/>
      <c r="MPF41" s="1"/>
      <c r="MPG41" s="1"/>
      <c r="MPH41" s="1"/>
      <c r="MPI41" s="1"/>
      <c r="MPJ41" s="1"/>
      <c r="MPK41" s="1"/>
      <c r="MPL41" s="1"/>
      <c r="MPM41" s="1"/>
      <c r="MPN41" s="1"/>
      <c r="MPO41" s="1"/>
      <c r="MPP41" s="1"/>
      <c r="MPQ41" s="1"/>
      <c r="MPR41" s="1"/>
      <c r="MPS41" s="1"/>
      <c r="MPT41" s="1"/>
      <c r="MPU41" s="1"/>
      <c r="MPV41" s="1"/>
      <c r="MPW41" s="1"/>
      <c r="MPX41" s="1"/>
      <c r="MPY41" s="1"/>
      <c r="MPZ41" s="1"/>
      <c r="MQA41" s="1"/>
      <c r="MQB41" s="1"/>
      <c r="MQC41" s="1"/>
      <c r="MQD41" s="1"/>
      <c r="MQE41" s="1"/>
      <c r="MQF41" s="1"/>
      <c r="MQG41" s="1"/>
      <c r="MQH41" s="1"/>
      <c r="MQI41" s="1"/>
      <c r="MQJ41" s="1"/>
      <c r="MQK41" s="1"/>
      <c r="MQL41" s="1"/>
      <c r="MQM41" s="1"/>
      <c r="MQN41" s="1"/>
      <c r="MQO41" s="1"/>
      <c r="MQP41" s="1"/>
      <c r="MQQ41" s="1"/>
      <c r="MQR41" s="1"/>
      <c r="MQS41" s="1"/>
      <c r="MQT41" s="1"/>
      <c r="MQU41" s="1"/>
      <c r="MQV41" s="1"/>
      <c r="MQW41" s="1"/>
      <c r="MQX41" s="1"/>
      <c r="MQY41" s="1"/>
      <c r="MQZ41" s="1"/>
      <c r="MRA41" s="1"/>
      <c r="MRB41" s="1"/>
      <c r="MRC41" s="1"/>
      <c r="MRD41" s="1"/>
      <c r="MRE41" s="1"/>
      <c r="MRF41" s="1"/>
      <c r="MRG41" s="1"/>
      <c r="MRH41" s="1"/>
      <c r="MRI41" s="1"/>
      <c r="MRJ41" s="1"/>
      <c r="MRK41" s="1"/>
      <c r="MRL41" s="1"/>
      <c r="MRM41" s="1"/>
      <c r="MRN41" s="1"/>
      <c r="MRO41" s="1"/>
      <c r="MRP41" s="1"/>
      <c r="MRQ41" s="1"/>
      <c r="MRR41" s="1"/>
      <c r="MRS41" s="1"/>
      <c r="MRT41" s="1"/>
      <c r="MRU41" s="1"/>
      <c r="MRV41" s="1"/>
      <c r="MRW41" s="1"/>
      <c r="MRX41" s="1"/>
      <c r="MRY41" s="1"/>
      <c r="MRZ41" s="1"/>
      <c r="MSA41" s="1"/>
      <c r="MSB41" s="1"/>
      <c r="MSC41" s="1"/>
      <c r="MSD41" s="1"/>
      <c r="MSE41" s="1"/>
      <c r="MSF41" s="1"/>
      <c r="MSG41" s="1"/>
      <c r="MSH41" s="1"/>
      <c r="MSI41" s="1"/>
      <c r="MSJ41" s="1"/>
      <c r="MSK41" s="1"/>
      <c r="MSL41" s="1"/>
      <c r="MSM41" s="1"/>
      <c r="MSN41" s="1"/>
      <c r="MSO41" s="1"/>
      <c r="MSP41" s="1"/>
      <c r="MSQ41" s="1"/>
      <c r="MSR41" s="1"/>
      <c r="MSS41" s="1"/>
      <c r="MST41" s="1"/>
      <c r="MSU41" s="1"/>
      <c r="MSV41" s="1"/>
      <c r="MSW41" s="1"/>
      <c r="MSX41" s="1"/>
      <c r="MSY41" s="1"/>
      <c r="MSZ41" s="1"/>
      <c r="MTA41" s="1"/>
      <c r="MTB41" s="1"/>
      <c r="MTC41" s="1"/>
      <c r="MTD41" s="1"/>
      <c r="MTE41" s="1"/>
      <c r="MTF41" s="1"/>
      <c r="MTG41" s="1"/>
      <c r="MTH41" s="1"/>
      <c r="MTI41" s="1"/>
      <c r="MTJ41" s="1"/>
      <c r="MTK41" s="1"/>
      <c r="MTL41" s="1"/>
      <c r="MTM41" s="1"/>
      <c r="MTN41" s="1"/>
      <c r="MTO41" s="1"/>
      <c r="MTP41" s="1"/>
      <c r="MTQ41" s="1"/>
      <c r="MTR41" s="1"/>
      <c r="MTS41" s="1"/>
      <c r="MTT41" s="1"/>
      <c r="MTU41" s="1"/>
      <c r="MTV41" s="1"/>
      <c r="MTW41" s="1"/>
      <c r="MTX41" s="1"/>
      <c r="MTY41" s="1"/>
      <c r="MTZ41" s="1"/>
      <c r="MUA41" s="1"/>
      <c r="MUB41" s="1"/>
      <c r="MUC41" s="1"/>
      <c r="MUD41" s="1"/>
      <c r="MUE41" s="1"/>
      <c r="MUF41" s="1"/>
      <c r="MUG41" s="1"/>
      <c r="MUH41" s="1"/>
      <c r="MUI41" s="1"/>
      <c r="MUJ41" s="1"/>
      <c r="MUK41" s="1"/>
      <c r="MUL41" s="1"/>
      <c r="MUM41" s="1"/>
      <c r="MUN41" s="1"/>
      <c r="MUO41" s="1"/>
      <c r="MUP41" s="1"/>
      <c r="MUQ41" s="1"/>
      <c r="MUR41" s="1"/>
      <c r="MUS41" s="1"/>
      <c r="MUT41" s="1"/>
      <c r="MUU41" s="1"/>
      <c r="MUV41" s="1"/>
      <c r="MUW41" s="1"/>
      <c r="MUX41" s="1"/>
      <c r="MUY41" s="1"/>
      <c r="MUZ41" s="1"/>
      <c r="MVA41" s="1"/>
      <c r="MVB41" s="1"/>
      <c r="MVC41" s="1"/>
      <c r="MVD41" s="1"/>
      <c r="MVE41" s="1"/>
      <c r="MVF41" s="1"/>
      <c r="MVG41" s="1"/>
      <c r="MVH41" s="1"/>
      <c r="MVI41" s="1"/>
      <c r="MVJ41" s="1"/>
      <c r="MVK41" s="1"/>
      <c r="MVL41" s="1"/>
      <c r="MVM41" s="1"/>
      <c r="MVN41" s="1"/>
      <c r="MVO41" s="1"/>
      <c r="MVP41" s="1"/>
      <c r="MVQ41" s="1"/>
      <c r="MVR41" s="1"/>
      <c r="MVS41" s="1"/>
      <c r="MVT41" s="1"/>
      <c r="MVU41" s="1"/>
      <c r="MVV41" s="1"/>
      <c r="MVW41" s="1"/>
      <c r="MVX41" s="1"/>
      <c r="MVY41" s="1"/>
      <c r="MVZ41" s="1"/>
      <c r="MWA41" s="1"/>
      <c r="MWB41" s="1"/>
      <c r="MWC41" s="1"/>
      <c r="MWD41" s="1"/>
      <c r="MWE41" s="1"/>
      <c r="MWF41" s="1"/>
      <c r="MWG41" s="1"/>
      <c r="MWH41" s="1"/>
      <c r="MWI41" s="1"/>
      <c r="MWJ41" s="1"/>
      <c r="MWK41" s="1"/>
      <c r="MWL41" s="1"/>
      <c r="MWM41" s="1"/>
      <c r="MWN41" s="1"/>
      <c r="MWO41" s="1"/>
      <c r="MWP41" s="1"/>
      <c r="MWQ41" s="1"/>
      <c r="MWR41" s="1"/>
      <c r="MWS41" s="1"/>
      <c r="MWT41" s="1"/>
      <c r="MWU41" s="1"/>
      <c r="MWV41" s="1"/>
      <c r="MWW41" s="1"/>
      <c r="MWX41" s="1"/>
      <c r="MWY41" s="1"/>
      <c r="MWZ41" s="1"/>
      <c r="MXA41" s="1"/>
      <c r="MXB41" s="1"/>
      <c r="MXC41" s="1"/>
      <c r="MXD41" s="1"/>
      <c r="MXE41" s="1"/>
      <c r="MXF41" s="1"/>
      <c r="MXG41" s="1"/>
      <c r="MXH41" s="1"/>
      <c r="MXI41" s="1"/>
      <c r="MXJ41" s="1"/>
      <c r="MXK41" s="1"/>
      <c r="MXL41" s="1"/>
      <c r="MXM41" s="1"/>
      <c r="MXN41" s="1"/>
      <c r="MXO41" s="1"/>
      <c r="MXP41" s="1"/>
      <c r="MXQ41" s="1"/>
      <c r="MXR41" s="1"/>
      <c r="MXS41" s="1"/>
      <c r="MXT41" s="1"/>
      <c r="MXU41" s="1"/>
      <c r="MXV41" s="1"/>
      <c r="MXW41" s="1"/>
      <c r="MXX41" s="1"/>
      <c r="MXY41" s="1"/>
      <c r="MXZ41" s="1"/>
      <c r="MYA41" s="1"/>
      <c r="MYB41" s="1"/>
      <c r="MYC41" s="1"/>
      <c r="MYD41" s="1"/>
      <c r="MYE41" s="1"/>
      <c r="MYF41" s="1"/>
      <c r="MYG41" s="1"/>
      <c r="MYH41" s="1"/>
      <c r="MYI41" s="1"/>
      <c r="MYJ41" s="1"/>
      <c r="MYK41" s="1"/>
      <c r="MYL41" s="1"/>
      <c r="MYM41" s="1"/>
      <c r="MYN41" s="1"/>
      <c r="MYO41" s="1"/>
      <c r="MYP41" s="1"/>
      <c r="MYQ41" s="1"/>
      <c r="MYR41" s="1"/>
      <c r="MYS41" s="1"/>
      <c r="MYT41" s="1"/>
      <c r="MYU41" s="1"/>
      <c r="MYV41" s="1"/>
      <c r="MYW41" s="1"/>
      <c r="MYX41" s="1"/>
      <c r="MYY41" s="1"/>
      <c r="MYZ41" s="1"/>
      <c r="MZA41" s="1"/>
      <c r="MZB41" s="1"/>
      <c r="MZC41" s="1"/>
      <c r="MZD41" s="1"/>
      <c r="MZE41" s="1"/>
      <c r="MZF41" s="1"/>
      <c r="MZG41" s="1"/>
      <c r="MZH41" s="1"/>
      <c r="MZI41" s="1"/>
      <c r="MZJ41" s="1"/>
      <c r="MZK41" s="1"/>
      <c r="MZL41" s="1"/>
      <c r="MZM41" s="1"/>
      <c r="MZN41" s="1"/>
      <c r="MZO41" s="1"/>
      <c r="MZP41" s="1"/>
      <c r="MZQ41" s="1"/>
      <c r="MZR41" s="1"/>
      <c r="MZS41" s="1"/>
      <c r="MZT41" s="1"/>
      <c r="MZU41" s="1"/>
      <c r="MZV41" s="1"/>
      <c r="MZW41" s="1"/>
      <c r="MZX41" s="1"/>
      <c r="MZY41" s="1"/>
      <c r="MZZ41" s="1"/>
      <c r="NAA41" s="1"/>
      <c r="NAB41" s="1"/>
      <c r="NAC41" s="1"/>
      <c r="NAD41" s="1"/>
      <c r="NAE41" s="1"/>
      <c r="NAF41" s="1"/>
      <c r="NAG41" s="1"/>
      <c r="NAH41" s="1"/>
      <c r="NAI41" s="1"/>
      <c r="NAJ41" s="1"/>
      <c r="NAK41" s="1"/>
      <c r="NAL41" s="1"/>
      <c r="NAM41" s="1"/>
      <c r="NAN41" s="1"/>
      <c r="NAO41" s="1"/>
      <c r="NAP41" s="1"/>
      <c r="NAQ41" s="1"/>
      <c r="NAR41" s="1"/>
      <c r="NAS41" s="1"/>
      <c r="NAT41" s="1"/>
      <c r="NAU41" s="1"/>
      <c r="NAV41" s="1"/>
      <c r="NAW41" s="1"/>
      <c r="NAX41" s="1"/>
      <c r="NAY41" s="1"/>
      <c r="NAZ41" s="1"/>
      <c r="NBA41" s="1"/>
      <c r="NBB41" s="1"/>
      <c r="NBC41" s="1"/>
      <c r="NBD41" s="1"/>
      <c r="NBE41" s="1"/>
      <c r="NBF41" s="1"/>
      <c r="NBG41" s="1"/>
      <c r="NBH41" s="1"/>
      <c r="NBI41" s="1"/>
      <c r="NBJ41" s="1"/>
      <c r="NBK41" s="1"/>
      <c r="NBL41" s="1"/>
      <c r="NBM41" s="1"/>
      <c r="NBN41" s="1"/>
      <c r="NBO41" s="1"/>
      <c r="NBP41" s="1"/>
      <c r="NBQ41" s="1"/>
      <c r="NBR41" s="1"/>
      <c r="NBS41" s="1"/>
      <c r="NBT41" s="1"/>
      <c r="NBU41" s="1"/>
      <c r="NBV41" s="1"/>
      <c r="NBW41" s="1"/>
      <c r="NBX41" s="1"/>
      <c r="NBY41" s="1"/>
      <c r="NBZ41" s="1"/>
      <c r="NCA41" s="1"/>
      <c r="NCB41" s="1"/>
      <c r="NCC41" s="1"/>
      <c r="NCD41" s="1"/>
      <c r="NCE41" s="1"/>
      <c r="NCF41" s="1"/>
      <c r="NCG41" s="1"/>
      <c r="NCH41" s="1"/>
      <c r="NCI41" s="1"/>
      <c r="NCJ41" s="1"/>
      <c r="NCK41" s="1"/>
      <c r="NCL41" s="1"/>
      <c r="NCM41" s="1"/>
      <c r="NCN41" s="1"/>
      <c r="NCO41" s="1"/>
      <c r="NCP41" s="1"/>
      <c r="NCQ41" s="1"/>
      <c r="NCR41" s="1"/>
      <c r="NCS41" s="1"/>
      <c r="NCT41" s="1"/>
      <c r="NCU41" s="1"/>
      <c r="NCV41" s="1"/>
      <c r="NCW41" s="1"/>
      <c r="NCX41" s="1"/>
      <c r="NCY41" s="1"/>
      <c r="NCZ41" s="1"/>
      <c r="NDA41" s="1"/>
      <c r="NDB41" s="1"/>
      <c r="NDC41" s="1"/>
      <c r="NDD41" s="1"/>
      <c r="NDE41" s="1"/>
      <c r="NDF41" s="1"/>
      <c r="NDG41" s="1"/>
      <c r="NDH41" s="1"/>
      <c r="NDI41" s="1"/>
      <c r="NDJ41" s="1"/>
      <c r="NDK41" s="1"/>
      <c r="NDL41" s="1"/>
      <c r="NDM41" s="1"/>
      <c r="NDN41" s="1"/>
      <c r="NDO41" s="1"/>
      <c r="NDP41" s="1"/>
      <c r="NDQ41" s="1"/>
      <c r="NDR41" s="1"/>
      <c r="NDS41" s="1"/>
      <c r="NDT41" s="1"/>
      <c r="NDU41" s="1"/>
      <c r="NDV41" s="1"/>
      <c r="NDW41" s="1"/>
      <c r="NDX41" s="1"/>
      <c r="NDY41" s="1"/>
      <c r="NDZ41" s="1"/>
      <c r="NEA41" s="1"/>
      <c r="NEB41" s="1"/>
      <c r="NEC41" s="1"/>
      <c r="NED41" s="1"/>
      <c r="NEE41" s="1"/>
      <c r="NEF41" s="1"/>
      <c r="NEG41" s="1"/>
      <c r="NEH41" s="1"/>
      <c r="NEI41" s="1"/>
      <c r="NEJ41" s="1"/>
      <c r="NEK41" s="1"/>
      <c r="NEL41" s="1"/>
      <c r="NEM41" s="1"/>
      <c r="NEN41" s="1"/>
      <c r="NEO41" s="1"/>
      <c r="NEP41" s="1"/>
      <c r="NEQ41" s="1"/>
      <c r="NER41" s="1"/>
      <c r="NES41" s="1"/>
      <c r="NET41" s="1"/>
      <c r="NEU41" s="1"/>
      <c r="NEV41" s="1"/>
      <c r="NEW41" s="1"/>
      <c r="NEX41" s="1"/>
      <c r="NEY41" s="1"/>
      <c r="NEZ41" s="1"/>
      <c r="NFA41" s="1"/>
      <c r="NFB41" s="1"/>
      <c r="NFC41" s="1"/>
      <c r="NFD41" s="1"/>
      <c r="NFE41" s="1"/>
      <c r="NFF41" s="1"/>
      <c r="NFG41" s="1"/>
      <c r="NFH41" s="1"/>
      <c r="NFI41" s="1"/>
      <c r="NFJ41" s="1"/>
      <c r="NFK41" s="1"/>
      <c r="NFL41" s="1"/>
      <c r="NFM41" s="1"/>
      <c r="NFN41" s="1"/>
      <c r="NFO41" s="1"/>
      <c r="NFP41" s="1"/>
      <c r="NFQ41" s="1"/>
      <c r="NFR41" s="1"/>
      <c r="NFS41" s="1"/>
      <c r="NFT41" s="1"/>
      <c r="NFU41" s="1"/>
      <c r="NFV41" s="1"/>
      <c r="NFW41" s="1"/>
      <c r="NFX41" s="1"/>
      <c r="NFY41" s="1"/>
      <c r="NFZ41" s="1"/>
      <c r="NGA41" s="1"/>
      <c r="NGB41" s="1"/>
      <c r="NGC41" s="1"/>
      <c r="NGD41" s="1"/>
      <c r="NGE41" s="1"/>
      <c r="NGF41" s="1"/>
      <c r="NGG41" s="1"/>
      <c r="NGH41" s="1"/>
      <c r="NGI41" s="1"/>
      <c r="NGJ41" s="1"/>
      <c r="NGK41" s="1"/>
      <c r="NGL41" s="1"/>
      <c r="NGM41" s="1"/>
      <c r="NGN41" s="1"/>
      <c r="NGO41" s="1"/>
      <c r="NGP41" s="1"/>
      <c r="NGQ41" s="1"/>
      <c r="NGR41" s="1"/>
      <c r="NGS41" s="1"/>
      <c r="NGT41" s="1"/>
      <c r="NGU41" s="1"/>
      <c r="NGV41" s="1"/>
      <c r="NGW41" s="1"/>
      <c r="NGX41" s="1"/>
      <c r="NGY41" s="1"/>
      <c r="NGZ41" s="1"/>
      <c r="NHA41" s="1"/>
      <c r="NHB41" s="1"/>
      <c r="NHC41" s="1"/>
      <c r="NHD41" s="1"/>
      <c r="NHE41" s="1"/>
      <c r="NHF41" s="1"/>
      <c r="NHG41" s="1"/>
      <c r="NHH41" s="1"/>
      <c r="NHI41" s="1"/>
      <c r="NHJ41" s="1"/>
      <c r="NHK41" s="1"/>
      <c r="NHL41" s="1"/>
      <c r="NHM41" s="1"/>
      <c r="NHN41" s="1"/>
      <c r="NHO41" s="1"/>
      <c r="NHP41" s="1"/>
      <c r="NHQ41" s="1"/>
      <c r="NHR41" s="1"/>
      <c r="NHS41" s="1"/>
      <c r="NHT41" s="1"/>
      <c r="NHU41" s="1"/>
      <c r="NHV41" s="1"/>
      <c r="NHW41" s="1"/>
      <c r="NHX41" s="1"/>
      <c r="NHY41" s="1"/>
      <c r="NHZ41" s="1"/>
      <c r="NIA41" s="1"/>
      <c r="NIB41" s="1"/>
      <c r="NIC41" s="1"/>
      <c r="NID41" s="1"/>
      <c r="NIE41" s="1"/>
      <c r="NIF41" s="1"/>
      <c r="NIG41" s="1"/>
      <c r="NIH41" s="1"/>
      <c r="NII41" s="1"/>
      <c r="NIJ41" s="1"/>
      <c r="NIK41" s="1"/>
      <c r="NIL41" s="1"/>
      <c r="NIM41" s="1"/>
      <c r="NIN41" s="1"/>
      <c r="NIO41" s="1"/>
      <c r="NIP41" s="1"/>
      <c r="NIQ41" s="1"/>
      <c r="NIR41" s="1"/>
      <c r="NIS41" s="1"/>
      <c r="NIT41" s="1"/>
      <c r="NIU41" s="1"/>
      <c r="NIV41" s="1"/>
      <c r="NIW41" s="1"/>
      <c r="NIX41" s="1"/>
      <c r="NIY41" s="1"/>
      <c r="NIZ41" s="1"/>
      <c r="NJA41" s="1"/>
      <c r="NJB41" s="1"/>
      <c r="NJC41" s="1"/>
      <c r="NJD41" s="1"/>
      <c r="NJE41" s="1"/>
      <c r="NJF41" s="1"/>
      <c r="NJG41" s="1"/>
      <c r="NJH41" s="1"/>
      <c r="NJI41" s="1"/>
      <c r="NJJ41" s="1"/>
      <c r="NJK41" s="1"/>
      <c r="NJL41" s="1"/>
      <c r="NJM41" s="1"/>
      <c r="NJN41" s="1"/>
      <c r="NJO41" s="1"/>
      <c r="NJP41" s="1"/>
      <c r="NJQ41" s="1"/>
      <c r="NJR41" s="1"/>
      <c r="NJS41" s="1"/>
      <c r="NJT41" s="1"/>
      <c r="NJU41" s="1"/>
      <c r="NJV41" s="1"/>
      <c r="NJW41" s="1"/>
      <c r="NJX41" s="1"/>
      <c r="NJY41" s="1"/>
      <c r="NJZ41" s="1"/>
      <c r="NKA41" s="1"/>
      <c r="NKB41" s="1"/>
      <c r="NKC41" s="1"/>
      <c r="NKD41" s="1"/>
      <c r="NKE41" s="1"/>
      <c r="NKF41" s="1"/>
      <c r="NKG41" s="1"/>
      <c r="NKH41" s="1"/>
      <c r="NKI41" s="1"/>
      <c r="NKJ41" s="1"/>
      <c r="NKK41" s="1"/>
      <c r="NKL41" s="1"/>
      <c r="NKM41" s="1"/>
      <c r="NKN41" s="1"/>
      <c r="NKO41" s="1"/>
      <c r="NKP41" s="1"/>
      <c r="NKQ41" s="1"/>
      <c r="NKR41" s="1"/>
      <c r="NKS41" s="1"/>
      <c r="NKT41" s="1"/>
      <c r="NKU41" s="1"/>
      <c r="NKV41" s="1"/>
      <c r="NKW41" s="1"/>
      <c r="NKX41" s="1"/>
      <c r="NKY41" s="1"/>
      <c r="NKZ41" s="1"/>
      <c r="NLA41" s="1"/>
      <c r="NLB41" s="1"/>
      <c r="NLC41" s="1"/>
      <c r="NLD41" s="1"/>
      <c r="NLE41" s="1"/>
      <c r="NLF41" s="1"/>
      <c r="NLG41" s="1"/>
      <c r="NLH41" s="1"/>
      <c r="NLI41" s="1"/>
      <c r="NLJ41" s="1"/>
      <c r="NLK41" s="1"/>
      <c r="NLL41" s="1"/>
      <c r="NLM41" s="1"/>
      <c r="NLN41" s="1"/>
      <c r="NLO41" s="1"/>
      <c r="NLP41" s="1"/>
      <c r="NLQ41" s="1"/>
      <c r="NLR41" s="1"/>
      <c r="NLS41" s="1"/>
      <c r="NLT41" s="1"/>
      <c r="NLU41" s="1"/>
      <c r="NLV41" s="1"/>
      <c r="NLW41" s="1"/>
      <c r="NLX41" s="1"/>
      <c r="NLY41" s="1"/>
      <c r="NLZ41" s="1"/>
      <c r="NMA41" s="1"/>
      <c r="NMB41" s="1"/>
      <c r="NMC41" s="1"/>
      <c r="NMD41" s="1"/>
      <c r="NME41" s="1"/>
      <c r="NMF41" s="1"/>
      <c r="NMG41" s="1"/>
      <c r="NMH41" s="1"/>
      <c r="NMI41" s="1"/>
      <c r="NMJ41" s="1"/>
      <c r="NMK41" s="1"/>
      <c r="NML41" s="1"/>
      <c r="NMM41" s="1"/>
      <c r="NMN41" s="1"/>
      <c r="NMO41" s="1"/>
      <c r="NMP41" s="1"/>
      <c r="NMQ41" s="1"/>
      <c r="NMR41" s="1"/>
      <c r="NMS41" s="1"/>
      <c r="NMT41" s="1"/>
      <c r="NMU41" s="1"/>
      <c r="NMV41" s="1"/>
      <c r="NMW41" s="1"/>
      <c r="NMX41" s="1"/>
      <c r="NMY41" s="1"/>
      <c r="NMZ41" s="1"/>
      <c r="NNA41" s="1"/>
      <c r="NNB41" s="1"/>
      <c r="NNC41" s="1"/>
      <c r="NND41" s="1"/>
      <c r="NNE41" s="1"/>
      <c r="NNF41" s="1"/>
      <c r="NNG41" s="1"/>
      <c r="NNH41" s="1"/>
      <c r="NNI41" s="1"/>
      <c r="NNJ41" s="1"/>
      <c r="NNK41" s="1"/>
      <c r="NNL41" s="1"/>
      <c r="NNM41" s="1"/>
      <c r="NNN41" s="1"/>
      <c r="NNO41" s="1"/>
      <c r="NNP41" s="1"/>
      <c r="NNQ41" s="1"/>
      <c r="NNR41" s="1"/>
      <c r="NNS41" s="1"/>
      <c r="NNT41" s="1"/>
      <c r="NNU41" s="1"/>
      <c r="NNV41" s="1"/>
      <c r="NNW41" s="1"/>
      <c r="NNX41" s="1"/>
      <c r="NNY41" s="1"/>
      <c r="NNZ41" s="1"/>
      <c r="NOA41" s="1"/>
      <c r="NOB41" s="1"/>
      <c r="NOC41" s="1"/>
      <c r="NOD41" s="1"/>
      <c r="NOE41" s="1"/>
      <c r="NOF41" s="1"/>
      <c r="NOG41" s="1"/>
      <c r="NOH41" s="1"/>
      <c r="NOI41" s="1"/>
      <c r="NOJ41" s="1"/>
      <c r="NOK41" s="1"/>
      <c r="NOL41" s="1"/>
      <c r="NOM41" s="1"/>
      <c r="NON41" s="1"/>
      <c r="NOO41" s="1"/>
      <c r="NOP41" s="1"/>
      <c r="NOQ41" s="1"/>
      <c r="NOR41" s="1"/>
      <c r="NOS41" s="1"/>
      <c r="NOT41" s="1"/>
      <c r="NOU41" s="1"/>
      <c r="NOV41" s="1"/>
      <c r="NOW41" s="1"/>
      <c r="NOX41" s="1"/>
      <c r="NOY41" s="1"/>
      <c r="NOZ41" s="1"/>
      <c r="NPA41" s="1"/>
      <c r="NPB41" s="1"/>
      <c r="NPC41" s="1"/>
      <c r="NPD41" s="1"/>
      <c r="NPE41" s="1"/>
      <c r="NPF41" s="1"/>
      <c r="NPG41" s="1"/>
      <c r="NPH41" s="1"/>
      <c r="NPI41" s="1"/>
      <c r="NPJ41" s="1"/>
      <c r="NPK41" s="1"/>
      <c r="NPL41" s="1"/>
      <c r="NPM41" s="1"/>
      <c r="NPN41" s="1"/>
      <c r="NPO41" s="1"/>
      <c r="NPP41" s="1"/>
      <c r="NPQ41" s="1"/>
      <c r="NPR41" s="1"/>
      <c r="NPS41" s="1"/>
      <c r="NPT41" s="1"/>
      <c r="NPU41" s="1"/>
      <c r="NPV41" s="1"/>
      <c r="NPW41" s="1"/>
      <c r="NPX41" s="1"/>
      <c r="NPY41" s="1"/>
      <c r="NPZ41" s="1"/>
      <c r="NQA41" s="1"/>
      <c r="NQB41" s="1"/>
      <c r="NQC41" s="1"/>
      <c r="NQD41" s="1"/>
      <c r="NQE41" s="1"/>
      <c r="NQF41" s="1"/>
      <c r="NQG41" s="1"/>
      <c r="NQH41" s="1"/>
      <c r="NQI41" s="1"/>
      <c r="NQJ41" s="1"/>
      <c r="NQK41" s="1"/>
      <c r="NQL41" s="1"/>
      <c r="NQM41" s="1"/>
      <c r="NQN41" s="1"/>
      <c r="NQO41" s="1"/>
      <c r="NQP41" s="1"/>
      <c r="NQQ41" s="1"/>
      <c r="NQR41" s="1"/>
      <c r="NQS41" s="1"/>
      <c r="NQT41" s="1"/>
      <c r="NQU41" s="1"/>
      <c r="NQV41" s="1"/>
      <c r="NQW41" s="1"/>
      <c r="NQX41" s="1"/>
      <c r="NQY41" s="1"/>
      <c r="NQZ41" s="1"/>
      <c r="NRA41" s="1"/>
      <c r="NRB41" s="1"/>
      <c r="NRC41" s="1"/>
      <c r="NRD41" s="1"/>
      <c r="NRE41" s="1"/>
      <c r="NRF41" s="1"/>
      <c r="NRG41" s="1"/>
      <c r="NRH41" s="1"/>
      <c r="NRI41" s="1"/>
      <c r="NRJ41" s="1"/>
      <c r="NRK41" s="1"/>
      <c r="NRL41" s="1"/>
      <c r="NRM41" s="1"/>
      <c r="NRN41" s="1"/>
      <c r="NRO41" s="1"/>
      <c r="NRP41" s="1"/>
      <c r="NRQ41" s="1"/>
      <c r="NRR41" s="1"/>
      <c r="NRS41" s="1"/>
      <c r="NRT41" s="1"/>
      <c r="NRU41" s="1"/>
      <c r="NRV41" s="1"/>
      <c r="NRW41" s="1"/>
      <c r="NRX41" s="1"/>
      <c r="NRY41" s="1"/>
      <c r="NRZ41" s="1"/>
      <c r="NSA41" s="1"/>
      <c r="NSB41" s="1"/>
      <c r="NSC41" s="1"/>
      <c r="NSD41" s="1"/>
      <c r="NSE41" s="1"/>
      <c r="NSF41" s="1"/>
      <c r="NSG41" s="1"/>
      <c r="NSH41" s="1"/>
      <c r="NSI41" s="1"/>
      <c r="NSJ41" s="1"/>
      <c r="NSK41" s="1"/>
      <c r="NSL41" s="1"/>
      <c r="NSM41" s="1"/>
      <c r="NSN41" s="1"/>
      <c r="NSO41" s="1"/>
      <c r="NSP41" s="1"/>
      <c r="NSQ41" s="1"/>
      <c r="NSR41" s="1"/>
      <c r="NSS41" s="1"/>
      <c r="NST41" s="1"/>
      <c r="NSU41" s="1"/>
      <c r="NSV41" s="1"/>
      <c r="NSW41" s="1"/>
      <c r="NSX41" s="1"/>
      <c r="NSY41" s="1"/>
      <c r="NSZ41" s="1"/>
      <c r="NTA41" s="1"/>
      <c r="NTB41" s="1"/>
      <c r="NTC41" s="1"/>
      <c r="NTD41" s="1"/>
      <c r="NTE41" s="1"/>
      <c r="NTF41" s="1"/>
      <c r="NTG41" s="1"/>
      <c r="NTH41" s="1"/>
      <c r="NTI41" s="1"/>
      <c r="NTJ41" s="1"/>
      <c r="NTK41" s="1"/>
      <c r="NTL41" s="1"/>
      <c r="NTM41" s="1"/>
      <c r="NTN41" s="1"/>
      <c r="NTO41" s="1"/>
      <c r="NTP41" s="1"/>
      <c r="NTQ41" s="1"/>
      <c r="NTR41" s="1"/>
      <c r="NTS41" s="1"/>
      <c r="NTT41" s="1"/>
      <c r="NTU41" s="1"/>
      <c r="NTV41" s="1"/>
      <c r="NTW41" s="1"/>
      <c r="NTX41" s="1"/>
      <c r="NTY41" s="1"/>
      <c r="NTZ41" s="1"/>
      <c r="NUA41" s="1"/>
      <c r="NUB41" s="1"/>
      <c r="NUC41" s="1"/>
      <c r="NUD41" s="1"/>
      <c r="NUE41" s="1"/>
      <c r="NUF41" s="1"/>
      <c r="NUG41" s="1"/>
      <c r="NUH41" s="1"/>
      <c r="NUI41" s="1"/>
      <c r="NUJ41" s="1"/>
      <c r="NUK41" s="1"/>
      <c r="NUL41" s="1"/>
      <c r="NUM41" s="1"/>
      <c r="NUN41" s="1"/>
      <c r="NUO41" s="1"/>
      <c r="NUP41" s="1"/>
      <c r="NUQ41" s="1"/>
      <c r="NUR41" s="1"/>
      <c r="NUS41" s="1"/>
      <c r="NUT41" s="1"/>
      <c r="NUU41" s="1"/>
      <c r="NUV41" s="1"/>
      <c r="NUW41" s="1"/>
      <c r="NUX41" s="1"/>
      <c r="NUY41" s="1"/>
      <c r="NUZ41" s="1"/>
      <c r="NVA41" s="1"/>
      <c r="NVB41" s="1"/>
      <c r="NVC41" s="1"/>
      <c r="NVD41" s="1"/>
      <c r="NVE41" s="1"/>
      <c r="NVF41" s="1"/>
      <c r="NVG41" s="1"/>
      <c r="NVH41" s="1"/>
      <c r="NVI41" s="1"/>
      <c r="NVJ41" s="1"/>
      <c r="NVK41" s="1"/>
      <c r="NVL41" s="1"/>
      <c r="NVM41" s="1"/>
      <c r="NVN41" s="1"/>
      <c r="NVO41" s="1"/>
      <c r="NVP41" s="1"/>
      <c r="NVQ41" s="1"/>
      <c r="NVR41" s="1"/>
      <c r="NVS41" s="1"/>
      <c r="NVT41" s="1"/>
      <c r="NVU41" s="1"/>
      <c r="NVV41" s="1"/>
      <c r="NVW41" s="1"/>
      <c r="NVX41" s="1"/>
      <c r="NVY41" s="1"/>
      <c r="NVZ41" s="1"/>
      <c r="NWA41" s="1"/>
      <c r="NWB41" s="1"/>
      <c r="NWC41" s="1"/>
      <c r="NWD41" s="1"/>
      <c r="NWE41" s="1"/>
      <c r="NWF41" s="1"/>
      <c r="NWG41" s="1"/>
      <c r="NWH41" s="1"/>
      <c r="NWI41" s="1"/>
      <c r="NWJ41" s="1"/>
      <c r="NWK41" s="1"/>
      <c r="NWL41" s="1"/>
      <c r="NWM41" s="1"/>
      <c r="NWN41" s="1"/>
      <c r="NWO41" s="1"/>
      <c r="NWP41" s="1"/>
      <c r="NWQ41" s="1"/>
      <c r="NWR41" s="1"/>
      <c r="NWS41" s="1"/>
      <c r="NWT41" s="1"/>
      <c r="NWU41" s="1"/>
      <c r="NWV41" s="1"/>
      <c r="NWW41" s="1"/>
      <c r="NWX41" s="1"/>
      <c r="NWY41" s="1"/>
      <c r="NWZ41" s="1"/>
      <c r="NXA41" s="1"/>
      <c r="NXB41" s="1"/>
      <c r="NXC41" s="1"/>
      <c r="NXD41" s="1"/>
      <c r="NXE41" s="1"/>
      <c r="NXF41" s="1"/>
      <c r="NXG41" s="1"/>
      <c r="NXH41" s="1"/>
      <c r="NXI41" s="1"/>
      <c r="NXJ41" s="1"/>
      <c r="NXK41" s="1"/>
      <c r="NXL41" s="1"/>
      <c r="NXM41" s="1"/>
      <c r="NXN41" s="1"/>
      <c r="NXO41" s="1"/>
      <c r="NXP41" s="1"/>
      <c r="NXQ41" s="1"/>
      <c r="NXR41" s="1"/>
      <c r="NXS41" s="1"/>
      <c r="NXT41" s="1"/>
      <c r="NXU41" s="1"/>
      <c r="NXV41" s="1"/>
      <c r="NXW41" s="1"/>
      <c r="NXX41" s="1"/>
      <c r="NXY41" s="1"/>
      <c r="NXZ41" s="1"/>
      <c r="NYA41" s="1"/>
      <c r="NYB41" s="1"/>
      <c r="NYC41" s="1"/>
      <c r="NYD41" s="1"/>
      <c r="NYE41" s="1"/>
      <c r="NYF41" s="1"/>
      <c r="NYG41" s="1"/>
      <c r="NYH41" s="1"/>
      <c r="NYI41" s="1"/>
      <c r="NYJ41" s="1"/>
      <c r="NYK41" s="1"/>
      <c r="NYL41" s="1"/>
      <c r="NYM41" s="1"/>
      <c r="NYN41" s="1"/>
      <c r="NYO41" s="1"/>
      <c r="NYP41" s="1"/>
      <c r="NYQ41" s="1"/>
      <c r="NYR41" s="1"/>
      <c r="NYS41" s="1"/>
      <c r="NYT41" s="1"/>
      <c r="NYU41" s="1"/>
      <c r="NYV41" s="1"/>
      <c r="NYW41" s="1"/>
      <c r="NYX41" s="1"/>
      <c r="NYY41" s="1"/>
      <c r="NYZ41" s="1"/>
      <c r="NZA41" s="1"/>
      <c r="NZB41" s="1"/>
      <c r="NZC41" s="1"/>
      <c r="NZD41" s="1"/>
      <c r="NZE41" s="1"/>
      <c r="NZF41" s="1"/>
      <c r="NZG41" s="1"/>
      <c r="NZH41" s="1"/>
      <c r="NZI41" s="1"/>
      <c r="NZJ41" s="1"/>
      <c r="NZK41" s="1"/>
      <c r="NZL41" s="1"/>
      <c r="NZM41" s="1"/>
      <c r="NZN41" s="1"/>
      <c r="NZO41" s="1"/>
      <c r="NZP41" s="1"/>
      <c r="NZQ41" s="1"/>
      <c r="NZR41" s="1"/>
      <c r="NZS41" s="1"/>
      <c r="NZT41" s="1"/>
      <c r="NZU41" s="1"/>
      <c r="NZV41" s="1"/>
      <c r="NZW41" s="1"/>
      <c r="NZX41" s="1"/>
      <c r="NZY41" s="1"/>
      <c r="NZZ41" s="1"/>
      <c r="OAA41" s="1"/>
      <c r="OAB41" s="1"/>
      <c r="OAC41" s="1"/>
      <c r="OAD41" s="1"/>
      <c r="OAE41" s="1"/>
      <c r="OAF41" s="1"/>
      <c r="OAG41" s="1"/>
      <c r="OAH41" s="1"/>
      <c r="OAI41" s="1"/>
      <c r="OAJ41" s="1"/>
      <c r="OAK41" s="1"/>
      <c r="OAL41" s="1"/>
      <c r="OAM41" s="1"/>
      <c r="OAN41" s="1"/>
      <c r="OAO41" s="1"/>
      <c r="OAP41" s="1"/>
      <c r="OAQ41" s="1"/>
      <c r="OAR41" s="1"/>
      <c r="OAS41" s="1"/>
      <c r="OAT41" s="1"/>
      <c r="OAU41" s="1"/>
      <c r="OAV41" s="1"/>
      <c r="OAW41" s="1"/>
      <c r="OAX41" s="1"/>
      <c r="OAY41" s="1"/>
      <c r="OAZ41" s="1"/>
      <c r="OBA41" s="1"/>
      <c r="OBB41" s="1"/>
      <c r="OBC41" s="1"/>
      <c r="OBD41" s="1"/>
      <c r="OBE41" s="1"/>
      <c r="OBF41" s="1"/>
      <c r="OBG41" s="1"/>
      <c r="OBH41" s="1"/>
      <c r="OBI41" s="1"/>
      <c r="OBJ41" s="1"/>
      <c r="OBK41" s="1"/>
      <c r="OBL41" s="1"/>
      <c r="OBM41" s="1"/>
      <c r="OBN41" s="1"/>
      <c r="OBO41" s="1"/>
      <c r="OBP41" s="1"/>
      <c r="OBQ41" s="1"/>
      <c r="OBR41" s="1"/>
      <c r="OBS41" s="1"/>
      <c r="OBT41" s="1"/>
      <c r="OBU41" s="1"/>
      <c r="OBV41" s="1"/>
      <c r="OBW41" s="1"/>
      <c r="OBX41" s="1"/>
      <c r="OBY41" s="1"/>
      <c r="OBZ41" s="1"/>
      <c r="OCA41" s="1"/>
      <c r="OCB41" s="1"/>
      <c r="OCC41" s="1"/>
      <c r="OCD41" s="1"/>
      <c r="OCE41" s="1"/>
      <c r="OCF41" s="1"/>
      <c r="OCG41" s="1"/>
      <c r="OCH41" s="1"/>
      <c r="OCI41" s="1"/>
      <c r="OCJ41" s="1"/>
      <c r="OCK41" s="1"/>
      <c r="OCL41" s="1"/>
      <c r="OCM41" s="1"/>
      <c r="OCN41" s="1"/>
      <c r="OCO41" s="1"/>
      <c r="OCP41" s="1"/>
      <c r="OCQ41" s="1"/>
      <c r="OCR41" s="1"/>
      <c r="OCS41" s="1"/>
      <c r="OCT41" s="1"/>
      <c r="OCU41" s="1"/>
      <c r="OCV41" s="1"/>
      <c r="OCW41" s="1"/>
      <c r="OCX41" s="1"/>
      <c r="OCY41" s="1"/>
      <c r="OCZ41" s="1"/>
      <c r="ODA41" s="1"/>
      <c r="ODB41" s="1"/>
      <c r="ODC41" s="1"/>
      <c r="ODD41" s="1"/>
      <c r="ODE41" s="1"/>
      <c r="ODF41" s="1"/>
      <c r="ODG41" s="1"/>
      <c r="ODH41" s="1"/>
      <c r="ODI41" s="1"/>
      <c r="ODJ41" s="1"/>
      <c r="ODK41" s="1"/>
      <c r="ODL41" s="1"/>
      <c r="ODM41" s="1"/>
      <c r="ODN41" s="1"/>
      <c r="ODO41" s="1"/>
      <c r="ODP41" s="1"/>
      <c r="ODQ41" s="1"/>
      <c r="ODR41" s="1"/>
      <c r="ODS41" s="1"/>
      <c r="ODT41" s="1"/>
      <c r="ODU41" s="1"/>
      <c r="ODV41" s="1"/>
      <c r="ODW41" s="1"/>
      <c r="ODX41" s="1"/>
      <c r="ODY41" s="1"/>
      <c r="ODZ41" s="1"/>
      <c r="OEA41" s="1"/>
      <c r="OEB41" s="1"/>
      <c r="OEC41" s="1"/>
      <c r="OED41" s="1"/>
      <c r="OEE41" s="1"/>
      <c r="OEF41" s="1"/>
      <c r="OEG41" s="1"/>
      <c r="OEH41" s="1"/>
      <c r="OEI41" s="1"/>
      <c r="OEJ41" s="1"/>
      <c r="OEK41" s="1"/>
      <c r="OEL41" s="1"/>
      <c r="OEM41" s="1"/>
      <c r="OEN41" s="1"/>
      <c r="OEO41" s="1"/>
      <c r="OEP41" s="1"/>
      <c r="OEQ41" s="1"/>
      <c r="OER41" s="1"/>
      <c r="OES41" s="1"/>
      <c r="OET41" s="1"/>
      <c r="OEU41" s="1"/>
      <c r="OEV41" s="1"/>
      <c r="OEW41" s="1"/>
      <c r="OEX41" s="1"/>
      <c r="OEY41" s="1"/>
      <c r="OEZ41" s="1"/>
      <c r="OFA41" s="1"/>
      <c r="OFB41" s="1"/>
      <c r="OFC41" s="1"/>
      <c r="OFD41" s="1"/>
      <c r="OFE41" s="1"/>
      <c r="OFF41" s="1"/>
      <c r="OFG41" s="1"/>
      <c r="OFH41" s="1"/>
      <c r="OFI41" s="1"/>
      <c r="OFJ41" s="1"/>
      <c r="OFK41" s="1"/>
      <c r="OFL41" s="1"/>
      <c r="OFM41" s="1"/>
      <c r="OFN41" s="1"/>
      <c r="OFO41" s="1"/>
      <c r="OFP41" s="1"/>
      <c r="OFQ41" s="1"/>
      <c r="OFR41" s="1"/>
      <c r="OFS41" s="1"/>
      <c r="OFT41" s="1"/>
      <c r="OFU41" s="1"/>
      <c r="OFV41" s="1"/>
      <c r="OFW41" s="1"/>
      <c r="OFX41" s="1"/>
      <c r="OFY41" s="1"/>
      <c r="OFZ41" s="1"/>
      <c r="OGA41" s="1"/>
      <c r="OGB41" s="1"/>
      <c r="OGC41" s="1"/>
      <c r="OGD41" s="1"/>
      <c r="OGE41" s="1"/>
      <c r="OGF41" s="1"/>
      <c r="OGG41" s="1"/>
      <c r="OGH41" s="1"/>
      <c r="OGI41" s="1"/>
      <c r="OGJ41" s="1"/>
      <c r="OGK41" s="1"/>
      <c r="OGL41" s="1"/>
      <c r="OGM41" s="1"/>
      <c r="OGN41" s="1"/>
      <c r="OGO41" s="1"/>
      <c r="OGP41" s="1"/>
      <c r="OGQ41" s="1"/>
      <c r="OGR41" s="1"/>
      <c r="OGS41" s="1"/>
      <c r="OGT41" s="1"/>
      <c r="OGU41" s="1"/>
      <c r="OGV41" s="1"/>
      <c r="OGW41" s="1"/>
      <c r="OGX41" s="1"/>
      <c r="OGY41" s="1"/>
      <c r="OGZ41" s="1"/>
      <c r="OHA41" s="1"/>
      <c r="OHB41" s="1"/>
      <c r="OHC41" s="1"/>
      <c r="OHD41" s="1"/>
      <c r="OHE41" s="1"/>
      <c r="OHF41" s="1"/>
      <c r="OHG41" s="1"/>
      <c r="OHH41" s="1"/>
      <c r="OHI41" s="1"/>
      <c r="OHJ41" s="1"/>
      <c r="OHK41" s="1"/>
      <c r="OHL41" s="1"/>
      <c r="OHM41" s="1"/>
      <c r="OHN41" s="1"/>
      <c r="OHO41" s="1"/>
      <c r="OHP41" s="1"/>
      <c r="OHQ41" s="1"/>
      <c r="OHR41" s="1"/>
      <c r="OHS41" s="1"/>
      <c r="OHT41" s="1"/>
      <c r="OHU41" s="1"/>
      <c r="OHV41" s="1"/>
      <c r="OHW41" s="1"/>
      <c r="OHX41" s="1"/>
      <c r="OHY41" s="1"/>
      <c r="OHZ41" s="1"/>
      <c r="OIA41" s="1"/>
      <c r="OIB41" s="1"/>
      <c r="OIC41" s="1"/>
      <c r="OID41" s="1"/>
      <c r="OIE41" s="1"/>
      <c r="OIF41" s="1"/>
      <c r="OIG41" s="1"/>
      <c r="OIH41" s="1"/>
      <c r="OII41" s="1"/>
      <c r="OIJ41" s="1"/>
      <c r="OIK41" s="1"/>
      <c r="OIL41" s="1"/>
      <c r="OIM41" s="1"/>
      <c r="OIN41" s="1"/>
      <c r="OIO41" s="1"/>
      <c r="OIP41" s="1"/>
      <c r="OIQ41" s="1"/>
      <c r="OIR41" s="1"/>
      <c r="OIS41" s="1"/>
      <c r="OIT41" s="1"/>
      <c r="OIU41" s="1"/>
      <c r="OIV41" s="1"/>
      <c r="OIW41" s="1"/>
      <c r="OIX41" s="1"/>
      <c r="OIY41" s="1"/>
      <c r="OIZ41" s="1"/>
      <c r="OJA41" s="1"/>
      <c r="OJB41" s="1"/>
      <c r="OJC41" s="1"/>
      <c r="OJD41" s="1"/>
      <c r="OJE41" s="1"/>
      <c r="OJF41" s="1"/>
      <c r="OJG41" s="1"/>
      <c r="OJH41" s="1"/>
      <c r="OJI41" s="1"/>
      <c r="OJJ41" s="1"/>
      <c r="OJK41" s="1"/>
      <c r="OJL41" s="1"/>
      <c r="OJM41" s="1"/>
      <c r="OJN41" s="1"/>
      <c r="OJO41" s="1"/>
      <c r="OJP41" s="1"/>
      <c r="OJQ41" s="1"/>
      <c r="OJR41" s="1"/>
      <c r="OJS41" s="1"/>
      <c r="OJT41" s="1"/>
      <c r="OJU41" s="1"/>
      <c r="OJV41" s="1"/>
      <c r="OJW41" s="1"/>
      <c r="OJX41" s="1"/>
      <c r="OJY41" s="1"/>
      <c r="OJZ41" s="1"/>
      <c r="OKA41" s="1"/>
      <c r="OKB41" s="1"/>
      <c r="OKC41" s="1"/>
      <c r="OKD41" s="1"/>
      <c r="OKE41" s="1"/>
      <c r="OKF41" s="1"/>
      <c r="OKG41" s="1"/>
      <c r="OKH41" s="1"/>
      <c r="OKI41" s="1"/>
      <c r="OKJ41" s="1"/>
      <c r="OKK41" s="1"/>
      <c r="OKL41" s="1"/>
      <c r="OKM41" s="1"/>
      <c r="OKN41" s="1"/>
      <c r="OKO41" s="1"/>
      <c r="OKP41" s="1"/>
      <c r="OKQ41" s="1"/>
      <c r="OKR41" s="1"/>
      <c r="OKS41" s="1"/>
      <c r="OKT41" s="1"/>
      <c r="OKU41" s="1"/>
      <c r="OKV41" s="1"/>
      <c r="OKW41" s="1"/>
      <c r="OKX41" s="1"/>
      <c r="OKY41" s="1"/>
      <c r="OKZ41" s="1"/>
      <c r="OLA41" s="1"/>
      <c r="OLB41" s="1"/>
      <c r="OLC41" s="1"/>
      <c r="OLD41" s="1"/>
      <c r="OLE41" s="1"/>
      <c r="OLF41" s="1"/>
      <c r="OLG41" s="1"/>
      <c r="OLH41" s="1"/>
      <c r="OLI41" s="1"/>
      <c r="OLJ41" s="1"/>
      <c r="OLK41" s="1"/>
      <c r="OLL41" s="1"/>
      <c r="OLM41" s="1"/>
      <c r="OLN41" s="1"/>
      <c r="OLO41" s="1"/>
      <c r="OLP41" s="1"/>
      <c r="OLQ41" s="1"/>
      <c r="OLR41" s="1"/>
      <c r="OLS41" s="1"/>
      <c r="OLT41" s="1"/>
      <c r="OLU41" s="1"/>
      <c r="OLV41" s="1"/>
      <c r="OLW41" s="1"/>
      <c r="OLX41" s="1"/>
      <c r="OLY41" s="1"/>
      <c r="OLZ41" s="1"/>
      <c r="OMA41" s="1"/>
      <c r="OMB41" s="1"/>
      <c r="OMC41" s="1"/>
      <c r="OMD41" s="1"/>
      <c r="OME41" s="1"/>
      <c r="OMF41" s="1"/>
      <c r="OMG41" s="1"/>
      <c r="OMH41" s="1"/>
      <c r="OMI41" s="1"/>
      <c r="OMJ41" s="1"/>
      <c r="OMK41" s="1"/>
      <c r="OML41" s="1"/>
      <c r="OMM41" s="1"/>
      <c r="OMN41" s="1"/>
      <c r="OMO41" s="1"/>
      <c r="OMP41" s="1"/>
      <c r="OMQ41" s="1"/>
      <c r="OMR41" s="1"/>
      <c r="OMS41" s="1"/>
      <c r="OMT41" s="1"/>
      <c r="OMU41" s="1"/>
      <c r="OMV41" s="1"/>
      <c r="OMW41" s="1"/>
      <c r="OMX41" s="1"/>
      <c r="OMY41" s="1"/>
      <c r="OMZ41" s="1"/>
      <c r="ONA41" s="1"/>
      <c r="ONB41" s="1"/>
      <c r="ONC41" s="1"/>
      <c r="OND41" s="1"/>
      <c r="ONE41" s="1"/>
      <c r="ONF41" s="1"/>
      <c r="ONG41" s="1"/>
      <c r="ONH41" s="1"/>
      <c r="ONI41" s="1"/>
      <c r="ONJ41" s="1"/>
      <c r="ONK41" s="1"/>
      <c r="ONL41" s="1"/>
      <c r="ONM41" s="1"/>
      <c r="ONN41" s="1"/>
      <c r="ONO41" s="1"/>
      <c r="ONP41" s="1"/>
      <c r="ONQ41" s="1"/>
      <c r="ONR41" s="1"/>
      <c r="ONS41" s="1"/>
      <c r="ONT41" s="1"/>
      <c r="ONU41" s="1"/>
      <c r="ONV41" s="1"/>
      <c r="ONW41" s="1"/>
      <c r="ONX41" s="1"/>
      <c r="ONY41" s="1"/>
      <c r="ONZ41" s="1"/>
      <c r="OOA41" s="1"/>
      <c r="OOB41" s="1"/>
      <c r="OOC41" s="1"/>
      <c r="OOD41" s="1"/>
      <c r="OOE41" s="1"/>
      <c r="OOF41" s="1"/>
      <c r="OOG41" s="1"/>
      <c r="OOH41" s="1"/>
      <c r="OOI41" s="1"/>
      <c r="OOJ41" s="1"/>
      <c r="OOK41" s="1"/>
      <c r="OOL41" s="1"/>
      <c r="OOM41" s="1"/>
      <c r="OON41" s="1"/>
      <c r="OOO41" s="1"/>
      <c r="OOP41" s="1"/>
      <c r="OOQ41" s="1"/>
      <c r="OOR41" s="1"/>
      <c r="OOS41" s="1"/>
      <c r="OOT41" s="1"/>
      <c r="OOU41" s="1"/>
      <c r="OOV41" s="1"/>
      <c r="OOW41" s="1"/>
      <c r="OOX41" s="1"/>
      <c r="OOY41" s="1"/>
      <c r="OOZ41" s="1"/>
      <c r="OPA41" s="1"/>
      <c r="OPB41" s="1"/>
      <c r="OPC41" s="1"/>
      <c r="OPD41" s="1"/>
      <c r="OPE41" s="1"/>
      <c r="OPF41" s="1"/>
      <c r="OPG41" s="1"/>
      <c r="OPH41" s="1"/>
      <c r="OPI41" s="1"/>
      <c r="OPJ41" s="1"/>
      <c r="OPK41" s="1"/>
      <c r="OPL41" s="1"/>
      <c r="OPM41" s="1"/>
      <c r="OPN41" s="1"/>
      <c r="OPO41" s="1"/>
      <c r="OPP41" s="1"/>
      <c r="OPQ41" s="1"/>
      <c r="OPR41" s="1"/>
      <c r="OPS41" s="1"/>
      <c r="OPT41" s="1"/>
      <c r="OPU41" s="1"/>
      <c r="OPV41" s="1"/>
      <c r="OPW41" s="1"/>
      <c r="OPX41" s="1"/>
      <c r="OPY41" s="1"/>
      <c r="OPZ41" s="1"/>
      <c r="OQA41" s="1"/>
      <c r="OQB41" s="1"/>
      <c r="OQC41" s="1"/>
      <c r="OQD41" s="1"/>
      <c r="OQE41" s="1"/>
      <c r="OQF41" s="1"/>
      <c r="OQG41" s="1"/>
      <c r="OQH41" s="1"/>
      <c r="OQI41" s="1"/>
      <c r="OQJ41" s="1"/>
      <c r="OQK41" s="1"/>
      <c r="OQL41" s="1"/>
      <c r="OQM41" s="1"/>
      <c r="OQN41" s="1"/>
      <c r="OQO41" s="1"/>
      <c r="OQP41" s="1"/>
      <c r="OQQ41" s="1"/>
      <c r="OQR41" s="1"/>
      <c r="OQS41" s="1"/>
      <c r="OQT41" s="1"/>
      <c r="OQU41" s="1"/>
      <c r="OQV41" s="1"/>
      <c r="OQW41" s="1"/>
      <c r="OQX41" s="1"/>
      <c r="OQY41" s="1"/>
      <c r="OQZ41" s="1"/>
      <c r="ORA41" s="1"/>
      <c r="ORB41" s="1"/>
      <c r="ORC41" s="1"/>
      <c r="ORD41" s="1"/>
      <c r="ORE41" s="1"/>
      <c r="ORF41" s="1"/>
      <c r="ORG41" s="1"/>
      <c r="ORH41" s="1"/>
      <c r="ORI41" s="1"/>
      <c r="ORJ41" s="1"/>
      <c r="ORK41" s="1"/>
      <c r="ORL41" s="1"/>
      <c r="ORM41" s="1"/>
      <c r="ORN41" s="1"/>
      <c r="ORO41" s="1"/>
      <c r="ORP41" s="1"/>
      <c r="ORQ41" s="1"/>
      <c r="ORR41" s="1"/>
      <c r="ORS41" s="1"/>
      <c r="ORT41" s="1"/>
      <c r="ORU41" s="1"/>
      <c r="ORV41" s="1"/>
      <c r="ORW41" s="1"/>
      <c r="ORX41" s="1"/>
      <c r="ORY41" s="1"/>
      <c r="ORZ41" s="1"/>
      <c r="OSA41" s="1"/>
      <c r="OSB41" s="1"/>
      <c r="OSC41" s="1"/>
      <c r="OSD41" s="1"/>
      <c r="OSE41" s="1"/>
      <c r="OSF41" s="1"/>
      <c r="OSG41" s="1"/>
      <c r="OSH41" s="1"/>
      <c r="OSI41" s="1"/>
      <c r="OSJ41" s="1"/>
      <c r="OSK41" s="1"/>
      <c r="OSL41" s="1"/>
      <c r="OSM41" s="1"/>
      <c r="OSN41" s="1"/>
      <c r="OSO41" s="1"/>
      <c r="OSP41" s="1"/>
      <c r="OSQ41" s="1"/>
      <c r="OSR41" s="1"/>
      <c r="OSS41" s="1"/>
      <c r="OST41" s="1"/>
      <c r="OSU41" s="1"/>
      <c r="OSV41" s="1"/>
      <c r="OSW41" s="1"/>
      <c r="OSX41" s="1"/>
      <c r="OSY41" s="1"/>
      <c r="OSZ41" s="1"/>
      <c r="OTA41" s="1"/>
      <c r="OTB41" s="1"/>
      <c r="OTC41" s="1"/>
      <c r="OTD41" s="1"/>
      <c r="OTE41" s="1"/>
      <c r="OTF41" s="1"/>
      <c r="OTG41" s="1"/>
      <c r="OTH41" s="1"/>
      <c r="OTI41" s="1"/>
      <c r="OTJ41" s="1"/>
      <c r="OTK41" s="1"/>
      <c r="OTL41" s="1"/>
      <c r="OTM41" s="1"/>
      <c r="OTN41" s="1"/>
      <c r="OTO41" s="1"/>
      <c r="OTP41" s="1"/>
      <c r="OTQ41" s="1"/>
      <c r="OTR41" s="1"/>
      <c r="OTS41" s="1"/>
      <c r="OTT41" s="1"/>
      <c r="OTU41" s="1"/>
      <c r="OTV41" s="1"/>
      <c r="OTW41" s="1"/>
      <c r="OTX41" s="1"/>
      <c r="OTY41" s="1"/>
      <c r="OTZ41" s="1"/>
      <c r="OUA41" s="1"/>
      <c r="OUB41" s="1"/>
      <c r="OUC41" s="1"/>
      <c r="OUD41" s="1"/>
      <c r="OUE41" s="1"/>
      <c r="OUF41" s="1"/>
      <c r="OUG41" s="1"/>
      <c r="OUH41" s="1"/>
      <c r="OUI41" s="1"/>
      <c r="OUJ41" s="1"/>
      <c r="OUK41" s="1"/>
      <c r="OUL41" s="1"/>
      <c r="OUM41" s="1"/>
      <c r="OUN41" s="1"/>
      <c r="OUO41" s="1"/>
      <c r="OUP41" s="1"/>
      <c r="OUQ41" s="1"/>
      <c r="OUR41" s="1"/>
      <c r="OUS41" s="1"/>
      <c r="OUT41" s="1"/>
      <c r="OUU41" s="1"/>
      <c r="OUV41" s="1"/>
      <c r="OUW41" s="1"/>
      <c r="OUX41" s="1"/>
      <c r="OUY41" s="1"/>
      <c r="OUZ41" s="1"/>
      <c r="OVA41" s="1"/>
      <c r="OVB41" s="1"/>
      <c r="OVC41" s="1"/>
      <c r="OVD41" s="1"/>
      <c r="OVE41" s="1"/>
      <c r="OVF41" s="1"/>
      <c r="OVG41" s="1"/>
      <c r="OVH41" s="1"/>
      <c r="OVI41" s="1"/>
      <c r="OVJ41" s="1"/>
      <c r="OVK41" s="1"/>
      <c r="OVL41" s="1"/>
      <c r="OVM41" s="1"/>
      <c r="OVN41" s="1"/>
      <c r="OVO41" s="1"/>
      <c r="OVP41" s="1"/>
      <c r="OVQ41" s="1"/>
      <c r="OVR41" s="1"/>
      <c r="OVS41" s="1"/>
      <c r="OVT41" s="1"/>
      <c r="OVU41" s="1"/>
      <c r="OVV41" s="1"/>
      <c r="OVW41" s="1"/>
      <c r="OVX41" s="1"/>
      <c r="OVY41" s="1"/>
      <c r="OVZ41" s="1"/>
      <c r="OWA41" s="1"/>
      <c r="OWB41" s="1"/>
      <c r="OWC41" s="1"/>
      <c r="OWD41" s="1"/>
      <c r="OWE41" s="1"/>
      <c r="OWF41" s="1"/>
      <c r="OWG41" s="1"/>
      <c r="OWH41" s="1"/>
      <c r="OWI41" s="1"/>
      <c r="OWJ41" s="1"/>
      <c r="OWK41" s="1"/>
      <c r="OWL41" s="1"/>
      <c r="OWM41" s="1"/>
      <c r="OWN41" s="1"/>
      <c r="OWO41" s="1"/>
      <c r="OWP41" s="1"/>
      <c r="OWQ41" s="1"/>
      <c r="OWR41" s="1"/>
      <c r="OWS41" s="1"/>
      <c r="OWT41" s="1"/>
      <c r="OWU41" s="1"/>
      <c r="OWV41" s="1"/>
      <c r="OWW41" s="1"/>
      <c r="OWX41" s="1"/>
      <c r="OWY41" s="1"/>
      <c r="OWZ41" s="1"/>
      <c r="OXA41" s="1"/>
      <c r="OXB41" s="1"/>
      <c r="OXC41" s="1"/>
      <c r="OXD41" s="1"/>
      <c r="OXE41" s="1"/>
      <c r="OXF41" s="1"/>
      <c r="OXG41" s="1"/>
      <c r="OXH41" s="1"/>
      <c r="OXI41" s="1"/>
      <c r="OXJ41" s="1"/>
      <c r="OXK41" s="1"/>
      <c r="OXL41" s="1"/>
      <c r="OXM41" s="1"/>
      <c r="OXN41" s="1"/>
      <c r="OXO41" s="1"/>
      <c r="OXP41" s="1"/>
      <c r="OXQ41" s="1"/>
      <c r="OXR41" s="1"/>
      <c r="OXS41" s="1"/>
      <c r="OXT41" s="1"/>
      <c r="OXU41" s="1"/>
      <c r="OXV41" s="1"/>
      <c r="OXW41" s="1"/>
      <c r="OXX41" s="1"/>
      <c r="OXY41" s="1"/>
      <c r="OXZ41" s="1"/>
      <c r="OYA41" s="1"/>
      <c r="OYB41" s="1"/>
      <c r="OYC41" s="1"/>
      <c r="OYD41" s="1"/>
      <c r="OYE41" s="1"/>
      <c r="OYF41" s="1"/>
      <c r="OYG41" s="1"/>
      <c r="OYH41" s="1"/>
      <c r="OYI41" s="1"/>
      <c r="OYJ41" s="1"/>
      <c r="OYK41" s="1"/>
      <c r="OYL41" s="1"/>
      <c r="OYM41" s="1"/>
      <c r="OYN41" s="1"/>
      <c r="OYO41" s="1"/>
      <c r="OYP41" s="1"/>
      <c r="OYQ41" s="1"/>
      <c r="OYR41" s="1"/>
      <c r="OYS41" s="1"/>
      <c r="OYT41" s="1"/>
      <c r="OYU41" s="1"/>
      <c r="OYV41" s="1"/>
      <c r="OYW41" s="1"/>
      <c r="OYX41" s="1"/>
      <c r="OYY41" s="1"/>
      <c r="OYZ41" s="1"/>
      <c r="OZA41" s="1"/>
      <c r="OZB41" s="1"/>
      <c r="OZC41" s="1"/>
      <c r="OZD41" s="1"/>
      <c r="OZE41" s="1"/>
      <c r="OZF41" s="1"/>
      <c r="OZG41" s="1"/>
      <c r="OZH41" s="1"/>
      <c r="OZI41" s="1"/>
      <c r="OZJ41" s="1"/>
      <c r="OZK41" s="1"/>
      <c r="OZL41" s="1"/>
      <c r="OZM41" s="1"/>
      <c r="OZN41" s="1"/>
      <c r="OZO41" s="1"/>
      <c r="OZP41" s="1"/>
      <c r="OZQ41" s="1"/>
      <c r="OZR41" s="1"/>
      <c r="OZS41" s="1"/>
      <c r="OZT41" s="1"/>
      <c r="OZU41" s="1"/>
      <c r="OZV41" s="1"/>
      <c r="OZW41" s="1"/>
      <c r="OZX41" s="1"/>
      <c r="OZY41" s="1"/>
      <c r="OZZ41" s="1"/>
      <c r="PAA41" s="1"/>
      <c r="PAB41" s="1"/>
      <c r="PAC41" s="1"/>
      <c r="PAD41" s="1"/>
      <c r="PAE41" s="1"/>
      <c r="PAF41" s="1"/>
      <c r="PAG41" s="1"/>
      <c r="PAH41" s="1"/>
      <c r="PAI41" s="1"/>
      <c r="PAJ41" s="1"/>
      <c r="PAK41" s="1"/>
      <c r="PAL41" s="1"/>
      <c r="PAM41" s="1"/>
      <c r="PAN41" s="1"/>
      <c r="PAO41" s="1"/>
      <c r="PAP41" s="1"/>
      <c r="PAQ41" s="1"/>
      <c r="PAR41" s="1"/>
      <c r="PAS41" s="1"/>
      <c r="PAT41" s="1"/>
      <c r="PAU41" s="1"/>
      <c r="PAV41" s="1"/>
      <c r="PAW41" s="1"/>
      <c r="PAX41" s="1"/>
      <c r="PAY41" s="1"/>
      <c r="PAZ41" s="1"/>
      <c r="PBA41" s="1"/>
      <c r="PBB41" s="1"/>
      <c r="PBC41" s="1"/>
      <c r="PBD41" s="1"/>
      <c r="PBE41" s="1"/>
      <c r="PBF41" s="1"/>
      <c r="PBG41" s="1"/>
      <c r="PBH41" s="1"/>
      <c r="PBI41" s="1"/>
      <c r="PBJ41" s="1"/>
      <c r="PBK41" s="1"/>
      <c r="PBL41" s="1"/>
      <c r="PBM41" s="1"/>
      <c r="PBN41" s="1"/>
      <c r="PBO41" s="1"/>
      <c r="PBP41" s="1"/>
      <c r="PBQ41" s="1"/>
      <c r="PBR41" s="1"/>
      <c r="PBS41" s="1"/>
      <c r="PBT41" s="1"/>
      <c r="PBU41" s="1"/>
      <c r="PBV41" s="1"/>
      <c r="PBW41" s="1"/>
      <c r="PBX41" s="1"/>
      <c r="PBY41" s="1"/>
      <c r="PBZ41" s="1"/>
      <c r="PCA41" s="1"/>
      <c r="PCB41" s="1"/>
      <c r="PCC41" s="1"/>
      <c r="PCD41" s="1"/>
      <c r="PCE41" s="1"/>
      <c r="PCF41" s="1"/>
      <c r="PCG41" s="1"/>
      <c r="PCH41" s="1"/>
      <c r="PCI41" s="1"/>
      <c r="PCJ41" s="1"/>
      <c r="PCK41" s="1"/>
      <c r="PCL41" s="1"/>
      <c r="PCM41" s="1"/>
      <c r="PCN41" s="1"/>
      <c r="PCO41" s="1"/>
      <c r="PCP41" s="1"/>
      <c r="PCQ41" s="1"/>
      <c r="PCR41" s="1"/>
      <c r="PCS41" s="1"/>
      <c r="PCT41" s="1"/>
      <c r="PCU41" s="1"/>
      <c r="PCV41" s="1"/>
      <c r="PCW41" s="1"/>
      <c r="PCX41" s="1"/>
      <c r="PCY41" s="1"/>
      <c r="PCZ41" s="1"/>
      <c r="PDA41" s="1"/>
      <c r="PDB41" s="1"/>
      <c r="PDC41" s="1"/>
      <c r="PDD41" s="1"/>
      <c r="PDE41" s="1"/>
      <c r="PDF41" s="1"/>
      <c r="PDG41" s="1"/>
      <c r="PDH41" s="1"/>
      <c r="PDI41" s="1"/>
      <c r="PDJ41" s="1"/>
      <c r="PDK41" s="1"/>
      <c r="PDL41" s="1"/>
      <c r="PDM41" s="1"/>
      <c r="PDN41" s="1"/>
      <c r="PDO41" s="1"/>
      <c r="PDP41" s="1"/>
      <c r="PDQ41" s="1"/>
      <c r="PDR41" s="1"/>
      <c r="PDS41" s="1"/>
      <c r="PDT41" s="1"/>
      <c r="PDU41" s="1"/>
      <c r="PDV41" s="1"/>
      <c r="PDW41" s="1"/>
      <c r="PDX41" s="1"/>
      <c r="PDY41" s="1"/>
      <c r="PDZ41" s="1"/>
      <c r="PEA41" s="1"/>
      <c r="PEB41" s="1"/>
      <c r="PEC41" s="1"/>
      <c r="PED41" s="1"/>
      <c r="PEE41" s="1"/>
      <c r="PEF41" s="1"/>
      <c r="PEG41" s="1"/>
      <c r="PEH41" s="1"/>
      <c r="PEI41" s="1"/>
      <c r="PEJ41" s="1"/>
      <c r="PEK41" s="1"/>
      <c r="PEL41" s="1"/>
      <c r="PEM41" s="1"/>
      <c r="PEN41" s="1"/>
      <c r="PEO41" s="1"/>
      <c r="PEP41" s="1"/>
      <c r="PEQ41" s="1"/>
      <c r="PER41" s="1"/>
      <c r="PES41" s="1"/>
      <c r="PET41" s="1"/>
      <c r="PEU41" s="1"/>
      <c r="PEV41" s="1"/>
      <c r="PEW41" s="1"/>
      <c r="PEX41" s="1"/>
      <c r="PEY41" s="1"/>
      <c r="PEZ41" s="1"/>
      <c r="PFA41" s="1"/>
      <c r="PFB41" s="1"/>
      <c r="PFC41" s="1"/>
      <c r="PFD41" s="1"/>
      <c r="PFE41" s="1"/>
      <c r="PFF41" s="1"/>
      <c r="PFG41" s="1"/>
      <c r="PFH41" s="1"/>
      <c r="PFI41" s="1"/>
      <c r="PFJ41" s="1"/>
      <c r="PFK41" s="1"/>
      <c r="PFL41" s="1"/>
      <c r="PFM41" s="1"/>
      <c r="PFN41" s="1"/>
      <c r="PFO41" s="1"/>
      <c r="PFP41" s="1"/>
      <c r="PFQ41" s="1"/>
      <c r="PFR41" s="1"/>
      <c r="PFS41" s="1"/>
      <c r="PFT41" s="1"/>
      <c r="PFU41" s="1"/>
      <c r="PFV41" s="1"/>
      <c r="PFW41" s="1"/>
      <c r="PFX41" s="1"/>
      <c r="PFY41" s="1"/>
      <c r="PFZ41" s="1"/>
      <c r="PGA41" s="1"/>
      <c r="PGB41" s="1"/>
      <c r="PGC41" s="1"/>
      <c r="PGD41" s="1"/>
      <c r="PGE41" s="1"/>
      <c r="PGF41" s="1"/>
      <c r="PGG41" s="1"/>
      <c r="PGH41" s="1"/>
      <c r="PGI41" s="1"/>
      <c r="PGJ41" s="1"/>
      <c r="PGK41" s="1"/>
      <c r="PGL41" s="1"/>
      <c r="PGM41" s="1"/>
      <c r="PGN41" s="1"/>
      <c r="PGO41" s="1"/>
      <c r="PGP41" s="1"/>
      <c r="PGQ41" s="1"/>
      <c r="PGR41" s="1"/>
      <c r="PGS41" s="1"/>
      <c r="PGT41" s="1"/>
      <c r="PGU41" s="1"/>
      <c r="PGV41" s="1"/>
      <c r="PGW41" s="1"/>
      <c r="PGX41" s="1"/>
      <c r="PGY41" s="1"/>
      <c r="PGZ41" s="1"/>
      <c r="PHA41" s="1"/>
      <c r="PHB41" s="1"/>
      <c r="PHC41" s="1"/>
      <c r="PHD41" s="1"/>
      <c r="PHE41" s="1"/>
      <c r="PHF41" s="1"/>
      <c r="PHG41" s="1"/>
      <c r="PHH41" s="1"/>
      <c r="PHI41" s="1"/>
      <c r="PHJ41" s="1"/>
      <c r="PHK41" s="1"/>
      <c r="PHL41" s="1"/>
      <c r="PHM41" s="1"/>
      <c r="PHN41" s="1"/>
      <c r="PHO41" s="1"/>
      <c r="PHP41" s="1"/>
      <c r="PHQ41" s="1"/>
      <c r="PHR41" s="1"/>
      <c r="PHS41" s="1"/>
      <c r="PHT41" s="1"/>
      <c r="PHU41" s="1"/>
      <c r="PHV41" s="1"/>
      <c r="PHW41" s="1"/>
      <c r="PHX41" s="1"/>
      <c r="PHY41" s="1"/>
      <c r="PHZ41" s="1"/>
      <c r="PIA41" s="1"/>
      <c r="PIB41" s="1"/>
      <c r="PIC41" s="1"/>
      <c r="PID41" s="1"/>
      <c r="PIE41" s="1"/>
      <c r="PIF41" s="1"/>
      <c r="PIG41" s="1"/>
      <c r="PIH41" s="1"/>
      <c r="PII41" s="1"/>
      <c r="PIJ41" s="1"/>
      <c r="PIK41" s="1"/>
      <c r="PIL41" s="1"/>
      <c r="PIM41" s="1"/>
      <c r="PIN41" s="1"/>
      <c r="PIO41" s="1"/>
      <c r="PIP41" s="1"/>
      <c r="PIQ41" s="1"/>
      <c r="PIR41" s="1"/>
      <c r="PIS41" s="1"/>
      <c r="PIT41" s="1"/>
      <c r="PIU41" s="1"/>
      <c r="PIV41" s="1"/>
      <c r="PIW41" s="1"/>
      <c r="PIX41" s="1"/>
      <c r="PIY41" s="1"/>
      <c r="PIZ41" s="1"/>
      <c r="PJA41" s="1"/>
      <c r="PJB41" s="1"/>
      <c r="PJC41" s="1"/>
      <c r="PJD41" s="1"/>
      <c r="PJE41" s="1"/>
      <c r="PJF41" s="1"/>
      <c r="PJG41" s="1"/>
      <c r="PJH41" s="1"/>
      <c r="PJI41" s="1"/>
      <c r="PJJ41" s="1"/>
      <c r="PJK41" s="1"/>
      <c r="PJL41" s="1"/>
      <c r="PJM41" s="1"/>
      <c r="PJN41" s="1"/>
      <c r="PJO41" s="1"/>
      <c r="PJP41" s="1"/>
      <c r="PJQ41" s="1"/>
      <c r="PJR41" s="1"/>
      <c r="PJS41" s="1"/>
      <c r="PJT41" s="1"/>
      <c r="PJU41" s="1"/>
      <c r="PJV41" s="1"/>
      <c r="PJW41" s="1"/>
      <c r="PJX41" s="1"/>
      <c r="PJY41" s="1"/>
      <c r="PJZ41" s="1"/>
      <c r="PKA41" s="1"/>
      <c r="PKB41" s="1"/>
      <c r="PKC41" s="1"/>
      <c r="PKD41" s="1"/>
      <c r="PKE41" s="1"/>
      <c r="PKF41" s="1"/>
      <c r="PKG41" s="1"/>
      <c r="PKH41" s="1"/>
      <c r="PKI41" s="1"/>
      <c r="PKJ41" s="1"/>
      <c r="PKK41" s="1"/>
      <c r="PKL41" s="1"/>
      <c r="PKM41" s="1"/>
      <c r="PKN41" s="1"/>
      <c r="PKO41" s="1"/>
      <c r="PKP41" s="1"/>
      <c r="PKQ41" s="1"/>
      <c r="PKR41" s="1"/>
      <c r="PKS41" s="1"/>
      <c r="PKT41" s="1"/>
      <c r="PKU41" s="1"/>
      <c r="PKV41" s="1"/>
      <c r="PKW41" s="1"/>
      <c r="PKX41" s="1"/>
      <c r="PKY41" s="1"/>
      <c r="PKZ41" s="1"/>
      <c r="PLA41" s="1"/>
      <c r="PLB41" s="1"/>
      <c r="PLC41" s="1"/>
      <c r="PLD41" s="1"/>
      <c r="PLE41" s="1"/>
      <c r="PLF41" s="1"/>
      <c r="PLG41" s="1"/>
      <c r="PLH41" s="1"/>
      <c r="PLI41" s="1"/>
      <c r="PLJ41" s="1"/>
      <c r="PLK41" s="1"/>
      <c r="PLL41" s="1"/>
      <c r="PLM41" s="1"/>
      <c r="PLN41" s="1"/>
      <c r="PLO41" s="1"/>
      <c r="PLP41" s="1"/>
      <c r="PLQ41" s="1"/>
      <c r="PLR41" s="1"/>
      <c r="PLS41" s="1"/>
      <c r="PLT41" s="1"/>
      <c r="PLU41" s="1"/>
      <c r="PLV41" s="1"/>
      <c r="PLW41" s="1"/>
      <c r="PLX41" s="1"/>
      <c r="PLY41" s="1"/>
      <c r="PLZ41" s="1"/>
      <c r="PMA41" s="1"/>
      <c r="PMB41" s="1"/>
      <c r="PMC41" s="1"/>
      <c r="PMD41" s="1"/>
      <c r="PME41" s="1"/>
      <c r="PMF41" s="1"/>
      <c r="PMG41" s="1"/>
      <c r="PMH41" s="1"/>
      <c r="PMI41" s="1"/>
      <c r="PMJ41" s="1"/>
      <c r="PMK41" s="1"/>
      <c r="PML41" s="1"/>
      <c r="PMM41" s="1"/>
      <c r="PMN41" s="1"/>
      <c r="PMO41" s="1"/>
      <c r="PMP41" s="1"/>
      <c r="PMQ41" s="1"/>
      <c r="PMR41" s="1"/>
      <c r="PMS41" s="1"/>
      <c r="PMT41" s="1"/>
      <c r="PMU41" s="1"/>
      <c r="PMV41" s="1"/>
      <c r="PMW41" s="1"/>
      <c r="PMX41" s="1"/>
      <c r="PMY41" s="1"/>
      <c r="PMZ41" s="1"/>
      <c r="PNA41" s="1"/>
      <c r="PNB41" s="1"/>
      <c r="PNC41" s="1"/>
      <c r="PND41" s="1"/>
      <c r="PNE41" s="1"/>
      <c r="PNF41" s="1"/>
      <c r="PNG41" s="1"/>
      <c r="PNH41" s="1"/>
      <c r="PNI41" s="1"/>
      <c r="PNJ41" s="1"/>
      <c r="PNK41" s="1"/>
      <c r="PNL41" s="1"/>
      <c r="PNM41" s="1"/>
      <c r="PNN41" s="1"/>
      <c r="PNO41" s="1"/>
      <c r="PNP41" s="1"/>
      <c r="PNQ41" s="1"/>
      <c r="PNR41" s="1"/>
      <c r="PNS41" s="1"/>
      <c r="PNT41" s="1"/>
      <c r="PNU41" s="1"/>
      <c r="PNV41" s="1"/>
      <c r="PNW41" s="1"/>
      <c r="PNX41" s="1"/>
      <c r="PNY41" s="1"/>
      <c r="PNZ41" s="1"/>
      <c r="POA41" s="1"/>
      <c r="POB41" s="1"/>
      <c r="POC41" s="1"/>
      <c r="POD41" s="1"/>
      <c r="POE41" s="1"/>
      <c r="POF41" s="1"/>
      <c r="POG41" s="1"/>
      <c r="POH41" s="1"/>
      <c r="POI41" s="1"/>
      <c r="POJ41" s="1"/>
      <c r="POK41" s="1"/>
      <c r="POL41" s="1"/>
      <c r="POM41" s="1"/>
      <c r="PON41" s="1"/>
      <c r="POO41" s="1"/>
      <c r="POP41" s="1"/>
      <c r="POQ41" s="1"/>
      <c r="POR41" s="1"/>
      <c r="POS41" s="1"/>
      <c r="POT41" s="1"/>
      <c r="POU41" s="1"/>
      <c r="POV41" s="1"/>
      <c r="POW41" s="1"/>
      <c r="POX41" s="1"/>
      <c r="POY41" s="1"/>
      <c r="POZ41" s="1"/>
      <c r="PPA41" s="1"/>
      <c r="PPB41" s="1"/>
      <c r="PPC41" s="1"/>
      <c r="PPD41" s="1"/>
      <c r="PPE41" s="1"/>
      <c r="PPF41" s="1"/>
      <c r="PPG41" s="1"/>
      <c r="PPH41" s="1"/>
      <c r="PPI41" s="1"/>
      <c r="PPJ41" s="1"/>
      <c r="PPK41" s="1"/>
      <c r="PPL41" s="1"/>
      <c r="PPM41" s="1"/>
      <c r="PPN41" s="1"/>
      <c r="PPO41" s="1"/>
      <c r="PPP41" s="1"/>
      <c r="PPQ41" s="1"/>
      <c r="PPR41" s="1"/>
      <c r="PPS41" s="1"/>
      <c r="PPT41" s="1"/>
      <c r="PPU41" s="1"/>
      <c r="PPV41" s="1"/>
      <c r="PPW41" s="1"/>
      <c r="PPX41" s="1"/>
      <c r="PPY41" s="1"/>
      <c r="PPZ41" s="1"/>
      <c r="PQA41" s="1"/>
      <c r="PQB41" s="1"/>
      <c r="PQC41" s="1"/>
      <c r="PQD41" s="1"/>
      <c r="PQE41" s="1"/>
      <c r="PQF41" s="1"/>
      <c r="PQG41" s="1"/>
      <c r="PQH41" s="1"/>
      <c r="PQI41" s="1"/>
      <c r="PQJ41" s="1"/>
      <c r="PQK41" s="1"/>
      <c r="PQL41" s="1"/>
      <c r="PQM41" s="1"/>
      <c r="PQN41" s="1"/>
      <c r="PQO41" s="1"/>
      <c r="PQP41" s="1"/>
      <c r="PQQ41" s="1"/>
      <c r="PQR41" s="1"/>
      <c r="PQS41" s="1"/>
      <c r="PQT41" s="1"/>
      <c r="PQU41" s="1"/>
      <c r="PQV41" s="1"/>
      <c r="PQW41" s="1"/>
      <c r="PQX41" s="1"/>
      <c r="PQY41" s="1"/>
      <c r="PQZ41" s="1"/>
      <c r="PRA41" s="1"/>
      <c r="PRB41" s="1"/>
      <c r="PRC41" s="1"/>
      <c r="PRD41" s="1"/>
      <c r="PRE41" s="1"/>
      <c r="PRF41" s="1"/>
      <c r="PRG41" s="1"/>
      <c r="PRH41" s="1"/>
      <c r="PRI41" s="1"/>
      <c r="PRJ41" s="1"/>
      <c r="PRK41" s="1"/>
      <c r="PRL41" s="1"/>
      <c r="PRM41" s="1"/>
      <c r="PRN41" s="1"/>
      <c r="PRO41" s="1"/>
      <c r="PRP41" s="1"/>
      <c r="PRQ41" s="1"/>
      <c r="PRR41" s="1"/>
      <c r="PRS41" s="1"/>
      <c r="PRT41" s="1"/>
      <c r="PRU41" s="1"/>
      <c r="PRV41" s="1"/>
      <c r="PRW41" s="1"/>
      <c r="PRX41" s="1"/>
      <c r="PRY41" s="1"/>
      <c r="PRZ41" s="1"/>
      <c r="PSA41" s="1"/>
      <c r="PSB41" s="1"/>
      <c r="PSC41" s="1"/>
      <c r="PSD41" s="1"/>
      <c r="PSE41" s="1"/>
      <c r="PSF41" s="1"/>
      <c r="PSG41" s="1"/>
      <c r="PSH41" s="1"/>
      <c r="PSI41" s="1"/>
      <c r="PSJ41" s="1"/>
      <c r="PSK41" s="1"/>
      <c r="PSL41" s="1"/>
      <c r="PSM41" s="1"/>
      <c r="PSN41" s="1"/>
      <c r="PSO41" s="1"/>
      <c r="PSP41" s="1"/>
      <c r="PSQ41" s="1"/>
      <c r="PSR41" s="1"/>
      <c r="PSS41" s="1"/>
      <c r="PST41" s="1"/>
      <c r="PSU41" s="1"/>
      <c r="PSV41" s="1"/>
      <c r="PSW41" s="1"/>
      <c r="PSX41" s="1"/>
      <c r="PSY41" s="1"/>
      <c r="PSZ41" s="1"/>
      <c r="PTA41" s="1"/>
      <c r="PTB41" s="1"/>
      <c r="PTC41" s="1"/>
      <c r="PTD41" s="1"/>
      <c r="PTE41" s="1"/>
      <c r="PTF41" s="1"/>
      <c r="PTG41" s="1"/>
      <c r="PTH41" s="1"/>
      <c r="PTI41" s="1"/>
      <c r="PTJ41" s="1"/>
      <c r="PTK41" s="1"/>
      <c r="PTL41" s="1"/>
      <c r="PTM41" s="1"/>
      <c r="PTN41" s="1"/>
      <c r="PTO41" s="1"/>
      <c r="PTP41" s="1"/>
      <c r="PTQ41" s="1"/>
      <c r="PTR41" s="1"/>
      <c r="PTS41" s="1"/>
      <c r="PTT41" s="1"/>
      <c r="PTU41" s="1"/>
      <c r="PTV41" s="1"/>
      <c r="PTW41" s="1"/>
      <c r="PTX41" s="1"/>
      <c r="PTY41" s="1"/>
      <c r="PTZ41" s="1"/>
      <c r="PUA41" s="1"/>
      <c r="PUB41" s="1"/>
      <c r="PUC41" s="1"/>
      <c r="PUD41" s="1"/>
      <c r="PUE41" s="1"/>
      <c r="PUF41" s="1"/>
      <c r="PUG41" s="1"/>
      <c r="PUH41" s="1"/>
      <c r="PUI41" s="1"/>
      <c r="PUJ41" s="1"/>
      <c r="PUK41" s="1"/>
      <c r="PUL41" s="1"/>
      <c r="PUM41" s="1"/>
      <c r="PUN41" s="1"/>
      <c r="PUO41" s="1"/>
      <c r="PUP41" s="1"/>
      <c r="PUQ41" s="1"/>
      <c r="PUR41" s="1"/>
      <c r="PUS41" s="1"/>
      <c r="PUT41" s="1"/>
      <c r="PUU41" s="1"/>
      <c r="PUV41" s="1"/>
      <c r="PUW41" s="1"/>
      <c r="PUX41" s="1"/>
      <c r="PUY41" s="1"/>
      <c r="PUZ41" s="1"/>
      <c r="PVA41" s="1"/>
      <c r="PVB41" s="1"/>
      <c r="PVC41" s="1"/>
      <c r="PVD41" s="1"/>
      <c r="PVE41" s="1"/>
      <c r="PVF41" s="1"/>
      <c r="PVG41" s="1"/>
      <c r="PVH41" s="1"/>
      <c r="PVI41" s="1"/>
      <c r="PVJ41" s="1"/>
      <c r="PVK41" s="1"/>
      <c r="PVL41" s="1"/>
      <c r="PVM41" s="1"/>
      <c r="PVN41" s="1"/>
      <c r="PVO41" s="1"/>
      <c r="PVP41" s="1"/>
      <c r="PVQ41" s="1"/>
      <c r="PVR41" s="1"/>
      <c r="PVS41" s="1"/>
      <c r="PVT41" s="1"/>
      <c r="PVU41" s="1"/>
      <c r="PVV41" s="1"/>
      <c r="PVW41" s="1"/>
      <c r="PVX41" s="1"/>
      <c r="PVY41" s="1"/>
      <c r="PVZ41" s="1"/>
      <c r="PWA41" s="1"/>
      <c r="PWB41" s="1"/>
      <c r="PWC41" s="1"/>
      <c r="PWD41" s="1"/>
      <c r="PWE41" s="1"/>
      <c r="PWF41" s="1"/>
      <c r="PWG41" s="1"/>
      <c r="PWH41" s="1"/>
      <c r="PWI41" s="1"/>
      <c r="PWJ41" s="1"/>
      <c r="PWK41" s="1"/>
      <c r="PWL41" s="1"/>
      <c r="PWM41" s="1"/>
      <c r="PWN41" s="1"/>
      <c r="PWO41" s="1"/>
      <c r="PWP41" s="1"/>
      <c r="PWQ41" s="1"/>
      <c r="PWR41" s="1"/>
      <c r="PWS41" s="1"/>
      <c r="PWT41" s="1"/>
      <c r="PWU41" s="1"/>
      <c r="PWV41" s="1"/>
      <c r="PWW41" s="1"/>
      <c r="PWX41" s="1"/>
      <c r="PWY41" s="1"/>
      <c r="PWZ41" s="1"/>
      <c r="PXA41" s="1"/>
      <c r="PXB41" s="1"/>
      <c r="PXC41" s="1"/>
      <c r="PXD41" s="1"/>
      <c r="PXE41" s="1"/>
      <c r="PXF41" s="1"/>
      <c r="PXG41" s="1"/>
      <c r="PXH41" s="1"/>
      <c r="PXI41" s="1"/>
      <c r="PXJ41" s="1"/>
      <c r="PXK41" s="1"/>
      <c r="PXL41" s="1"/>
      <c r="PXM41" s="1"/>
      <c r="PXN41" s="1"/>
      <c r="PXO41" s="1"/>
      <c r="PXP41" s="1"/>
      <c r="PXQ41" s="1"/>
      <c r="PXR41" s="1"/>
      <c r="PXS41" s="1"/>
      <c r="PXT41" s="1"/>
      <c r="PXU41" s="1"/>
      <c r="PXV41" s="1"/>
      <c r="PXW41" s="1"/>
      <c r="PXX41" s="1"/>
      <c r="PXY41" s="1"/>
      <c r="PXZ41" s="1"/>
      <c r="PYA41" s="1"/>
      <c r="PYB41" s="1"/>
      <c r="PYC41" s="1"/>
      <c r="PYD41" s="1"/>
      <c r="PYE41" s="1"/>
      <c r="PYF41" s="1"/>
      <c r="PYG41" s="1"/>
      <c r="PYH41" s="1"/>
      <c r="PYI41" s="1"/>
      <c r="PYJ41" s="1"/>
      <c r="PYK41" s="1"/>
      <c r="PYL41" s="1"/>
      <c r="PYM41" s="1"/>
      <c r="PYN41" s="1"/>
      <c r="PYO41" s="1"/>
      <c r="PYP41" s="1"/>
      <c r="PYQ41" s="1"/>
      <c r="PYR41" s="1"/>
      <c r="PYS41" s="1"/>
      <c r="PYT41" s="1"/>
      <c r="PYU41" s="1"/>
      <c r="PYV41" s="1"/>
      <c r="PYW41" s="1"/>
      <c r="PYX41" s="1"/>
      <c r="PYY41" s="1"/>
      <c r="PYZ41" s="1"/>
      <c r="PZA41" s="1"/>
      <c r="PZB41" s="1"/>
      <c r="PZC41" s="1"/>
      <c r="PZD41" s="1"/>
      <c r="PZE41" s="1"/>
      <c r="PZF41" s="1"/>
      <c r="PZG41" s="1"/>
      <c r="PZH41" s="1"/>
      <c r="PZI41" s="1"/>
      <c r="PZJ41" s="1"/>
      <c r="PZK41" s="1"/>
      <c r="PZL41" s="1"/>
      <c r="PZM41" s="1"/>
      <c r="PZN41" s="1"/>
      <c r="PZO41" s="1"/>
      <c r="PZP41" s="1"/>
      <c r="PZQ41" s="1"/>
      <c r="PZR41" s="1"/>
      <c r="PZS41" s="1"/>
      <c r="PZT41" s="1"/>
      <c r="PZU41" s="1"/>
      <c r="PZV41" s="1"/>
      <c r="PZW41" s="1"/>
      <c r="PZX41" s="1"/>
      <c r="PZY41" s="1"/>
      <c r="PZZ41" s="1"/>
      <c r="QAA41" s="1"/>
      <c r="QAB41" s="1"/>
      <c r="QAC41" s="1"/>
      <c r="QAD41" s="1"/>
      <c r="QAE41" s="1"/>
      <c r="QAF41" s="1"/>
      <c r="QAG41" s="1"/>
      <c r="QAH41" s="1"/>
      <c r="QAI41" s="1"/>
      <c r="QAJ41" s="1"/>
      <c r="QAK41" s="1"/>
      <c r="QAL41" s="1"/>
      <c r="QAM41" s="1"/>
      <c r="QAN41" s="1"/>
      <c r="QAO41" s="1"/>
      <c r="QAP41" s="1"/>
      <c r="QAQ41" s="1"/>
      <c r="QAR41" s="1"/>
      <c r="QAS41" s="1"/>
      <c r="QAT41" s="1"/>
      <c r="QAU41" s="1"/>
      <c r="QAV41" s="1"/>
      <c r="QAW41" s="1"/>
      <c r="QAX41" s="1"/>
      <c r="QAY41" s="1"/>
      <c r="QAZ41" s="1"/>
      <c r="QBA41" s="1"/>
      <c r="QBB41" s="1"/>
      <c r="QBC41" s="1"/>
      <c r="QBD41" s="1"/>
      <c r="QBE41" s="1"/>
      <c r="QBF41" s="1"/>
      <c r="QBG41" s="1"/>
      <c r="QBH41" s="1"/>
      <c r="QBI41" s="1"/>
      <c r="QBJ41" s="1"/>
      <c r="QBK41" s="1"/>
      <c r="QBL41" s="1"/>
      <c r="QBM41" s="1"/>
      <c r="QBN41" s="1"/>
      <c r="QBO41" s="1"/>
      <c r="QBP41" s="1"/>
      <c r="QBQ41" s="1"/>
      <c r="QBR41" s="1"/>
      <c r="QBS41" s="1"/>
      <c r="QBT41" s="1"/>
      <c r="QBU41" s="1"/>
      <c r="QBV41" s="1"/>
      <c r="QBW41" s="1"/>
      <c r="QBX41" s="1"/>
      <c r="QBY41" s="1"/>
      <c r="QBZ41" s="1"/>
      <c r="QCA41" s="1"/>
      <c r="QCB41" s="1"/>
      <c r="QCC41" s="1"/>
      <c r="QCD41" s="1"/>
      <c r="QCE41" s="1"/>
      <c r="QCF41" s="1"/>
      <c r="QCG41" s="1"/>
      <c r="QCH41" s="1"/>
      <c r="QCI41" s="1"/>
      <c r="QCJ41" s="1"/>
      <c r="QCK41" s="1"/>
      <c r="QCL41" s="1"/>
      <c r="QCM41" s="1"/>
      <c r="QCN41" s="1"/>
      <c r="QCO41" s="1"/>
      <c r="QCP41" s="1"/>
      <c r="QCQ41" s="1"/>
      <c r="QCR41" s="1"/>
      <c r="QCS41" s="1"/>
      <c r="QCT41" s="1"/>
      <c r="QCU41" s="1"/>
      <c r="QCV41" s="1"/>
      <c r="QCW41" s="1"/>
      <c r="QCX41" s="1"/>
      <c r="QCY41" s="1"/>
      <c r="QCZ41" s="1"/>
      <c r="QDA41" s="1"/>
      <c r="QDB41" s="1"/>
      <c r="QDC41" s="1"/>
      <c r="QDD41" s="1"/>
      <c r="QDE41" s="1"/>
      <c r="QDF41" s="1"/>
      <c r="QDG41" s="1"/>
      <c r="QDH41" s="1"/>
      <c r="QDI41" s="1"/>
      <c r="QDJ41" s="1"/>
      <c r="QDK41" s="1"/>
      <c r="QDL41" s="1"/>
      <c r="QDM41" s="1"/>
      <c r="QDN41" s="1"/>
      <c r="QDO41" s="1"/>
      <c r="QDP41" s="1"/>
      <c r="QDQ41" s="1"/>
      <c r="QDR41" s="1"/>
      <c r="QDS41" s="1"/>
      <c r="QDT41" s="1"/>
      <c r="QDU41" s="1"/>
      <c r="QDV41" s="1"/>
      <c r="QDW41" s="1"/>
      <c r="QDX41" s="1"/>
      <c r="QDY41" s="1"/>
      <c r="QDZ41" s="1"/>
      <c r="QEA41" s="1"/>
      <c r="QEB41" s="1"/>
      <c r="QEC41" s="1"/>
      <c r="QED41" s="1"/>
      <c r="QEE41" s="1"/>
      <c r="QEF41" s="1"/>
      <c r="QEG41" s="1"/>
      <c r="QEH41" s="1"/>
      <c r="QEI41" s="1"/>
      <c r="QEJ41" s="1"/>
      <c r="QEK41" s="1"/>
      <c r="QEL41" s="1"/>
      <c r="QEM41" s="1"/>
      <c r="QEN41" s="1"/>
      <c r="QEO41" s="1"/>
      <c r="QEP41" s="1"/>
      <c r="QEQ41" s="1"/>
      <c r="QER41" s="1"/>
      <c r="QES41" s="1"/>
      <c r="QET41" s="1"/>
      <c r="QEU41" s="1"/>
      <c r="QEV41" s="1"/>
      <c r="QEW41" s="1"/>
      <c r="QEX41" s="1"/>
      <c r="QEY41" s="1"/>
      <c r="QEZ41" s="1"/>
      <c r="QFA41" s="1"/>
      <c r="QFB41" s="1"/>
      <c r="QFC41" s="1"/>
      <c r="QFD41" s="1"/>
      <c r="QFE41" s="1"/>
      <c r="QFF41" s="1"/>
      <c r="QFG41" s="1"/>
      <c r="QFH41" s="1"/>
      <c r="QFI41" s="1"/>
      <c r="QFJ41" s="1"/>
      <c r="QFK41" s="1"/>
      <c r="QFL41" s="1"/>
      <c r="QFM41" s="1"/>
      <c r="QFN41" s="1"/>
      <c r="QFO41" s="1"/>
      <c r="QFP41" s="1"/>
      <c r="QFQ41" s="1"/>
      <c r="QFR41" s="1"/>
      <c r="QFS41" s="1"/>
      <c r="QFT41" s="1"/>
      <c r="QFU41" s="1"/>
      <c r="QFV41" s="1"/>
      <c r="QFW41" s="1"/>
      <c r="QFX41" s="1"/>
      <c r="QFY41" s="1"/>
      <c r="QFZ41" s="1"/>
      <c r="QGA41" s="1"/>
      <c r="QGB41" s="1"/>
      <c r="QGC41" s="1"/>
      <c r="QGD41" s="1"/>
      <c r="QGE41" s="1"/>
      <c r="QGF41" s="1"/>
      <c r="QGG41" s="1"/>
      <c r="QGH41" s="1"/>
      <c r="QGI41" s="1"/>
      <c r="QGJ41" s="1"/>
      <c r="QGK41" s="1"/>
      <c r="QGL41" s="1"/>
      <c r="QGM41" s="1"/>
      <c r="QGN41" s="1"/>
      <c r="QGO41" s="1"/>
      <c r="QGP41" s="1"/>
      <c r="QGQ41" s="1"/>
      <c r="QGR41" s="1"/>
      <c r="QGS41" s="1"/>
      <c r="QGT41" s="1"/>
      <c r="QGU41" s="1"/>
      <c r="QGV41" s="1"/>
      <c r="QGW41" s="1"/>
      <c r="QGX41" s="1"/>
      <c r="QGY41" s="1"/>
      <c r="QGZ41" s="1"/>
      <c r="QHA41" s="1"/>
      <c r="QHB41" s="1"/>
      <c r="QHC41" s="1"/>
      <c r="QHD41" s="1"/>
      <c r="QHE41" s="1"/>
      <c r="QHF41" s="1"/>
      <c r="QHG41" s="1"/>
      <c r="QHH41" s="1"/>
      <c r="QHI41" s="1"/>
      <c r="QHJ41" s="1"/>
      <c r="QHK41" s="1"/>
      <c r="QHL41" s="1"/>
      <c r="QHM41" s="1"/>
      <c r="QHN41" s="1"/>
      <c r="QHO41" s="1"/>
      <c r="QHP41" s="1"/>
      <c r="QHQ41" s="1"/>
      <c r="QHR41" s="1"/>
      <c r="QHS41" s="1"/>
      <c r="QHT41" s="1"/>
      <c r="QHU41" s="1"/>
      <c r="QHV41" s="1"/>
      <c r="QHW41" s="1"/>
      <c r="QHX41" s="1"/>
      <c r="QHY41" s="1"/>
      <c r="QHZ41" s="1"/>
      <c r="QIA41" s="1"/>
      <c r="QIB41" s="1"/>
      <c r="QIC41" s="1"/>
      <c r="QID41" s="1"/>
      <c r="QIE41" s="1"/>
      <c r="QIF41" s="1"/>
      <c r="QIG41" s="1"/>
      <c r="QIH41" s="1"/>
      <c r="QII41" s="1"/>
      <c r="QIJ41" s="1"/>
      <c r="QIK41" s="1"/>
      <c r="QIL41" s="1"/>
      <c r="QIM41" s="1"/>
      <c r="QIN41" s="1"/>
      <c r="QIO41" s="1"/>
      <c r="QIP41" s="1"/>
      <c r="QIQ41" s="1"/>
      <c r="QIR41" s="1"/>
      <c r="QIS41" s="1"/>
      <c r="QIT41" s="1"/>
      <c r="QIU41" s="1"/>
      <c r="QIV41" s="1"/>
      <c r="QIW41" s="1"/>
      <c r="QIX41" s="1"/>
      <c r="QIY41" s="1"/>
      <c r="QIZ41" s="1"/>
      <c r="QJA41" s="1"/>
      <c r="QJB41" s="1"/>
      <c r="QJC41" s="1"/>
      <c r="QJD41" s="1"/>
      <c r="QJE41" s="1"/>
      <c r="QJF41" s="1"/>
      <c r="QJG41" s="1"/>
      <c r="QJH41" s="1"/>
      <c r="QJI41" s="1"/>
      <c r="QJJ41" s="1"/>
      <c r="QJK41" s="1"/>
      <c r="QJL41" s="1"/>
      <c r="QJM41" s="1"/>
      <c r="QJN41" s="1"/>
      <c r="QJO41" s="1"/>
      <c r="QJP41" s="1"/>
      <c r="QJQ41" s="1"/>
      <c r="QJR41" s="1"/>
      <c r="QJS41" s="1"/>
      <c r="QJT41" s="1"/>
      <c r="QJU41" s="1"/>
      <c r="QJV41" s="1"/>
      <c r="QJW41" s="1"/>
      <c r="QJX41" s="1"/>
      <c r="QJY41" s="1"/>
      <c r="QJZ41" s="1"/>
      <c r="QKA41" s="1"/>
      <c r="QKB41" s="1"/>
      <c r="QKC41" s="1"/>
      <c r="QKD41" s="1"/>
      <c r="QKE41" s="1"/>
      <c r="QKF41" s="1"/>
      <c r="QKG41" s="1"/>
      <c r="QKH41" s="1"/>
      <c r="QKI41" s="1"/>
      <c r="QKJ41" s="1"/>
      <c r="QKK41" s="1"/>
      <c r="QKL41" s="1"/>
      <c r="QKM41" s="1"/>
      <c r="QKN41" s="1"/>
      <c r="QKO41" s="1"/>
      <c r="QKP41" s="1"/>
      <c r="QKQ41" s="1"/>
      <c r="QKR41" s="1"/>
      <c r="QKS41" s="1"/>
      <c r="QKT41" s="1"/>
      <c r="QKU41" s="1"/>
      <c r="QKV41" s="1"/>
      <c r="QKW41" s="1"/>
      <c r="QKX41" s="1"/>
      <c r="QKY41" s="1"/>
      <c r="QKZ41" s="1"/>
      <c r="QLA41" s="1"/>
      <c r="QLB41" s="1"/>
      <c r="QLC41" s="1"/>
      <c r="QLD41" s="1"/>
      <c r="QLE41" s="1"/>
      <c r="QLF41" s="1"/>
      <c r="QLG41" s="1"/>
      <c r="QLH41" s="1"/>
      <c r="QLI41" s="1"/>
      <c r="QLJ41" s="1"/>
      <c r="QLK41" s="1"/>
      <c r="QLL41" s="1"/>
      <c r="QLM41" s="1"/>
      <c r="QLN41" s="1"/>
      <c r="QLO41" s="1"/>
      <c r="QLP41" s="1"/>
      <c r="QLQ41" s="1"/>
      <c r="QLR41" s="1"/>
      <c r="QLS41" s="1"/>
      <c r="QLT41" s="1"/>
      <c r="QLU41" s="1"/>
      <c r="QLV41" s="1"/>
      <c r="QLW41" s="1"/>
      <c r="QLX41" s="1"/>
      <c r="QLY41" s="1"/>
      <c r="QLZ41" s="1"/>
      <c r="QMA41" s="1"/>
      <c r="QMB41" s="1"/>
      <c r="QMC41" s="1"/>
      <c r="QMD41" s="1"/>
      <c r="QME41" s="1"/>
      <c r="QMF41" s="1"/>
      <c r="QMG41" s="1"/>
      <c r="QMH41" s="1"/>
      <c r="QMI41" s="1"/>
      <c r="QMJ41" s="1"/>
      <c r="QMK41" s="1"/>
      <c r="QML41" s="1"/>
      <c r="QMM41" s="1"/>
      <c r="QMN41" s="1"/>
      <c r="QMO41" s="1"/>
      <c r="QMP41" s="1"/>
      <c r="QMQ41" s="1"/>
      <c r="QMR41" s="1"/>
      <c r="QMS41" s="1"/>
      <c r="QMT41" s="1"/>
      <c r="QMU41" s="1"/>
      <c r="QMV41" s="1"/>
      <c r="QMW41" s="1"/>
      <c r="QMX41" s="1"/>
      <c r="QMY41" s="1"/>
      <c r="QMZ41" s="1"/>
      <c r="QNA41" s="1"/>
      <c r="QNB41" s="1"/>
      <c r="QNC41" s="1"/>
      <c r="QND41" s="1"/>
      <c r="QNE41" s="1"/>
      <c r="QNF41" s="1"/>
      <c r="QNG41" s="1"/>
      <c r="QNH41" s="1"/>
      <c r="QNI41" s="1"/>
      <c r="QNJ41" s="1"/>
      <c r="QNK41" s="1"/>
      <c r="QNL41" s="1"/>
      <c r="QNM41" s="1"/>
      <c r="QNN41" s="1"/>
      <c r="QNO41" s="1"/>
      <c r="QNP41" s="1"/>
      <c r="QNQ41" s="1"/>
      <c r="QNR41" s="1"/>
      <c r="QNS41" s="1"/>
      <c r="QNT41" s="1"/>
      <c r="QNU41" s="1"/>
      <c r="QNV41" s="1"/>
      <c r="QNW41" s="1"/>
      <c r="QNX41" s="1"/>
      <c r="QNY41" s="1"/>
      <c r="QNZ41" s="1"/>
      <c r="QOA41" s="1"/>
      <c r="QOB41" s="1"/>
      <c r="QOC41" s="1"/>
      <c r="QOD41" s="1"/>
      <c r="QOE41" s="1"/>
      <c r="QOF41" s="1"/>
      <c r="QOG41" s="1"/>
      <c r="QOH41" s="1"/>
      <c r="QOI41" s="1"/>
      <c r="QOJ41" s="1"/>
      <c r="QOK41" s="1"/>
      <c r="QOL41" s="1"/>
      <c r="QOM41" s="1"/>
      <c r="QON41" s="1"/>
      <c r="QOO41" s="1"/>
      <c r="QOP41" s="1"/>
      <c r="QOQ41" s="1"/>
      <c r="QOR41" s="1"/>
      <c r="QOS41" s="1"/>
      <c r="QOT41" s="1"/>
      <c r="QOU41" s="1"/>
      <c r="QOV41" s="1"/>
      <c r="QOW41" s="1"/>
      <c r="QOX41" s="1"/>
      <c r="QOY41" s="1"/>
      <c r="QOZ41" s="1"/>
      <c r="QPA41" s="1"/>
      <c r="QPB41" s="1"/>
      <c r="QPC41" s="1"/>
      <c r="QPD41" s="1"/>
      <c r="QPE41" s="1"/>
      <c r="QPF41" s="1"/>
      <c r="QPG41" s="1"/>
      <c r="QPH41" s="1"/>
      <c r="QPI41" s="1"/>
      <c r="QPJ41" s="1"/>
      <c r="QPK41" s="1"/>
      <c r="QPL41" s="1"/>
      <c r="QPM41" s="1"/>
      <c r="QPN41" s="1"/>
      <c r="QPO41" s="1"/>
      <c r="QPP41" s="1"/>
      <c r="QPQ41" s="1"/>
      <c r="QPR41" s="1"/>
      <c r="QPS41" s="1"/>
      <c r="QPT41" s="1"/>
      <c r="QPU41" s="1"/>
      <c r="QPV41" s="1"/>
      <c r="QPW41" s="1"/>
      <c r="QPX41" s="1"/>
      <c r="QPY41" s="1"/>
      <c r="QPZ41" s="1"/>
      <c r="QQA41" s="1"/>
      <c r="QQB41" s="1"/>
      <c r="QQC41" s="1"/>
      <c r="QQD41" s="1"/>
      <c r="QQE41" s="1"/>
      <c r="QQF41" s="1"/>
      <c r="QQG41" s="1"/>
      <c r="QQH41" s="1"/>
      <c r="QQI41" s="1"/>
      <c r="QQJ41" s="1"/>
      <c r="QQK41" s="1"/>
      <c r="QQL41" s="1"/>
      <c r="QQM41" s="1"/>
      <c r="QQN41" s="1"/>
      <c r="QQO41" s="1"/>
      <c r="QQP41" s="1"/>
      <c r="QQQ41" s="1"/>
      <c r="QQR41" s="1"/>
      <c r="QQS41" s="1"/>
      <c r="QQT41" s="1"/>
      <c r="QQU41" s="1"/>
      <c r="QQV41" s="1"/>
      <c r="QQW41" s="1"/>
      <c r="QQX41" s="1"/>
      <c r="QQY41" s="1"/>
      <c r="QQZ41" s="1"/>
      <c r="QRA41" s="1"/>
      <c r="QRB41" s="1"/>
      <c r="QRC41" s="1"/>
      <c r="QRD41" s="1"/>
      <c r="QRE41" s="1"/>
      <c r="QRF41" s="1"/>
      <c r="QRG41" s="1"/>
      <c r="QRH41" s="1"/>
      <c r="QRI41" s="1"/>
      <c r="QRJ41" s="1"/>
      <c r="QRK41" s="1"/>
      <c r="QRL41" s="1"/>
      <c r="QRM41" s="1"/>
      <c r="QRN41" s="1"/>
      <c r="QRO41" s="1"/>
      <c r="QRP41" s="1"/>
      <c r="QRQ41" s="1"/>
      <c r="QRR41" s="1"/>
      <c r="QRS41" s="1"/>
      <c r="QRT41" s="1"/>
      <c r="QRU41" s="1"/>
      <c r="QRV41" s="1"/>
      <c r="QRW41" s="1"/>
      <c r="QRX41" s="1"/>
      <c r="QRY41" s="1"/>
      <c r="QRZ41" s="1"/>
      <c r="QSA41" s="1"/>
      <c r="QSB41" s="1"/>
      <c r="QSC41" s="1"/>
      <c r="QSD41" s="1"/>
      <c r="QSE41" s="1"/>
      <c r="QSF41" s="1"/>
      <c r="QSG41" s="1"/>
      <c r="QSH41" s="1"/>
      <c r="QSI41" s="1"/>
      <c r="QSJ41" s="1"/>
      <c r="QSK41" s="1"/>
      <c r="QSL41" s="1"/>
      <c r="QSM41" s="1"/>
      <c r="QSN41" s="1"/>
      <c r="QSO41" s="1"/>
      <c r="QSP41" s="1"/>
      <c r="QSQ41" s="1"/>
      <c r="QSR41" s="1"/>
      <c r="QSS41" s="1"/>
      <c r="QST41" s="1"/>
      <c r="QSU41" s="1"/>
      <c r="QSV41" s="1"/>
      <c r="QSW41" s="1"/>
      <c r="QSX41" s="1"/>
      <c r="QSY41" s="1"/>
      <c r="QSZ41" s="1"/>
      <c r="QTA41" s="1"/>
      <c r="QTB41" s="1"/>
      <c r="QTC41" s="1"/>
      <c r="QTD41" s="1"/>
      <c r="QTE41" s="1"/>
      <c r="QTF41" s="1"/>
      <c r="QTG41" s="1"/>
      <c r="QTH41" s="1"/>
      <c r="QTI41" s="1"/>
      <c r="QTJ41" s="1"/>
      <c r="QTK41" s="1"/>
      <c r="QTL41" s="1"/>
      <c r="QTM41" s="1"/>
      <c r="QTN41" s="1"/>
      <c r="QTO41" s="1"/>
      <c r="QTP41" s="1"/>
      <c r="QTQ41" s="1"/>
      <c r="QTR41" s="1"/>
      <c r="QTS41" s="1"/>
      <c r="QTT41" s="1"/>
      <c r="QTU41" s="1"/>
      <c r="QTV41" s="1"/>
      <c r="QTW41" s="1"/>
      <c r="QTX41" s="1"/>
      <c r="QTY41" s="1"/>
      <c r="QTZ41" s="1"/>
      <c r="QUA41" s="1"/>
      <c r="QUB41" s="1"/>
      <c r="QUC41" s="1"/>
      <c r="QUD41" s="1"/>
      <c r="QUE41" s="1"/>
      <c r="QUF41" s="1"/>
      <c r="QUG41" s="1"/>
      <c r="QUH41" s="1"/>
      <c r="QUI41" s="1"/>
      <c r="QUJ41" s="1"/>
      <c r="QUK41" s="1"/>
      <c r="QUL41" s="1"/>
      <c r="QUM41" s="1"/>
      <c r="QUN41" s="1"/>
      <c r="QUO41" s="1"/>
      <c r="QUP41" s="1"/>
      <c r="QUQ41" s="1"/>
      <c r="QUR41" s="1"/>
      <c r="QUS41" s="1"/>
      <c r="QUT41" s="1"/>
      <c r="QUU41" s="1"/>
      <c r="QUV41" s="1"/>
      <c r="QUW41" s="1"/>
      <c r="QUX41" s="1"/>
      <c r="QUY41" s="1"/>
      <c r="QUZ41" s="1"/>
      <c r="QVA41" s="1"/>
      <c r="QVB41" s="1"/>
      <c r="QVC41" s="1"/>
      <c r="QVD41" s="1"/>
      <c r="QVE41" s="1"/>
      <c r="QVF41" s="1"/>
      <c r="QVG41" s="1"/>
      <c r="QVH41" s="1"/>
      <c r="QVI41" s="1"/>
      <c r="QVJ41" s="1"/>
      <c r="QVK41" s="1"/>
      <c r="QVL41" s="1"/>
      <c r="QVM41" s="1"/>
      <c r="QVN41" s="1"/>
      <c r="QVO41" s="1"/>
      <c r="QVP41" s="1"/>
      <c r="QVQ41" s="1"/>
      <c r="QVR41" s="1"/>
      <c r="QVS41" s="1"/>
      <c r="QVT41" s="1"/>
      <c r="QVU41" s="1"/>
      <c r="QVV41" s="1"/>
      <c r="QVW41" s="1"/>
      <c r="QVX41" s="1"/>
      <c r="QVY41" s="1"/>
      <c r="QVZ41" s="1"/>
      <c r="QWA41" s="1"/>
      <c r="QWB41" s="1"/>
      <c r="QWC41" s="1"/>
      <c r="QWD41" s="1"/>
      <c r="QWE41" s="1"/>
      <c r="QWF41" s="1"/>
      <c r="QWG41" s="1"/>
      <c r="QWH41" s="1"/>
      <c r="QWI41" s="1"/>
      <c r="QWJ41" s="1"/>
      <c r="QWK41" s="1"/>
      <c r="QWL41" s="1"/>
      <c r="QWM41" s="1"/>
      <c r="QWN41" s="1"/>
      <c r="QWO41" s="1"/>
      <c r="QWP41" s="1"/>
      <c r="QWQ41" s="1"/>
      <c r="QWR41" s="1"/>
      <c r="QWS41" s="1"/>
      <c r="QWT41" s="1"/>
      <c r="QWU41" s="1"/>
      <c r="QWV41" s="1"/>
      <c r="QWW41" s="1"/>
      <c r="QWX41" s="1"/>
      <c r="QWY41" s="1"/>
      <c r="QWZ41" s="1"/>
      <c r="QXA41" s="1"/>
      <c r="QXB41" s="1"/>
      <c r="QXC41" s="1"/>
      <c r="QXD41" s="1"/>
      <c r="QXE41" s="1"/>
      <c r="QXF41" s="1"/>
      <c r="QXG41" s="1"/>
      <c r="QXH41" s="1"/>
      <c r="QXI41" s="1"/>
      <c r="QXJ41" s="1"/>
      <c r="QXK41" s="1"/>
      <c r="QXL41" s="1"/>
      <c r="QXM41" s="1"/>
      <c r="QXN41" s="1"/>
      <c r="QXO41" s="1"/>
      <c r="QXP41" s="1"/>
      <c r="QXQ41" s="1"/>
      <c r="QXR41" s="1"/>
      <c r="QXS41" s="1"/>
      <c r="QXT41" s="1"/>
      <c r="QXU41" s="1"/>
      <c r="QXV41" s="1"/>
      <c r="QXW41" s="1"/>
      <c r="QXX41" s="1"/>
      <c r="QXY41" s="1"/>
      <c r="QXZ41" s="1"/>
      <c r="QYA41" s="1"/>
      <c r="QYB41" s="1"/>
      <c r="QYC41" s="1"/>
      <c r="QYD41" s="1"/>
      <c r="QYE41" s="1"/>
      <c r="QYF41" s="1"/>
      <c r="QYG41" s="1"/>
      <c r="QYH41" s="1"/>
      <c r="QYI41" s="1"/>
      <c r="QYJ41" s="1"/>
      <c r="QYK41" s="1"/>
      <c r="QYL41" s="1"/>
      <c r="QYM41" s="1"/>
      <c r="QYN41" s="1"/>
      <c r="QYO41" s="1"/>
      <c r="QYP41" s="1"/>
      <c r="QYQ41" s="1"/>
      <c r="QYR41" s="1"/>
      <c r="QYS41" s="1"/>
      <c r="QYT41" s="1"/>
      <c r="QYU41" s="1"/>
      <c r="QYV41" s="1"/>
      <c r="QYW41" s="1"/>
      <c r="QYX41" s="1"/>
      <c r="QYY41" s="1"/>
      <c r="QYZ41" s="1"/>
      <c r="QZA41" s="1"/>
      <c r="QZB41" s="1"/>
      <c r="QZC41" s="1"/>
      <c r="QZD41" s="1"/>
      <c r="QZE41" s="1"/>
      <c r="QZF41" s="1"/>
      <c r="QZG41" s="1"/>
      <c r="QZH41" s="1"/>
      <c r="QZI41" s="1"/>
      <c r="QZJ41" s="1"/>
      <c r="QZK41" s="1"/>
      <c r="QZL41" s="1"/>
      <c r="QZM41" s="1"/>
      <c r="QZN41" s="1"/>
      <c r="QZO41" s="1"/>
      <c r="QZP41" s="1"/>
      <c r="QZQ41" s="1"/>
      <c r="QZR41" s="1"/>
      <c r="QZS41" s="1"/>
      <c r="QZT41" s="1"/>
      <c r="QZU41" s="1"/>
      <c r="QZV41" s="1"/>
      <c r="QZW41" s="1"/>
      <c r="QZX41" s="1"/>
      <c r="QZY41" s="1"/>
      <c r="QZZ41" s="1"/>
      <c r="RAA41" s="1"/>
      <c r="RAB41" s="1"/>
      <c r="RAC41" s="1"/>
      <c r="RAD41" s="1"/>
      <c r="RAE41" s="1"/>
      <c r="RAF41" s="1"/>
      <c r="RAG41" s="1"/>
      <c r="RAH41" s="1"/>
      <c r="RAI41" s="1"/>
      <c r="RAJ41" s="1"/>
      <c r="RAK41" s="1"/>
      <c r="RAL41" s="1"/>
      <c r="RAM41" s="1"/>
      <c r="RAN41" s="1"/>
      <c r="RAO41" s="1"/>
      <c r="RAP41" s="1"/>
      <c r="RAQ41" s="1"/>
      <c r="RAR41" s="1"/>
      <c r="RAS41" s="1"/>
      <c r="RAT41" s="1"/>
      <c r="RAU41" s="1"/>
      <c r="RAV41" s="1"/>
      <c r="RAW41" s="1"/>
      <c r="RAX41" s="1"/>
      <c r="RAY41" s="1"/>
      <c r="RAZ41" s="1"/>
      <c r="RBA41" s="1"/>
      <c r="RBB41" s="1"/>
      <c r="RBC41" s="1"/>
      <c r="RBD41" s="1"/>
      <c r="RBE41" s="1"/>
      <c r="RBF41" s="1"/>
      <c r="RBG41" s="1"/>
      <c r="RBH41" s="1"/>
      <c r="RBI41" s="1"/>
      <c r="RBJ41" s="1"/>
      <c r="RBK41" s="1"/>
      <c r="RBL41" s="1"/>
      <c r="RBM41" s="1"/>
      <c r="RBN41" s="1"/>
      <c r="RBO41" s="1"/>
      <c r="RBP41" s="1"/>
      <c r="RBQ41" s="1"/>
      <c r="RBR41" s="1"/>
      <c r="RBS41" s="1"/>
      <c r="RBT41" s="1"/>
      <c r="RBU41" s="1"/>
      <c r="RBV41" s="1"/>
      <c r="RBW41" s="1"/>
      <c r="RBX41" s="1"/>
      <c r="RBY41" s="1"/>
      <c r="RBZ41" s="1"/>
      <c r="RCA41" s="1"/>
      <c r="RCB41" s="1"/>
      <c r="RCC41" s="1"/>
      <c r="RCD41" s="1"/>
      <c r="RCE41" s="1"/>
      <c r="RCF41" s="1"/>
      <c r="RCG41" s="1"/>
      <c r="RCH41" s="1"/>
      <c r="RCI41" s="1"/>
      <c r="RCJ41" s="1"/>
      <c r="RCK41" s="1"/>
      <c r="RCL41" s="1"/>
      <c r="RCM41" s="1"/>
      <c r="RCN41" s="1"/>
      <c r="RCO41" s="1"/>
      <c r="RCP41" s="1"/>
      <c r="RCQ41" s="1"/>
      <c r="RCR41" s="1"/>
      <c r="RCS41" s="1"/>
      <c r="RCT41" s="1"/>
      <c r="RCU41" s="1"/>
      <c r="RCV41" s="1"/>
      <c r="RCW41" s="1"/>
      <c r="RCX41" s="1"/>
      <c r="RCY41" s="1"/>
      <c r="RCZ41" s="1"/>
      <c r="RDA41" s="1"/>
      <c r="RDB41" s="1"/>
      <c r="RDC41" s="1"/>
      <c r="RDD41" s="1"/>
      <c r="RDE41" s="1"/>
      <c r="RDF41" s="1"/>
      <c r="RDG41" s="1"/>
      <c r="RDH41" s="1"/>
      <c r="RDI41" s="1"/>
      <c r="RDJ41" s="1"/>
      <c r="RDK41" s="1"/>
      <c r="RDL41" s="1"/>
      <c r="RDM41" s="1"/>
      <c r="RDN41" s="1"/>
      <c r="RDO41" s="1"/>
      <c r="RDP41" s="1"/>
      <c r="RDQ41" s="1"/>
      <c r="RDR41" s="1"/>
      <c r="RDS41" s="1"/>
      <c r="RDT41" s="1"/>
      <c r="RDU41" s="1"/>
      <c r="RDV41" s="1"/>
      <c r="RDW41" s="1"/>
      <c r="RDX41" s="1"/>
      <c r="RDY41" s="1"/>
      <c r="RDZ41" s="1"/>
      <c r="REA41" s="1"/>
      <c r="REB41" s="1"/>
      <c r="REC41" s="1"/>
      <c r="RED41" s="1"/>
      <c r="REE41" s="1"/>
      <c r="REF41" s="1"/>
      <c r="REG41" s="1"/>
      <c r="REH41" s="1"/>
      <c r="REI41" s="1"/>
      <c r="REJ41" s="1"/>
      <c r="REK41" s="1"/>
      <c r="REL41" s="1"/>
      <c r="REM41" s="1"/>
      <c r="REN41" s="1"/>
      <c r="REO41" s="1"/>
      <c r="REP41" s="1"/>
      <c r="REQ41" s="1"/>
      <c r="RER41" s="1"/>
      <c r="RES41" s="1"/>
      <c r="RET41" s="1"/>
      <c r="REU41" s="1"/>
      <c r="REV41" s="1"/>
      <c r="REW41" s="1"/>
      <c r="REX41" s="1"/>
      <c r="REY41" s="1"/>
      <c r="REZ41" s="1"/>
      <c r="RFA41" s="1"/>
      <c r="RFB41" s="1"/>
      <c r="RFC41" s="1"/>
      <c r="RFD41" s="1"/>
      <c r="RFE41" s="1"/>
      <c r="RFF41" s="1"/>
      <c r="RFG41" s="1"/>
      <c r="RFH41" s="1"/>
      <c r="RFI41" s="1"/>
      <c r="RFJ41" s="1"/>
      <c r="RFK41" s="1"/>
      <c r="RFL41" s="1"/>
      <c r="RFM41" s="1"/>
      <c r="RFN41" s="1"/>
      <c r="RFO41" s="1"/>
      <c r="RFP41" s="1"/>
      <c r="RFQ41" s="1"/>
      <c r="RFR41" s="1"/>
      <c r="RFS41" s="1"/>
      <c r="RFT41" s="1"/>
      <c r="RFU41" s="1"/>
      <c r="RFV41" s="1"/>
      <c r="RFW41" s="1"/>
      <c r="RFX41" s="1"/>
      <c r="RFY41" s="1"/>
      <c r="RFZ41" s="1"/>
      <c r="RGA41" s="1"/>
      <c r="RGB41" s="1"/>
      <c r="RGC41" s="1"/>
      <c r="RGD41" s="1"/>
      <c r="RGE41" s="1"/>
      <c r="RGF41" s="1"/>
      <c r="RGG41" s="1"/>
      <c r="RGH41" s="1"/>
      <c r="RGI41" s="1"/>
      <c r="RGJ41" s="1"/>
      <c r="RGK41" s="1"/>
      <c r="RGL41" s="1"/>
      <c r="RGM41" s="1"/>
      <c r="RGN41" s="1"/>
      <c r="RGO41" s="1"/>
      <c r="RGP41" s="1"/>
      <c r="RGQ41" s="1"/>
      <c r="RGR41" s="1"/>
      <c r="RGS41" s="1"/>
      <c r="RGT41" s="1"/>
      <c r="RGU41" s="1"/>
      <c r="RGV41" s="1"/>
      <c r="RGW41" s="1"/>
      <c r="RGX41" s="1"/>
      <c r="RGY41" s="1"/>
      <c r="RGZ41" s="1"/>
      <c r="RHA41" s="1"/>
      <c r="RHB41" s="1"/>
      <c r="RHC41" s="1"/>
      <c r="RHD41" s="1"/>
      <c r="RHE41" s="1"/>
      <c r="RHF41" s="1"/>
      <c r="RHG41" s="1"/>
      <c r="RHH41" s="1"/>
      <c r="RHI41" s="1"/>
      <c r="RHJ41" s="1"/>
      <c r="RHK41" s="1"/>
      <c r="RHL41" s="1"/>
      <c r="RHM41" s="1"/>
      <c r="RHN41" s="1"/>
      <c r="RHO41" s="1"/>
      <c r="RHP41" s="1"/>
      <c r="RHQ41" s="1"/>
      <c r="RHR41" s="1"/>
      <c r="RHS41" s="1"/>
      <c r="RHT41" s="1"/>
      <c r="RHU41" s="1"/>
      <c r="RHV41" s="1"/>
      <c r="RHW41" s="1"/>
      <c r="RHX41" s="1"/>
      <c r="RHY41" s="1"/>
      <c r="RHZ41" s="1"/>
      <c r="RIA41" s="1"/>
      <c r="RIB41" s="1"/>
      <c r="RIC41" s="1"/>
      <c r="RID41" s="1"/>
      <c r="RIE41" s="1"/>
      <c r="RIF41" s="1"/>
      <c r="RIG41" s="1"/>
      <c r="RIH41" s="1"/>
      <c r="RII41" s="1"/>
      <c r="RIJ41" s="1"/>
      <c r="RIK41" s="1"/>
      <c r="RIL41" s="1"/>
      <c r="RIM41" s="1"/>
      <c r="RIN41" s="1"/>
      <c r="RIO41" s="1"/>
      <c r="RIP41" s="1"/>
      <c r="RIQ41" s="1"/>
      <c r="RIR41" s="1"/>
      <c r="RIS41" s="1"/>
      <c r="RIT41" s="1"/>
      <c r="RIU41" s="1"/>
      <c r="RIV41" s="1"/>
      <c r="RIW41" s="1"/>
      <c r="RIX41" s="1"/>
      <c r="RIY41" s="1"/>
      <c r="RIZ41" s="1"/>
      <c r="RJA41" s="1"/>
      <c r="RJB41" s="1"/>
      <c r="RJC41" s="1"/>
      <c r="RJD41" s="1"/>
      <c r="RJE41" s="1"/>
      <c r="RJF41" s="1"/>
      <c r="RJG41" s="1"/>
      <c r="RJH41" s="1"/>
      <c r="RJI41" s="1"/>
      <c r="RJJ41" s="1"/>
      <c r="RJK41" s="1"/>
      <c r="RJL41" s="1"/>
      <c r="RJM41" s="1"/>
      <c r="RJN41" s="1"/>
      <c r="RJO41" s="1"/>
      <c r="RJP41" s="1"/>
      <c r="RJQ41" s="1"/>
      <c r="RJR41" s="1"/>
      <c r="RJS41" s="1"/>
      <c r="RJT41" s="1"/>
      <c r="RJU41" s="1"/>
      <c r="RJV41" s="1"/>
      <c r="RJW41" s="1"/>
      <c r="RJX41" s="1"/>
      <c r="RJY41" s="1"/>
      <c r="RJZ41" s="1"/>
      <c r="RKA41" s="1"/>
      <c r="RKB41" s="1"/>
      <c r="RKC41" s="1"/>
      <c r="RKD41" s="1"/>
      <c r="RKE41" s="1"/>
      <c r="RKF41" s="1"/>
      <c r="RKG41" s="1"/>
      <c r="RKH41" s="1"/>
      <c r="RKI41" s="1"/>
      <c r="RKJ41" s="1"/>
      <c r="RKK41" s="1"/>
      <c r="RKL41" s="1"/>
      <c r="RKM41" s="1"/>
      <c r="RKN41" s="1"/>
      <c r="RKO41" s="1"/>
      <c r="RKP41" s="1"/>
      <c r="RKQ41" s="1"/>
      <c r="RKR41" s="1"/>
      <c r="RKS41" s="1"/>
      <c r="RKT41" s="1"/>
      <c r="RKU41" s="1"/>
      <c r="RKV41" s="1"/>
      <c r="RKW41" s="1"/>
      <c r="RKX41" s="1"/>
      <c r="RKY41" s="1"/>
      <c r="RKZ41" s="1"/>
      <c r="RLA41" s="1"/>
      <c r="RLB41" s="1"/>
      <c r="RLC41" s="1"/>
      <c r="RLD41" s="1"/>
      <c r="RLE41" s="1"/>
      <c r="RLF41" s="1"/>
      <c r="RLG41" s="1"/>
      <c r="RLH41" s="1"/>
      <c r="RLI41" s="1"/>
      <c r="RLJ41" s="1"/>
      <c r="RLK41" s="1"/>
      <c r="RLL41" s="1"/>
      <c r="RLM41" s="1"/>
      <c r="RLN41" s="1"/>
      <c r="RLO41" s="1"/>
      <c r="RLP41" s="1"/>
      <c r="RLQ41" s="1"/>
      <c r="RLR41" s="1"/>
      <c r="RLS41" s="1"/>
      <c r="RLT41" s="1"/>
      <c r="RLU41" s="1"/>
      <c r="RLV41" s="1"/>
      <c r="RLW41" s="1"/>
      <c r="RLX41" s="1"/>
      <c r="RLY41" s="1"/>
      <c r="RLZ41" s="1"/>
      <c r="RMA41" s="1"/>
      <c r="RMB41" s="1"/>
      <c r="RMC41" s="1"/>
      <c r="RMD41" s="1"/>
      <c r="RME41" s="1"/>
      <c r="RMF41" s="1"/>
      <c r="RMG41" s="1"/>
      <c r="RMH41" s="1"/>
      <c r="RMI41" s="1"/>
      <c r="RMJ41" s="1"/>
      <c r="RMK41" s="1"/>
      <c r="RML41" s="1"/>
      <c r="RMM41" s="1"/>
      <c r="RMN41" s="1"/>
      <c r="RMO41" s="1"/>
      <c r="RMP41" s="1"/>
      <c r="RMQ41" s="1"/>
      <c r="RMR41" s="1"/>
      <c r="RMS41" s="1"/>
      <c r="RMT41" s="1"/>
      <c r="RMU41" s="1"/>
      <c r="RMV41" s="1"/>
      <c r="RMW41" s="1"/>
      <c r="RMX41" s="1"/>
      <c r="RMY41" s="1"/>
      <c r="RMZ41" s="1"/>
      <c r="RNA41" s="1"/>
      <c r="RNB41" s="1"/>
      <c r="RNC41" s="1"/>
      <c r="RND41" s="1"/>
      <c r="RNE41" s="1"/>
      <c r="RNF41" s="1"/>
      <c r="RNG41" s="1"/>
      <c r="RNH41" s="1"/>
      <c r="RNI41" s="1"/>
      <c r="RNJ41" s="1"/>
      <c r="RNK41" s="1"/>
      <c r="RNL41" s="1"/>
      <c r="RNM41" s="1"/>
      <c r="RNN41" s="1"/>
      <c r="RNO41" s="1"/>
      <c r="RNP41" s="1"/>
      <c r="RNQ41" s="1"/>
      <c r="RNR41" s="1"/>
      <c r="RNS41" s="1"/>
      <c r="RNT41" s="1"/>
      <c r="RNU41" s="1"/>
      <c r="RNV41" s="1"/>
      <c r="RNW41" s="1"/>
      <c r="RNX41" s="1"/>
      <c r="RNY41" s="1"/>
      <c r="RNZ41" s="1"/>
      <c r="ROA41" s="1"/>
      <c r="ROB41" s="1"/>
      <c r="ROC41" s="1"/>
      <c r="ROD41" s="1"/>
      <c r="ROE41" s="1"/>
      <c r="ROF41" s="1"/>
      <c r="ROG41" s="1"/>
      <c r="ROH41" s="1"/>
      <c r="ROI41" s="1"/>
      <c r="ROJ41" s="1"/>
      <c r="ROK41" s="1"/>
      <c r="ROL41" s="1"/>
      <c r="ROM41" s="1"/>
      <c r="RON41" s="1"/>
      <c r="ROO41" s="1"/>
      <c r="ROP41" s="1"/>
      <c r="ROQ41" s="1"/>
      <c r="ROR41" s="1"/>
      <c r="ROS41" s="1"/>
      <c r="ROT41" s="1"/>
      <c r="ROU41" s="1"/>
      <c r="ROV41" s="1"/>
      <c r="ROW41" s="1"/>
      <c r="ROX41" s="1"/>
      <c r="ROY41" s="1"/>
      <c r="ROZ41" s="1"/>
      <c r="RPA41" s="1"/>
      <c r="RPB41" s="1"/>
      <c r="RPC41" s="1"/>
      <c r="RPD41" s="1"/>
      <c r="RPE41" s="1"/>
      <c r="RPF41" s="1"/>
      <c r="RPG41" s="1"/>
      <c r="RPH41" s="1"/>
      <c r="RPI41" s="1"/>
      <c r="RPJ41" s="1"/>
      <c r="RPK41" s="1"/>
      <c r="RPL41" s="1"/>
      <c r="RPM41" s="1"/>
      <c r="RPN41" s="1"/>
      <c r="RPO41" s="1"/>
      <c r="RPP41" s="1"/>
      <c r="RPQ41" s="1"/>
      <c r="RPR41" s="1"/>
      <c r="RPS41" s="1"/>
      <c r="RPT41" s="1"/>
      <c r="RPU41" s="1"/>
      <c r="RPV41" s="1"/>
      <c r="RPW41" s="1"/>
      <c r="RPX41" s="1"/>
      <c r="RPY41" s="1"/>
      <c r="RPZ41" s="1"/>
      <c r="RQA41" s="1"/>
      <c r="RQB41" s="1"/>
      <c r="RQC41" s="1"/>
      <c r="RQD41" s="1"/>
      <c r="RQE41" s="1"/>
      <c r="RQF41" s="1"/>
      <c r="RQG41" s="1"/>
      <c r="RQH41" s="1"/>
      <c r="RQI41" s="1"/>
      <c r="RQJ41" s="1"/>
      <c r="RQK41" s="1"/>
      <c r="RQL41" s="1"/>
      <c r="RQM41" s="1"/>
      <c r="RQN41" s="1"/>
      <c r="RQO41" s="1"/>
      <c r="RQP41" s="1"/>
      <c r="RQQ41" s="1"/>
      <c r="RQR41" s="1"/>
      <c r="RQS41" s="1"/>
      <c r="RQT41" s="1"/>
      <c r="RQU41" s="1"/>
      <c r="RQV41" s="1"/>
      <c r="RQW41" s="1"/>
      <c r="RQX41" s="1"/>
      <c r="RQY41" s="1"/>
      <c r="RQZ41" s="1"/>
      <c r="RRA41" s="1"/>
      <c r="RRB41" s="1"/>
      <c r="RRC41" s="1"/>
      <c r="RRD41" s="1"/>
      <c r="RRE41" s="1"/>
      <c r="RRF41" s="1"/>
      <c r="RRG41" s="1"/>
      <c r="RRH41" s="1"/>
      <c r="RRI41" s="1"/>
      <c r="RRJ41" s="1"/>
      <c r="RRK41" s="1"/>
      <c r="RRL41" s="1"/>
      <c r="RRM41" s="1"/>
      <c r="RRN41" s="1"/>
      <c r="RRO41" s="1"/>
      <c r="RRP41" s="1"/>
      <c r="RRQ41" s="1"/>
      <c r="RRR41" s="1"/>
      <c r="RRS41" s="1"/>
      <c r="RRT41" s="1"/>
      <c r="RRU41" s="1"/>
      <c r="RRV41" s="1"/>
      <c r="RRW41" s="1"/>
      <c r="RRX41" s="1"/>
      <c r="RRY41" s="1"/>
      <c r="RRZ41" s="1"/>
      <c r="RSA41" s="1"/>
      <c r="RSB41" s="1"/>
      <c r="RSC41" s="1"/>
      <c r="RSD41" s="1"/>
      <c r="RSE41" s="1"/>
      <c r="RSF41" s="1"/>
      <c r="RSG41" s="1"/>
      <c r="RSH41" s="1"/>
      <c r="RSI41" s="1"/>
      <c r="RSJ41" s="1"/>
      <c r="RSK41" s="1"/>
      <c r="RSL41" s="1"/>
      <c r="RSM41" s="1"/>
      <c r="RSN41" s="1"/>
      <c r="RSO41" s="1"/>
      <c r="RSP41" s="1"/>
      <c r="RSQ41" s="1"/>
      <c r="RSR41" s="1"/>
      <c r="RSS41" s="1"/>
      <c r="RST41" s="1"/>
      <c r="RSU41" s="1"/>
      <c r="RSV41" s="1"/>
      <c r="RSW41" s="1"/>
      <c r="RSX41" s="1"/>
      <c r="RSY41" s="1"/>
      <c r="RSZ41" s="1"/>
      <c r="RTA41" s="1"/>
      <c r="RTB41" s="1"/>
      <c r="RTC41" s="1"/>
      <c r="RTD41" s="1"/>
      <c r="RTE41" s="1"/>
      <c r="RTF41" s="1"/>
      <c r="RTG41" s="1"/>
      <c r="RTH41" s="1"/>
      <c r="RTI41" s="1"/>
      <c r="RTJ41" s="1"/>
      <c r="RTK41" s="1"/>
      <c r="RTL41" s="1"/>
      <c r="RTM41" s="1"/>
      <c r="RTN41" s="1"/>
      <c r="RTO41" s="1"/>
      <c r="RTP41" s="1"/>
      <c r="RTQ41" s="1"/>
      <c r="RTR41" s="1"/>
      <c r="RTS41" s="1"/>
      <c r="RTT41" s="1"/>
      <c r="RTU41" s="1"/>
      <c r="RTV41" s="1"/>
      <c r="RTW41" s="1"/>
      <c r="RTX41" s="1"/>
      <c r="RTY41" s="1"/>
      <c r="RTZ41" s="1"/>
      <c r="RUA41" s="1"/>
      <c r="RUB41" s="1"/>
      <c r="RUC41" s="1"/>
      <c r="RUD41" s="1"/>
      <c r="RUE41" s="1"/>
      <c r="RUF41" s="1"/>
      <c r="RUG41" s="1"/>
      <c r="RUH41" s="1"/>
      <c r="RUI41" s="1"/>
      <c r="RUJ41" s="1"/>
      <c r="RUK41" s="1"/>
      <c r="RUL41" s="1"/>
      <c r="RUM41" s="1"/>
      <c r="RUN41" s="1"/>
      <c r="RUO41" s="1"/>
      <c r="RUP41" s="1"/>
      <c r="RUQ41" s="1"/>
      <c r="RUR41" s="1"/>
      <c r="RUS41" s="1"/>
      <c r="RUT41" s="1"/>
      <c r="RUU41" s="1"/>
      <c r="RUV41" s="1"/>
      <c r="RUW41" s="1"/>
      <c r="RUX41" s="1"/>
      <c r="RUY41" s="1"/>
      <c r="RUZ41" s="1"/>
      <c r="RVA41" s="1"/>
      <c r="RVB41" s="1"/>
      <c r="RVC41" s="1"/>
      <c r="RVD41" s="1"/>
      <c r="RVE41" s="1"/>
      <c r="RVF41" s="1"/>
      <c r="RVG41" s="1"/>
      <c r="RVH41" s="1"/>
      <c r="RVI41" s="1"/>
      <c r="RVJ41" s="1"/>
      <c r="RVK41" s="1"/>
      <c r="RVL41" s="1"/>
      <c r="RVM41" s="1"/>
      <c r="RVN41" s="1"/>
      <c r="RVO41" s="1"/>
      <c r="RVP41" s="1"/>
      <c r="RVQ41" s="1"/>
      <c r="RVR41" s="1"/>
      <c r="RVS41" s="1"/>
      <c r="RVT41" s="1"/>
      <c r="RVU41" s="1"/>
      <c r="RVV41" s="1"/>
      <c r="RVW41" s="1"/>
      <c r="RVX41" s="1"/>
      <c r="RVY41" s="1"/>
      <c r="RVZ41" s="1"/>
      <c r="RWA41" s="1"/>
      <c r="RWB41" s="1"/>
      <c r="RWC41" s="1"/>
      <c r="RWD41" s="1"/>
      <c r="RWE41" s="1"/>
      <c r="RWF41" s="1"/>
      <c r="RWG41" s="1"/>
      <c r="RWH41" s="1"/>
      <c r="RWI41" s="1"/>
      <c r="RWJ41" s="1"/>
      <c r="RWK41" s="1"/>
      <c r="RWL41" s="1"/>
      <c r="RWM41" s="1"/>
      <c r="RWN41" s="1"/>
      <c r="RWO41" s="1"/>
      <c r="RWP41" s="1"/>
      <c r="RWQ41" s="1"/>
      <c r="RWR41" s="1"/>
      <c r="RWS41" s="1"/>
      <c r="RWT41" s="1"/>
      <c r="RWU41" s="1"/>
      <c r="RWV41" s="1"/>
      <c r="RWW41" s="1"/>
      <c r="RWX41" s="1"/>
      <c r="RWY41" s="1"/>
      <c r="RWZ41" s="1"/>
      <c r="RXA41" s="1"/>
      <c r="RXB41" s="1"/>
      <c r="RXC41" s="1"/>
      <c r="RXD41" s="1"/>
      <c r="RXE41" s="1"/>
      <c r="RXF41" s="1"/>
      <c r="RXG41" s="1"/>
      <c r="RXH41" s="1"/>
      <c r="RXI41" s="1"/>
      <c r="RXJ41" s="1"/>
      <c r="RXK41" s="1"/>
      <c r="RXL41" s="1"/>
      <c r="RXM41" s="1"/>
      <c r="RXN41" s="1"/>
      <c r="RXO41" s="1"/>
      <c r="RXP41" s="1"/>
      <c r="RXQ41" s="1"/>
      <c r="RXR41" s="1"/>
      <c r="RXS41" s="1"/>
      <c r="RXT41" s="1"/>
      <c r="RXU41" s="1"/>
      <c r="RXV41" s="1"/>
      <c r="RXW41" s="1"/>
      <c r="RXX41" s="1"/>
      <c r="RXY41" s="1"/>
      <c r="RXZ41" s="1"/>
      <c r="RYA41" s="1"/>
      <c r="RYB41" s="1"/>
      <c r="RYC41" s="1"/>
      <c r="RYD41" s="1"/>
      <c r="RYE41" s="1"/>
      <c r="RYF41" s="1"/>
      <c r="RYG41" s="1"/>
      <c r="RYH41" s="1"/>
      <c r="RYI41" s="1"/>
      <c r="RYJ41" s="1"/>
      <c r="RYK41" s="1"/>
      <c r="RYL41" s="1"/>
      <c r="RYM41" s="1"/>
      <c r="RYN41" s="1"/>
      <c r="RYO41" s="1"/>
      <c r="RYP41" s="1"/>
      <c r="RYQ41" s="1"/>
      <c r="RYR41" s="1"/>
      <c r="RYS41" s="1"/>
      <c r="RYT41" s="1"/>
      <c r="RYU41" s="1"/>
      <c r="RYV41" s="1"/>
      <c r="RYW41" s="1"/>
      <c r="RYX41" s="1"/>
      <c r="RYY41" s="1"/>
      <c r="RYZ41" s="1"/>
      <c r="RZA41" s="1"/>
      <c r="RZB41" s="1"/>
      <c r="RZC41" s="1"/>
      <c r="RZD41" s="1"/>
      <c r="RZE41" s="1"/>
      <c r="RZF41" s="1"/>
      <c r="RZG41" s="1"/>
      <c r="RZH41" s="1"/>
      <c r="RZI41" s="1"/>
      <c r="RZJ41" s="1"/>
      <c r="RZK41" s="1"/>
      <c r="RZL41" s="1"/>
      <c r="RZM41" s="1"/>
      <c r="RZN41" s="1"/>
      <c r="RZO41" s="1"/>
      <c r="RZP41" s="1"/>
      <c r="RZQ41" s="1"/>
      <c r="RZR41" s="1"/>
      <c r="RZS41" s="1"/>
      <c r="RZT41" s="1"/>
      <c r="RZU41" s="1"/>
      <c r="RZV41" s="1"/>
      <c r="RZW41" s="1"/>
      <c r="RZX41" s="1"/>
      <c r="RZY41" s="1"/>
      <c r="RZZ41" s="1"/>
      <c r="SAA41" s="1"/>
      <c r="SAB41" s="1"/>
      <c r="SAC41" s="1"/>
      <c r="SAD41" s="1"/>
      <c r="SAE41" s="1"/>
      <c r="SAF41" s="1"/>
      <c r="SAG41" s="1"/>
      <c r="SAH41" s="1"/>
      <c r="SAI41" s="1"/>
      <c r="SAJ41" s="1"/>
      <c r="SAK41" s="1"/>
      <c r="SAL41" s="1"/>
      <c r="SAM41" s="1"/>
      <c r="SAN41" s="1"/>
      <c r="SAO41" s="1"/>
      <c r="SAP41" s="1"/>
      <c r="SAQ41" s="1"/>
      <c r="SAR41" s="1"/>
      <c r="SAS41" s="1"/>
      <c r="SAT41" s="1"/>
      <c r="SAU41" s="1"/>
      <c r="SAV41" s="1"/>
      <c r="SAW41" s="1"/>
      <c r="SAX41" s="1"/>
      <c r="SAY41" s="1"/>
      <c r="SAZ41" s="1"/>
      <c r="SBA41" s="1"/>
      <c r="SBB41" s="1"/>
      <c r="SBC41" s="1"/>
      <c r="SBD41" s="1"/>
      <c r="SBE41" s="1"/>
      <c r="SBF41" s="1"/>
      <c r="SBG41" s="1"/>
      <c r="SBH41" s="1"/>
      <c r="SBI41" s="1"/>
      <c r="SBJ41" s="1"/>
      <c r="SBK41" s="1"/>
      <c r="SBL41" s="1"/>
      <c r="SBM41" s="1"/>
      <c r="SBN41" s="1"/>
      <c r="SBO41" s="1"/>
      <c r="SBP41" s="1"/>
      <c r="SBQ41" s="1"/>
      <c r="SBR41" s="1"/>
      <c r="SBS41" s="1"/>
      <c r="SBT41" s="1"/>
      <c r="SBU41" s="1"/>
      <c r="SBV41" s="1"/>
      <c r="SBW41" s="1"/>
      <c r="SBX41" s="1"/>
      <c r="SBY41" s="1"/>
      <c r="SBZ41" s="1"/>
      <c r="SCA41" s="1"/>
      <c r="SCB41" s="1"/>
      <c r="SCC41" s="1"/>
      <c r="SCD41" s="1"/>
      <c r="SCE41" s="1"/>
      <c r="SCF41" s="1"/>
      <c r="SCG41" s="1"/>
      <c r="SCH41" s="1"/>
      <c r="SCI41" s="1"/>
      <c r="SCJ41" s="1"/>
      <c r="SCK41" s="1"/>
      <c r="SCL41" s="1"/>
      <c r="SCM41" s="1"/>
      <c r="SCN41" s="1"/>
      <c r="SCO41" s="1"/>
      <c r="SCP41" s="1"/>
      <c r="SCQ41" s="1"/>
      <c r="SCR41" s="1"/>
      <c r="SCS41" s="1"/>
      <c r="SCT41" s="1"/>
      <c r="SCU41" s="1"/>
      <c r="SCV41" s="1"/>
      <c r="SCW41" s="1"/>
      <c r="SCX41" s="1"/>
      <c r="SCY41" s="1"/>
      <c r="SCZ41" s="1"/>
      <c r="SDA41" s="1"/>
      <c r="SDB41" s="1"/>
      <c r="SDC41" s="1"/>
      <c r="SDD41" s="1"/>
      <c r="SDE41" s="1"/>
      <c r="SDF41" s="1"/>
      <c r="SDG41" s="1"/>
      <c r="SDH41" s="1"/>
      <c r="SDI41" s="1"/>
      <c r="SDJ41" s="1"/>
      <c r="SDK41" s="1"/>
      <c r="SDL41" s="1"/>
      <c r="SDM41" s="1"/>
      <c r="SDN41" s="1"/>
      <c r="SDO41" s="1"/>
      <c r="SDP41" s="1"/>
      <c r="SDQ41" s="1"/>
      <c r="SDR41" s="1"/>
      <c r="SDS41" s="1"/>
      <c r="SDT41" s="1"/>
      <c r="SDU41" s="1"/>
      <c r="SDV41" s="1"/>
      <c r="SDW41" s="1"/>
      <c r="SDX41" s="1"/>
      <c r="SDY41" s="1"/>
      <c r="SDZ41" s="1"/>
      <c r="SEA41" s="1"/>
      <c r="SEB41" s="1"/>
      <c r="SEC41" s="1"/>
      <c r="SED41" s="1"/>
      <c r="SEE41" s="1"/>
      <c r="SEF41" s="1"/>
      <c r="SEG41" s="1"/>
      <c r="SEH41" s="1"/>
      <c r="SEI41" s="1"/>
      <c r="SEJ41" s="1"/>
      <c r="SEK41" s="1"/>
      <c r="SEL41" s="1"/>
      <c r="SEM41" s="1"/>
      <c r="SEN41" s="1"/>
      <c r="SEO41" s="1"/>
      <c r="SEP41" s="1"/>
      <c r="SEQ41" s="1"/>
      <c r="SER41" s="1"/>
      <c r="SES41" s="1"/>
      <c r="SET41" s="1"/>
      <c r="SEU41" s="1"/>
      <c r="SEV41" s="1"/>
      <c r="SEW41" s="1"/>
      <c r="SEX41" s="1"/>
      <c r="SEY41" s="1"/>
      <c r="SEZ41" s="1"/>
      <c r="SFA41" s="1"/>
      <c r="SFB41" s="1"/>
      <c r="SFC41" s="1"/>
      <c r="SFD41" s="1"/>
      <c r="SFE41" s="1"/>
      <c r="SFF41" s="1"/>
      <c r="SFG41" s="1"/>
      <c r="SFH41" s="1"/>
      <c r="SFI41" s="1"/>
      <c r="SFJ41" s="1"/>
      <c r="SFK41" s="1"/>
      <c r="SFL41" s="1"/>
      <c r="SFM41" s="1"/>
      <c r="SFN41" s="1"/>
      <c r="SFO41" s="1"/>
      <c r="SFP41" s="1"/>
      <c r="SFQ41" s="1"/>
      <c r="SFR41" s="1"/>
      <c r="SFS41" s="1"/>
      <c r="SFT41" s="1"/>
      <c r="SFU41" s="1"/>
      <c r="SFV41" s="1"/>
      <c r="SFW41" s="1"/>
      <c r="SFX41" s="1"/>
      <c r="SFY41" s="1"/>
      <c r="SFZ41" s="1"/>
      <c r="SGA41" s="1"/>
      <c r="SGB41" s="1"/>
      <c r="SGC41" s="1"/>
      <c r="SGD41" s="1"/>
      <c r="SGE41" s="1"/>
      <c r="SGF41" s="1"/>
      <c r="SGG41" s="1"/>
      <c r="SGH41" s="1"/>
      <c r="SGI41" s="1"/>
      <c r="SGJ41" s="1"/>
      <c r="SGK41" s="1"/>
      <c r="SGL41" s="1"/>
      <c r="SGM41" s="1"/>
      <c r="SGN41" s="1"/>
      <c r="SGO41" s="1"/>
      <c r="SGP41" s="1"/>
      <c r="SGQ41" s="1"/>
      <c r="SGR41" s="1"/>
      <c r="SGS41" s="1"/>
      <c r="SGT41" s="1"/>
      <c r="SGU41" s="1"/>
      <c r="SGV41" s="1"/>
      <c r="SGW41" s="1"/>
      <c r="SGX41" s="1"/>
      <c r="SGY41" s="1"/>
      <c r="SGZ41" s="1"/>
      <c r="SHA41" s="1"/>
      <c r="SHB41" s="1"/>
      <c r="SHC41" s="1"/>
      <c r="SHD41" s="1"/>
      <c r="SHE41" s="1"/>
      <c r="SHF41" s="1"/>
      <c r="SHG41" s="1"/>
      <c r="SHH41" s="1"/>
      <c r="SHI41" s="1"/>
      <c r="SHJ41" s="1"/>
      <c r="SHK41" s="1"/>
      <c r="SHL41" s="1"/>
      <c r="SHM41" s="1"/>
      <c r="SHN41" s="1"/>
      <c r="SHO41" s="1"/>
      <c r="SHP41" s="1"/>
      <c r="SHQ41" s="1"/>
      <c r="SHR41" s="1"/>
      <c r="SHS41" s="1"/>
      <c r="SHT41" s="1"/>
      <c r="SHU41" s="1"/>
      <c r="SHV41" s="1"/>
      <c r="SHW41" s="1"/>
      <c r="SHX41" s="1"/>
      <c r="SHY41" s="1"/>
      <c r="SHZ41" s="1"/>
      <c r="SIA41" s="1"/>
      <c r="SIB41" s="1"/>
      <c r="SIC41" s="1"/>
      <c r="SID41" s="1"/>
      <c r="SIE41" s="1"/>
      <c r="SIF41" s="1"/>
      <c r="SIG41" s="1"/>
      <c r="SIH41" s="1"/>
      <c r="SII41" s="1"/>
      <c r="SIJ41" s="1"/>
      <c r="SIK41" s="1"/>
      <c r="SIL41" s="1"/>
      <c r="SIM41" s="1"/>
      <c r="SIN41" s="1"/>
      <c r="SIO41" s="1"/>
      <c r="SIP41" s="1"/>
      <c r="SIQ41" s="1"/>
      <c r="SIR41" s="1"/>
      <c r="SIS41" s="1"/>
      <c r="SIT41" s="1"/>
      <c r="SIU41" s="1"/>
      <c r="SIV41" s="1"/>
      <c r="SIW41" s="1"/>
      <c r="SIX41" s="1"/>
      <c r="SIY41" s="1"/>
      <c r="SIZ41" s="1"/>
      <c r="SJA41" s="1"/>
      <c r="SJB41" s="1"/>
      <c r="SJC41" s="1"/>
      <c r="SJD41" s="1"/>
      <c r="SJE41" s="1"/>
      <c r="SJF41" s="1"/>
      <c r="SJG41" s="1"/>
      <c r="SJH41" s="1"/>
      <c r="SJI41" s="1"/>
      <c r="SJJ41" s="1"/>
      <c r="SJK41" s="1"/>
      <c r="SJL41" s="1"/>
      <c r="SJM41" s="1"/>
      <c r="SJN41" s="1"/>
      <c r="SJO41" s="1"/>
      <c r="SJP41" s="1"/>
      <c r="SJQ41" s="1"/>
      <c r="SJR41" s="1"/>
      <c r="SJS41" s="1"/>
      <c r="SJT41" s="1"/>
      <c r="SJU41" s="1"/>
      <c r="SJV41" s="1"/>
      <c r="SJW41" s="1"/>
      <c r="SJX41" s="1"/>
      <c r="SJY41" s="1"/>
      <c r="SJZ41" s="1"/>
      <c r="SKA41" s="1"/>
      <c r="SKB41" s="1"/>
      <c r="SKC41" s="1"/>
      <c r="SKD41" s="1"/>
      <c r="SKE41" s="1"/>
      <c r="SKF41" s="1"/>
      <c r="SKG41" s="1"/>
      <c r="SKH41" s="1"/>
      <c r="SKI41" s="1"/>
      <c r="SKJ41" s="1"/>
      <c r="SKK41" s="1"/>
      <c r="SKL41" s="1"/>
      <c r="SKM41" s="1"/>
      <c r="SKN41" s="1"/>
      <c r="SKO41" s="1"/>
      <c r="SKP41" s="1"/>
      <c r="SKQ41" s="1"/>
      <c r="SKR41" s="1"/>
      <c r="SKS41" s="1"/>
      <c r="SKT41" s="1"/>
      <c r="SKU41" s="1"/>
      <c r="SKV41" s="1"/>
      <c r="SKW41" s="1"/>
      <c r="SKX41" s="1"/>
      <c r="SKY41" s="1"/>
      <c r="SKZ41" s="1"/>
      <c r="SLA41" s="1"/>
      <c r="SLB41" s="1"/>
      <c r="SLC41" s="1"/>
      <c r="SLD41" s="1"/>
      <c r="SLE41" s="1"/>
      <c r="SLF41" s="1"/>
      <c r="SLG41" s="1"/>
      <c r="SLH41" s="1"/>
      <c r="SLI41" s="1"/>
      <c r="SLJ41" s="1"/>
      <c r="SLK41" s="1"/>
      <c r="SLL41" s="1"/>
      <c r="SLM41" s="1"/>
      <c r="SLN41" s="1"/>
      <c r="SLO41" s="1"/>
      <c r="SLP41" s="1"/>
      <c r="SLQ41" s="1"/>
      <c r="SLR41" s="1"/>
      <c r="SLS41" s="1"/>
      <c r="SLT41" s="1"/>
      <c r="SLU41" s="1"/>
      <c r="SLV41" s="1"/>
      <c r="SLW41" s="1"/>
      <c r="SLX41" s="1"/>
      <c r="SLY41" s="1"/>
      <c r="SLZ41" s="1"/>
      <c r="SMA41" s="1"/>
      <c r="SMB41" s="1"/>
      <c r="SMC41" s="1"/>
      <c r="SMD41" s="1"/>
      <c r="SME41" s="1"/>
      <c r="SMF41" s="1"/>
      <c r="SMG41" s="1"/>
      <c r="SMH41" s="1"/>
      <c r="SMI41" s="1"/>
      <c r="SMJ41" s="1"/>
      <c r="SMK41" s="1"/>
      <c r="SML41" s="1"/>
      <c r="SMM41" s="1"/>
      <c r="SMN41" s="1"/>
      <c r="SMO41" s="1"/>
      <c r="SMP41" s="1"/>
      <c r="SMQ41" s="1"/>
      <c r="SMR41" s="1"/>
      <c r="SMS41" s="1"/>
      <c r="SMT41" s="1"/>
      <c r="SMU41" s="1"/>
      <c r="SMV41" s="1"/>
      <c r="SMW41" s="1"/>
      <c r="SMX41" s="1"/>
      <c r="SMY41" s="1"/>
      <c r="SMZ41" s="1"/>
      <c r="SNA41" s="1"/>
      <c r="SNB41" s="1"/>
      <c r="SNC41" s="1"/>
      <c r="SND41" s="1"/>
      <c r="SNE41" s="1"/>
      <c r="SNF41" s="1"/>
      <c r="SNG41" s="1"/>
      <c r="SNH41" s="1"/>
      <c r="SNI41" s="1"/>
      <c r="SNJ41" s="1"/>
      <c r="SNK41" s="1"/>
      <c r="SNL41" s="1"/>
      <c r="SNM41" s="1"/>
      <c r="SNN41" s="1"/>
      <c r="SNO41" s="1"/>
      <c r="SNP41" s="1"/>
      <c r="SNQ41" s="1"/>
      <c r="SNR41" s="1"/>
      <c r="SNS41" s="1"/>
      <c r="SNT41" s="1"/>
      <c r="SNU41" s="1"/>
      <c r="SNV41" s="1"/>
      <c r="SNW41" s="1"/>
      <c r="SNX41" s="1"/>
      <c r="SNY41" s="1"/>
      <c r="SNZ41" s="1"/>
      <c r="SOA41" s="1"/>
      <c r="SOB41" s="1"/>
      <c r="SOC41" s="1"/>
      <c r="SOD41" s="1"/>
      <c r="SOE41" s="1"/>
      <c r="SOF41" s="1"/>
      <c r="SOG41" s="1"/>
      <c r="SOH41" s="1"/>
      <c r="SOI41" s="1"/>
      <c r="SOJ41" s="1"/>
      <c r="SOK41" s="1"/>
      <c r="SOL41" s="1"/>
      <c r="SOM41" s="1"/>
      <c r="SON41" s="1"/>
      <c r="SOO41" s="1"/>
      <c r="SOP41" s="1"/>
      <c r="SOQ41" s="1"/>
      <c r="SOR41" s="1"/>
      <c r="SOS41" s="1"/>
      <c r="SOT41" s="1"/>
      <c r="SOU41" s="1"/>
      <c r="SOV41" s="1"/>
      <c r="SOW41" s="1"/>
      <c r="SOX41" s="1"/>
      <c r="SOY41" s="1"/>
      <c r="SOZ41" s="1"/>
      <c r="SPA41" s="1"/>
      <c r="SPB41" s="1"/>
      <c r="SPC41" s="1"/>
      <c r="SPD41" s="1"/>
      <c r="SPE41" s="1"/>
      <c r="SPF41" s="1"/>
      <c r="SPG41" s="1"/>
      <c r="SPH41" s="1"/>
      <c r="SPI41" s="1"/>
      <c r="SPJ41" s="1"/>
      <c r="SPK41" s="1"/>
      <c r="SPL41" s="1"/>
      <c r="SPM41" s="1"/>
      <c r="SPN41" s="1"/>
      <c r="SPO41" s="1"/>
      <c r="SPP41" s="1"/>
      <c r="SPQ41" s="1"/>
      <c r="SPR41" s="1"/>
      <c r="SPS41" s="1"/>
      <c r="SPT41" s="1"/>
      <c r="SPU41" s="1"/>
      <c r="SPV41" s="1"/>
      <c r="SPW41" s="1"/>
      <c r="SPX41" s="1"/>
      <c r="SPY41" s="1"/>
      <c r="SPZ41" s="1"/>
      <c r="SQA41" s="1"/>
      <c r="SQB41" s="1"/>
      <c r="SQC41" s="1"/>
      <c r="SQD41" s="1"/>
      <c r="SQE41" s="1"/>
      <c r="SQF41" s="1"/>
      <c r="SQG41" s="1"/>
      <c r="SQH41" s="1"/>
      <c r="SQI41" s="1"/>
      <c r="SQJ41" s="1"/>
      <c r="SQK41" s="1"/>
      <c r="SQL41" s="1"/>
      <c r="SQM41" s="1"/>
      <c r="SQN41" s="1"/>
      <c r="SQO41" s="1"/>
      <c r="SQP41" s="1"/>
      <c r="SQQ41" s="1"/>
      <c r="SQR41" s="1"/>
      <c r="SQS41" s="1"/>
      <c r="SQT41" s="1"/>
      <c r="SQU41" s="1"/>
      <c r="SQV41" s="1"/>
      <c r="SQW41" s="1"/>
      <c r="SQX41" s="1"/>
      <c r="SQY41" s="1"/>
      <c r="SQZ41" s="1"/>
      <c r="SRA41" s="1"/>
      <c r="SRB41" s="1"/>
      <c r="SRC41" s="1"/>
      <c r="SRD41" s="1"/>
      <c r="SRE41" s="1"/>
      <c r="SRF41" s="1"/>
      <c r="SRG41" s="1"/>
      <c r="SRH41" s="1"/>
      <c r="SRI41" s="1"/>
      <c r="SRJ41" s="1"/>
      <c r="SRK41" s="1"/>
      <c r="SRL41" s="1"/>
      <c r="SRM41" s="1"/>
      <c r="SRN41" s="1"/>
      <c r="SRO41" s="1"/>
      <c r="SRP41" s="1"/>
      <c r="SRQ41" s="1"/>
      <c r="SRR41" s="1"/>
      <c r="SRS41" s="1"/>
      <c r="SRT41" s="1"/>
      <c r="SRU41" s="1"/>
      <c r="SRV41" s="1"/>
      <c r="SRW41" s="1"/>
      <c r="SRX41" s="1"/>
      <c r="SRY41" s="1"/>
      <c r="SRZ41" s="1"/>
      <c r="SSA41" s="1"/>
      <c r="SSB41" s="1"/>
      <c r="SSC41" s="1"/>
      <c r="SSD41" s="1"/>
      <c r="SSE41" s="1"/>
      <c r="SSF41" s="1"/>
      <c r="SSG41" s="1"/>
      <c r="SSH41" s="1"/>
      <c r="SSI41" s="1"/>
      <c r="SSJ41" s="1"/>
      <c r="SSK41" s="1"/>
      <c r="SSL41" s="1"/>
      <c r="SSM41" s="1"/>
      <c r="SSN41" s="1"/>
      <c r="SSO41" s="1"/>
      <c r="SSP41" s="1"/>
      <c r="SSQ41" s="1"/>
      <c r="SSR41" s="1"/>
      <c r="SSS41" s="1"/>
      <c r="SST41" s="1"/>
      <c r="SSU41" s="1"/>
      <c r="SSV41" s="1"/>
      <c r="SSW41" s="1"/>
      <c r="SSX41" s="1"/>
      <c r="SSY41" s="1"/>
      <c r="SSZ41" s="1"/>
      <c r="STA41" s="1"/>
      <c r="STB41" s="1"/>
      <c r="STC41" s="1"/>
      <c r="STD41" s="1"/>
      <c r="STE41" s="1"/>
      <c r="STF41" s="1"/>
      <c r="STG41" s="1"/>
      <c r="STH41" s="1"/>
      <c r="STI41" s="1"/>
      <c r="STJ41" s="1"/>
      <c r="STK41" s="1"/>
      <c r="STL41" s="1"/>
      <c r="STM41" s="1"/>
      <c r="STN41" s="1"/>
      <c r="STO41" s="1"/>
      <c r="STP41" s="1"/>
      <c r="STQ41" s="1"/>
      <c r="STR41" s="1"/>
      <c r="STS41" s="1"/>
      <c r="STT41" s="1"/>
      <c r="STU41" s="1"/>
      <c r="STV41" s="1"/>
      <c r="STW41" s="1"/>
      <c r="STX41" s="1"/>
      <c r="STY41" s="1"/>
      <c r="STZ41" s="1"/>
      <c r="SUA41" s="1"/>
      <c r="SUB41" s="1"/>
      <c r="SUC41" s="1"/>
      <c r="SUD41" s="1"/>
      <c r="SUE41" s="1"/>
      <c r="SUF41" s="1"/>
      <c r="SUG41" s="1"/>
      <c r="SUH41" s="1"/>
      <c r="SUI41" s="1"/>
      <c r="SUJ41" s="1"/>
      <c r="SUK41" s="1"/>
      <c r="SUL41" s="1"/>
      <c r="SUM41" s="1"/>
      <c r="SUN41" s="1"/>
      <c r="SUO41" s="1"/>
      <c r="SUP41" s="1"/>
      <c r="SUQ41" s="1"/>
      <c r="SUR41" s="1"/>
      <c r="SUS41" s="1"/>
      <c r="SUT41" s="1"/>
      <c r="SUU41" s="1"/>
      <c r="SUV41" s="1"/>
      <c r="SUW41" s="1"/>
      <c r="SUX41" s="1"/>
      <c r="SUY41" s="1"/>
      <c r="SUZ41" s="1"/>
      <c r="SVA41" s="1"/>
      <c r="SVB41" s="1"/>
      <c r="SVC41" s="1"/>
      <c r="SVD41" s="1"/>
      <c r="SVE41" s="1"/>
      <c r="SVF41" s="1"/>
      <c r="SVG41" s="1"/>
      <c r="SVH41" s="1"/>
      <c r="SVI41" s="1"/>
      <c r="SVJ41" s="1"/>
      <c r="SVK41" s="1"/>
      <c r="SVL41" s="1"/>
      <c r="SVM41" s="1"/>
      <c r="SVN41" s="1"/>
      <c r="SVO41" s="1"/>
      <c r="SVP41" s="1"/>
      <c r="SVQ41" s="1"/>
      <c r="SVR41" s="1"/>
      <c r="SVS41" s="1"/>
      <c r="SVT41" s="1"/>
      <c r="SVU41" s="1"/>
      <c r="SVV41" s="1"/>
      <c r="SVW41" s="1"/>
      <c r="SVX41" s="1"/>
      <c r="SVY41" s="1"/>
      <c r="SVZ41" s="1"/>
      <c r="SWA41" s="1"/>
      <c r="SWB41" s="1"/>
      <c r="SWC41" s="1"/>
      <c r="SWD41" s="1"/>
      <c r="SWE41" s="1"/>
      <c r="SWF41" s="1"/>
      <c r="SWG41" s="1"/>
      <c r="SWH41" s="1"/>
      <c r="SWI41" s="1"/>
      <c r="SWJ41" s="1"/>
      <c r="SWK41" s="1"/>
      <c r="SWL41" s="1"/>
      <c r="SWM41" s="1"/>
      <c r="SWN41" s="1"/>
      <c r="SWO41" s="1"/>
      <c r="SWP41" s="1"/>
      <c r="SWQ41" s="1"/>
      <c r="SWR41" s="1"/>
      <c r="SWS41" s="1"/>
      <c r="SWT41" s="1"/>
      <c r="SWU41" s="1"/>
      <c r="SWV41" s="1"/>
      <c r="SWW41" s="1"/>
      <c r="SWX41" s="1"/>
      <c r="SWY41" s="1"/>
      <c r="SWZ41" s="1"/>
      <c r="SXA41" s="1"/>
      <c r="SXB41" s="1"/>
      <c r="SXC41" s="1"/>
      <c r="SXD41" s="1"/>
      <c r="SXE41" s="1"/>
      <c r="SXF41" s="1"/>
      <c r="SXG41" s="1"/>
      <c r="SXH41" s="1"/>
      <c r="SXI41" s="1"/>
      <c r="SXJ41" s="1"/>
      <c r="SXK41" s="1"/>
      <c r="SXL41" s="1"/>
      <c r="SXM41" s="1"/>
      <c r="SXN41" s="1"/>
      <c r="SXO41" s="1"/>
      <c r="SXP41" s="1"/>
      <c r="SXQ41" s="1"/>
      <c r="SXR41" s="1"/>
      <c r="SXS41" s="1"/>
      <c r="SXT41" s="1"/>
      <c r="SXU41" s="1"/>
      <c r="SXV41" s="1"/>
      <c r="SXW41" s="1"/>
      <c r="SXX41" s="1"/>
      <c r="SXY41" s="1"/>
      <c r="SXZ41" s="1"/>
      <c r="SYA41" s="1"/>
      <c r="SYB41" s="1"/>
      <c r="SYC41" s="1"/>
      <c r="SYD41" s="1"/>
      <c r="SYE41" s="1"/>
      <c r="SYF41" s="1"/>
      <c r="SYG41" s="1"/>
      <c r="SYH41" s="1"/>
      <c r="SYI41" s="1"/>
      <c r="SYJ41" s="1"/>
      <c r="SYK41" s="1"/>
      <c r="SYL41" s="1"/>
      <c r="SYM41" s="1"/>
      <c r="SYN41" s="1"/>
      <c r="SYO41" s="1"/>
      <c r="SYP41" s="1"/>
      <c r="SYQ41" s="1"/>
      <c r="SYR41" s="1"/>
      <c r="SYS41" s="1"/>
      <c r="SYT41" s="1"/>
      <c r="SYU41" s="1"/>
      <c r="SYV41" s="1"/>
      <c r="SYW41" s="1"/>
      <c r="SYX41" s="1"/>
      <c r="SYY41" s="1"/>
      <c r="SYZ41" s="1"/>
      <c r="SZA41" s="1"/>
      <c r="SZB41" s="1"/>
      <c r="SZC41" s="1"/>
      <c r="SZD41" s="1"/>
      <c r="SZE41" s="1"/>
      <c r="SZF41" s="1"/>
      <c r="SZG41" s="1"/>
      <c r="SZH41" s="1"/>
      <c r="SZI41" s="1"/>
      <c r="SZJ41" s="1"/>
      <c r="SZK41" s="1"/>
      <c r="SZL41" s="1"/>
      <c r="SZM41" s="1"/>
      <c r="SZN41" s="1"/>
      <c r="SZO41" s="1"/>
      <c r="SZP41" s="1"/>
      <c r="SZQ41" s="1"/>
      <c r="SZR41" s="1"/>
      <c r="SZS41" s="1"/>
      <c r="SZT41" s="1"/>
      <c r="SZU41" s="1"/>
      <c r="SZV41" s="1"/>
      <c r="SZW41" s="1"/>
      <c r="SZX41" s="1"/>
      <c r="SZY41" s="1"/>
      <c r="SZZ41" s="1"/>
      <c r="TAA41" s="1"/>
      <c r="TAB41" s="1"/>
      <c r="TAC41" s="1"/>
      <c r="TAD41" s="1"/>
      <c r="TAE41" s="1"/>
      <c r="TAF41" s="1"/>
      <c r="TAG41" s="1"/>
      <c r="TAH41" s="1"/>
      <c r="TAI41" s="1"/>
      <c r="TAJ41" s="1"/>
      <c r="TAK41" s="1"/>
      <c r="TAL41" s="1"/>
      <c r="TAM41" s="1"/>
      <c r="TAN41" s="1"/>
      <c r="TAO41" s="1"/>
      <c r="TAP41" s="1"/>
      <c r="TAQ41" s="1"/>
      <c r="TAR41" s="1"/>
      <c r="TAS41" s="1"/>
      <c r="TAT41" s="1"/>
      <c r="TAU41" s="1"/>
      <c r="TAV41" s="1"/>
      <c r="TAW41" s="1"/>
      <c r="TAX41" s="1"/>
      <c r="TAY41" s="1"/>
      <c r="TAZ41" s="1"/>
      <c r="TBA41" s="1"/>
      <c r="TBB41" s="1"/>
      <c r="TBC41" s="1"/>
      <c r="TBD41" s="1"/>
      <c r="TBE41" s="1"/>
      <c r="TBF41" s="1"/>
      <c r="TBG41" s="1"/>
      <c r="TBH41" s="1"/>
      <c r="TBI41" s="1"/>
      <c r="TBJ41" s="1"/>
      <c r="TBK41" s="1"/>
      <c r="TBL41" s="1"/>
      <c r="TBM41" s="1"/>
      <c r="TBN41" s="1"/>
      <c r="TBO41" s="1"/>
      <c r="TBP41" s="1"/>
      <c r="TBQ41" s="1"/>
      <c r="TBR41" s="1"/>
      <c r="TBS41" s="1"/>
      <c r="TBT41" s="1"/>
      <c r="TBU41" s="1"/>
      <c r="TBV41" s="1"/>
      <c r="TBW41" s="1"/>
      <c r="TBX41" s="1"/>
      <c r="TBY41" s="1"/>
      <c r="TBZ41" s="1"/>
      <c r="TCA41" s="1"/>
      <c r="TCB41" s="1"/>
      <c r="TCC41" s="1"/>
      <c r="TCD41" s="1"/>
      <c r="TCE41" s="1"/>
      <c r="TCF41" s="1"/>
      <c r="TCG41" s="1"/>
      <c r="TCH41" s="1"/>
      <c r="TCI41" s="1"/>
      <c r="TCJ41" s="1"/>
      <c r="TCK41" s="1"/>
      <c r="TCL41" s="1"/>
      <c r="TCM41" s="1"/>
      <c r="TCN41" s="1"/>
      <c r="TCO41" s="1"/>
      <c r="TCP41" s="1"/>
      <c r="TCQ41" s="1"/>
      <c r="TCR41" s="1"/>
      <c r="TCS41" s="1"/>
      <c r="TCT41" s="1"/>
      <c r="TCU41" s="1"/>
      <c r="TCV41" s="1"/>
      <c r="TCW41" s="1"/>
      <c r="TCX41" s="1"/>
      <c r="TCY41" s="1"/>
      <c r="TCZ41" s="1"/>
      <c r="TDA41" s="1"/>
      <c r="TDB41" s="1"/>
      <c r="TDC41" s="1"/>
      <c r="TDD41" s="1"/>
      <c r="TDE41" s="1"/>
      <c r="TDF41" s="1"/>
      <c r="TDG41" s="1"/>
      <c r="TDH41" s="1"/>
      <c r="TDI41" s="1"/>
      <c r="TDJ41" s="1"/>
      <c r="TDK41" s="1"/>
      <c r="TDL41" s="1"/>
      <c r="TDM41" s="1"/>
      <c r="TDN41" s="1"/>
      <c r="TDO41" s="1"/>
      <c r="TDP41" s="1"/>
      <c r="TDQ41" s="1"/>
      <c r="TDR41" s="1"/>
      <c r="TDS41" s="1"/>
      <c r="TDT41" s="1"/>
      <c r="TDU41" s="1"/>
      <c r="TDV41" s="1"/>
      <c r="TDW41" s="1"/>
      <c r="TDX41" s="1"/>
      <c r="TDY41" s="1"/>
      <c r="TDZ41" s="1"/>
      <c r="TEA41" s="1"/>
      <c r="TEB41" s="1"/>
      <c r="TEC41" s="1"/>
      <c r="TED41" s="1"/>
      <c r="TEE41" s="1"/>
      <c r="TEF41" s="1"/>
      <c r="TEG41" s="1"/>
      <c r="TEH41" s="1"/>
      <c r="TEI41" s="1"/>
      <c r="TEJ41" s="1"/>
      <c r="TEK41" s="1"/>
      <c r="TEL41" s="1"/>
      <c r="TEM41" s="1"/>
      <c r="TEN41" s="1"/>
      <c r="TEO41" s="1"/>
      <c r="TEP41" s="1"/>
      <c r="TEQ41" s="1"/>
      <c r="TER41" s="1"/>
      <c r="TES41" s="1"/>
      <c r="TET41" s="1"/>
      <c r="TEU41" s="1"/>
      <c r="TEV41" s="1"/>
      <c r="TEW41" s="1"/>
      <c r="TEX41" s="1"/>
      <c r="TEY41" s="1"/>
      <c r="TEZ41" s="1"/>
      <c r="TFA41" s="1"/>
      <c r="TFB41" s="1"/>
      <c r="TFC41" s="1"/>
      <c r="TFD41" s="1"/>
      <c r="TFE41" s="1"/>
      <c r="TFF41" s="1"/>
      <c r="TFG41" s="1"/>
      <c r="TFH41" s="1"/>
      <c r="TFI41" s="1"/>
      <c r="TFJ41" s="1"/>
      <c r="TFK41" s="1"/>
      <c r="TFL41" s="1"/>
      <c r="TFM41" s="1"/>
      <c r="TFN41" s="1"/>
      <c r="TFO41" s="1"/>
      <c r="TFP41" s="1"/>
      <c r="TFQ41" s="1"/>
      <c r="TFR41" s="1"/>
      <c r="TFS41" s="1"/>
      <c r="TFT41" s="1"/>
      <c r="TFU41" s="1"/>
      <c r="TFV41" s="1"/>
      <c r="TFW41" s="1"/>
      <c r="TFX41" s="1"/>
      <c r="TFY41" s="1"/>
      <c r="TFZ41" s="1"/>
      <c r="TGA41" s="1"/>
      <c r="TGB41" s="1"/>
      <c r="TGC41" s="1"/>
      <c r="TGD41" s="1"/>
      <c r="TGE41" s="1"/>
      <c r="TGF41" s="1"/>
      <c r="TGG41" s="1"/>
      <c r="TGH41" s="1"/>
      <c r="TGI41" s="1"/>
      <c r="TGJ41" s="1"/>
      <c r="TGK41" s="1"/>
      <c r="TGL41" s="1"/>
      <c r="TGM41" s="1"/>
      <c r="TGN41" s="1"/>
      <c r="TGO41" s="1"/>
      <c r="TGP41" s="1"/>
      <c r="TGQ41" s="1"/>
      <c r="TGR41" s="1"/>
      <c r="TGS41" s="1"/>
      <c r="TGT41" s="1"/>
      <c r="TGU41" s="1"/>
      <c r="TGV41" s="1"/>
      <c r="TGW41" s="1"/>
      <c r="TGX41" s="1"/>
      <c r="TGY41" s="1"/>
      <c r="TGZ41" s="1"/>
      <c r="THA41" s="1"/>
      <c r="THB41" s="1"/>
      <c r="THC41" s="1"/>
      <c r="THD41" s="1"/>
      <c r="THE41" s="1"/>
      <c r="THF41" s="1"/>
      <c r="THG41" s="1"/>
      <c r="THH41" s="1"/>
      <c r="THI41" s="1"/>
      <c r="THJ41" s="1"/>
      <c r="THK41" s="1"/>
      <c r="THL41" s="1"/>
      <c r="THM41" s="1"/>
      <c r="THN41" s="1"/>
      <c r="THO41" s="1"/>
      <c r="THP41" s="1"/>
      <c r="THQ41" s="1"/>
      <c r="THR41" s="1"/>
      <c r="THS41" s="1"/>
      <c r="THT41" s="1"/>
      <c r="THU41" s="1"/>
      <c r="THV41" s="1"/>
      <c r="THW41" s="1"/>
      <c r="THX41" s="1"/>
      <c r="THY41" s="1"/>
      <c r="THZ41" s="1"/>
      <c r="TIA41" s="1"/>
      <c r="TIB41" s="1"/>
      <c r="TIC41" s="1"/>
      <c r="TID41" s="1"/>
      <c r="TIE41" s="1"/>
      <c r="TIF41" s="1"/>
      <c r="TIG41" s="1"/>
      <c r="TIH41" s="1"/>
      <c r="TII41" s="1"/>
      <c r="TIJ41" s="1"/>
      <c r="TIK41" s="1"/>
      <c r="TIL41" s="1"/>
      <c r="TIM41" s="1"/>
      <c r="TIN41" s="1"/>
      <c r="TIO41" s="1"/>
      <c r="TIP41" s="1"/>
      <c r="TIQ41" s="1"/>
      <c r="TIR41" s="1"/>
      <c r="TIS41" s="1"/>
      <c r="TIT41" s="1"/>
      <c r="TIU41" s="1"/>
      <c r="TIV41" s="1"/>
      <c r="TIW41" s="1"/>
      <c r="TIX41" s="1"/>
      <c r="TIY41" s="1"/>
      <c r="TIZ41" s="1"/>
      <c r="TJA41" s="1"/>
      <c r="TJB41" s="1"/>
      <c r="TJC41" s="1"/>
      <c r="TJD41" s="1"/>
      <c r="TJE41" s="1"/>
      <c r="TJF41" s="1"/>
      <c r="TJG41" s="1"/>
      <c r="TJH41" s="1"/>
      <c r="TJI41" s="1"/>
      <c r="TJJ41" s="1"/>
      <c r="TJK41" s="1"/>
      <c r="TJL41" s="1"/>
      <c r="TJM41" s="1"/>
      <c r="TJN41" s="1"/>
      <c r="TJO41" s="1"/>
      <c r="TJP41" s="1"/>
      <c r="TJQ41" s="1"/>
      <c r="TJR41" s="1"/>
      <c r="TJS41" s="1"/>
      <c r="TJT41" s="1"/>
      <c r="TJU41" s="1"/>
      <c r="TJV41" s="1"/>
      <c r="TJW41" s="1"/>
      <c r="TJX41" s="1"/>
      <c r="TJY41" s="1"/>
      <c r="TJZ41" s="1"/>
      <c r="TKA41" s="1"/>
      <c r="TKB41" s="1"/>
      <c r="TKC41" s="1"/>
      <c r="TKD41" s="1"/>
      <c r="TKE41" s="1"/>
      <c r="TKF41" s="1"/>
      <c r="TKG41" s="1"/>
      <c r="TKH41" s="1"/>
      <c r="TKI41" s="1"/>
      <c r="TKJ41" s="1"/>
      <c r="TKK41" s="1"/>
      <c r="TKL41" s="1"/>
      <c r="TKM41" s="1"/>
      <c r="TKN41" s="1"/>
      <c r="TKO41" s="1"/>
      <c r="TKP41" s="1"/>
      <c r="TKQ41" s="1"/>
      <c r="TKR41" s="1"/>
      <c r="TKS41" s="1"/>
      <c r="TKT41" s="1"/>
      <c r="TKU41" s="1"/>
      <c r="TKV41" s="1"/>
      <c r="TKW41" s="1"/>
      <c r="TKX41" s="1"/>
      <c r="TKY41" s="1"/>
      <c r="TKZ41" s="1"/>
      <c r="TLA41" s="1"/>
      <c r="TLB41" s="1"/>
      <c r="TLC41" s="1"/>
      <c r="TLD41" s="1"/>
      <c r="TLE41" s="1"/>
      <c r="TLF41" s="1"/>
      <c r="TLG41" s="1"/>
      <c r="TLH41" s="1"/>
      <c r="TLI41" s="1"/>
      <c r="TLJ41" s="1"/>
      <c r="TLK41" s="1"/>
      <c r="TLL41" s="1"/>
      <c r="TLM41" s="1"/>
      <c r="TLN41" s="1"/>
      <c r="TLO41" s="1"/>
      <c r="TLP41" s="1"/>
      <c r="TLQ41" s="1"/>
      <c r="TLR41" s="1"/>
      <c r="TLS41" s="1"/>
      <c r="TLT41" s="1"/>
      <c r="TLU41" s="1"/>
      <c r="TLV41" s="1"/>
      <c r="TLW41" s="1"/>
      <c r="TLX41" s="1"/>
      <c r="TLY41" s="1"/>
      <c r="TLZ41" s="1"/>
      <c r="TMA41" s="1"/>
      <c r="TMB41" s="1"/>
      <c r="TMC41" s="1"/>
      <c r="TMD41" s="1"/>
      <c r="TME41" s="1"/>
      <c r="TMF41" s="1"/>
      <c r="TMG41" s="1"/>
      <c r="TMH41" s="1"/>
      <c r="TMI41" s="1"/>
      <c r="TMJ41" s="1"/>
      <c r="TMK41" s="1"/>
      <c r="TML41" s="1"/>
      <c r="TMM41" s="1"/>
      <c r="TMN41" s="1"/>
      <c r="TMO41" s="1"/>
      <c r="TMP41" s="1"/>
      <c r="TMQ41" s="1"/>
      <c r="TMR41" s="1"/>
      <c r="TMS41" s="1"/>
      <c r="TMT41" s="1"/>
      <c r="TMU41" s="1"/>
      <c r="TMV41" s="1"/>
      <c r="TMW41" s="1"/>
      <c r="TMX41" s="1"/>
      <c r="TMY41" s="1"/>
      <c r="TMZ41" s="1"/>
      <c r="TNA41" s="1"/>
      <c r="TNB41" s="1"/>
      <c r="TNC41" s="1"/>
      <c r="TND41" s="1"/>
      <c r="TNE41" s="1"/>
      <c r="TNF41" s="1"/>
      <c r="TNG41" s="1"/>
      <c r="TNH41" s="1"/>
      <c r="TNI41" s="1"/>
      <c r="TNJ41" s="1"/>
      <c r="TNK41" s="1"/>
      <c r="TNL41" s="1"/>
      <c r="TNM41" s="1"/>
      <c r="TNN41" s="1"/>
      <c r="TNO41" s="1"/>
      <c r="TNP41" s="1"/>
      <c r="TNQ41" s="1"/>
      <c r="TNR41" s="1"/>
      <c r="TNS41" s="1"/>
      <c r="TNT41" s="1"/>
      <c r="TNU41" s="1"/>
      <c r="TNV41" s="1"/>
      <c r="TNW41" s="1"/>
      <c r="TNX41" s="1"/>
      <c r="TNY41" s="1"/>
      <c r="TNZ41" s="1"/>
      <c r="TOA41" s="1"/>
      <c r="TOB41" s="1"/>
      <c r="TOC41" s="1"/>
      <c r="TOD41" s="1"/>
      <c r="TOE41" s="1"/>
      <c r="TOF41" s="1"/>
      <c r="TOG41" s="1"/>
      <c r="TOH41" s="1"/>
      <c r="TOI41" s="1"/>
      <c r="TOJ41" s="1"/>
      <c r="TOK41" s="1"/>
      <c r="TOL41" s="1"/>
      <c r="TOM41" s="1"/>
      <c r="TON41" s="1"/>
      <c r="TOO41" s="1"/>
      <c r="TOP41" s="1"/>
      <c r="TOQ41" s="1"/>
      <c r="TOR41" s="1"/>
      <c r="TOS41" s="1"/>
      <c r="TOT41" s="1"/>
      <c r="TOU41" s="1"/>
      <c r="TOV41" s="1"/>
      <c r="TOW41" s="1"/>
      <c r="TOX41" s="1"/>
      <c r="TOY41" s="1"/>
      <c r="TOZ41" s="1"/>
      <c r="TPA41" s="1"/>
      <c r="TPB41" s="1"/>
      <c r="TPC41" s="1"/>
      <c r="TPD41" s="1"/>
      <c r="TPE41" s="1"/>
      <c r="TPF41" s="1"/>
      <c r="TPG41" s="1"/>
      <c r="TPH41" s="1"/>
      <c r="TPI41" s="1"/>
      <c r="TPJ41" s="1"/>
      <c r="TPK41" s="1"/>
      <c r="TPL41" s="1"/>
      <c r="TPM41" s="1"/>
      <c r="TPN41" s="1"/>
      <c r="TPO41" s="1"/>
      <c r="TPP41" s="1"/>
      <c r="TPQ41" s="1"/>
      <c r="TPR41" s="1"/>
      <c r="TPS41" s="1"/>
      <c r="TPT41" s="1"/>
      <c r="TPU41" s="1"/>
      <c r="TPV41" s="1"/>
      <c r="TPW41" s="1"/>
      <c r="TPX41" s="1"/>
      <c r="TPY41" s="1"/>
      <c r="TPZ41" s="1"/>
      <c r="TQA41" s="1"/>
      <c r="TQB41" s="1"/>
      <c r="TQC41" s="1"/>
      <c r="TQD41" s="1"/>
      <c r="TQE41" s="1"/>
      <c r="TQF41" s="1"/>
      <c r="TQG41" s="1"/>
      <c r="TQH41" s="1"/>
      <c r="TQI41" s="1"/>
      <c r="TQJ41" s="1"/>
      <c r="TQK41" s="1"/>
      <c r="TQL41" s="1"/>
      <c r="TQM41" s="1"/>
      <c r="TQN41" s="1"/>
      <c r="TQO41" s="1"/>
      <c r="TQP41" s="1"/>
      <c r="TQQ41" s="1"/>
      <c r="TQR41" s="1"/>
      <c r="TQS41" s="1"/>
      <c r="TQT41" s="1"/>
      <c r="TQU41" s="1"/>
      <c r="TQV41" s="1"/>
      <c r="TQW41" s="1"/>
      <c r="TQX41" s="1"/>
      <c r="TQY41" s="1"/>
      <c r="TQZ41" s="1"/>
      <c r="TRA41" s="1"/>
      <c r="TRB41" s="1"/>
      <c r="TRC41" s="1"/>
      <c r="TRD41" s="1"/>
      <c r="TRE41" s="1"/>
      <c r="TRF41" s="1"/>
      <c r="TRG41" s="1"/>
      <c r="TRH41" s="1"/>
      <c r="TRI41" s="1"/>
      <c r="TRJ41" s="1"/>
      <c r="TRK41" s="1"/>
      <c r="TRL41" s="1"/>
      <c r="TRM41" s="1"/>
      <c r="TRN41" s="1"/>
      <c r="TRO41" s="1"/>
      <c r="TRP41" s="1"/>
      <c r="TRQ41" s="1"/>
      <c r="TRR41" s="1"/>
      <c r="TRS41" s="1"/>
      <c r="TRT41" s="1"/>
      <c r="TRU41" s="1"/>
      <c r="TRV41" s="1"/>
      <c r="TRW41" s="1"/>
      <c r="TRX41" s="1"/>
      <c r="TRY41" s="1"/>
      <c r="TRZ41" s="1"/>
      <c r="TSA41" s="1"/>
      <c r="TSB41" s="1"/>
      <c r="TSC41" s="1"/>
      <c r="TSD41" s="1"/>
      <c r="TSE41" s="1"/>
      <c r="TSF41" s="1"/>
      <c r="TSG41" s="1"/>
      <c r="TSH41" s="1"/>
      <c r="TSI41" s="1"/>
      <c r="TSJ41" s="1"/>
      <c r="TSK41" s="1"/>
      <c r="TSL41" s="1"/>
      <c r="TSM41" s="1"/>
      <c r="TSN41" s="1"/>
      <c r="TSO41" s="1"/>
      <c r="TSP41" s="1"/>
      <c r="TSQ41" s="1"/>
      <c r="TSR41" s="1"/>
      <c r="TSS41" s="1"/>
      <c r="TST41" s="1"/>
      <c r="TSU41" s="1"/>
      <c r="TSV41" s="1"/>
      <c r="TSW41" s="1"/>
      <c r="TSX41" s="1"/>
      <c r="TSY41" s="1"/>
      <c r="TSZ41" s="1"/>
      <c r="TTA41" s="1"/>
      <c r="TTB41" s="1"/>
      <c r="TTC41" s="1"/>
      <c r="TTD41" s="1"/>
      <c r="TTE41" s="1"/>
      <c r="TTF41" s="1"/>
      <c r="TTG41" s="1"/>
      <c r="TTH41" s="1"/>
      <c r="TTI41" s="1"/>
      <c r="TTJ41" s="1"/>
      <c r="TTK41" s="1"/>
      <c r="TTL41" s="1"/>
      <c r="TTM41" s="1"/>
      <c r="TTN41" s="1"/>
      <c r="TTO41" s="1"/>
      <c r="TTP41" s="1"/>
      <c r="TTQ41" s="1"/>
      <c r="TTR41" s="1"/>
      <c r="TTS41" s="1"/>
      <c r="TTT41" s="1"/>
      <c r="TTU41" s="1"/>
      <c r="TTV41" s="1"/>
      <c r="TTW41" s="1"/>
      <c r="TTX41" s="1"/>
      <c r="TTY41" s="1"/>
      <c r="TTZ41" s="1"/>
      <c r="TUA41" s="1"/>
      <c r="TUB41" s="1"/>
      <c r="TUC41" s="1"/>
      <c r="TUD41" s="1"/>
      <c r="TUE41" s="1"/>
      <c r="TUF41" s="1"/>
      <c r="TUG41" s="1"/>
      <c r="TUH41" s="1"/>
      <c r="TUI41" s="1"/>
      <c r="TUJ41" s="1"/>
      <c r="TUK41" s="1"/>
      <c r="TUL41" s="1"/>
      <c r="TUM41" s="1"/>
      <c r="TUN41" s="1"/>
      <c r="TUO41" s="1"/>
      <c r="TUP41" s="1"/>
      <c r="TUQ41" s="1"/>
      <c r="TUR41" s="1"/>
      <c r="TUS41" s="1"/>
      <c r="TUT41" s="1"/>
      <c r="TUU41" s="1"/>
      <c r="TUV41" s="1"/>
      <c r="TUW41" s="1"/>
      <c r="TUX41" s="1"/>
      <c r="TUY41" s="1"/>
      <c r="TUZ41" s="1"/>
      <c r="TVA41" s="1"/>
      <c r="TVB41" s="1"/>
      <c r="TVC41" s="1"/>
      <c r="TVD41" s="1"/>
      <c r="TVE41" s="1"/>
      <c r="TVF41" s="1"/>
      <c r="TVG41" s="1"/>
      <c r="TVH41" s="1"/>
      <c r="TVI41" s="1"/>
      <c r="TVJ41" s="1"/>
      <c r="TVK41" s="1"/>
      <c r="TVL41" s="1"/>
      <c r="TVM41" s="1"/>
      <c r="TVN41" s="1"/>
      <c r="TVO41" s="1"/>
      <c r="TVP41" s="1"/>
      <c r="TVQ41" s="1"/>
      <c r="TVR41" s="1"/>
      <c r="TVS41" s="1"/>
      <c r="TVT41" s="1"/>
      <c r="TVU41" s="1"/>
      <c r="TVV41" s="1"/>
      <c r="TVW41" s="1"/>
      <c r="TVX41" s="1"/>
      <c r="TVY41" s="1"/>
      <c r="TVZ41" s="1"/>
      <c r="TWA41" s="1"/>
      <c r="TWB41" s="1"/>
      <c r="TWC41" s="1"/>
      <c r="TWD41" s="1"/>
      <c r="TWE41" s="1"/>
      <c r="TWF41" s="1"/>
      <c r="TWG41" s="1"/>
      <c r="TWH41" s="1"/>
      <c r="TWI41" s="1"/>
      <c r="TWJ41" s="1"/>
      <c r="TWK41" s="1"/>
      <c r="TWL41" s="1"/>
      <c r="TWM41" s="1"/>
      <c r="TWN41" s="1"/>
      <c r="TWO41" s="1"/>
      <c r="TWP41" s="1"/>
      <c r="TWQ41" s="1"/>
      <c r="TWR41" s="1"/>
      <c r="TWS41" s="1"/>
      <c r="TWT41" s="1"/>
      <c r="TWU41" s="1"/>
      <c r="TWV41" s="1"/>
      <c r="TWW41" s="1"/>
      <c r="TWX41" s="1"/>
      <c r="TWY41" s="1"/>
      <c r="TWZ41" s="1"/>
      <c r="TXA41" s="1"/>
      <c r="TXB41" s="1"/>
      <c r="TXC41" s="1"/>
      <c r="TXD41" s="1"/>
      <c r="TXE41" s="1"/>
      <c r="TXF41" s="1"/>
      <c r="TXG41" s="1"/>
      <c r="TXH41" s="1"/>
      <c r="TXI41" s="1"/>
      <c r="TXJ41" s="1"/>
      <c r="TXK41" s="1"/>
      <c r="TXL41" s="1"/>
      <c r="TXM41" s="1"/>
      <c r="TXN41" s="1"/>
      <c r="TXO41" s="1"/>
      <c r="TXP41" s="1"/>
      <c r="TXQ41" s="1"/>
      <c r="TXR41" s="1"/>
      <c r="TXS41" s="1"/>
      <c r="TXT41" s="1"/>
      <c r="TXU41" s="1"/>
      <c r="TXV41" s="1"/>
      <c r="TXW41" s="1"/>
      <c r="TXX41" s="1"/>
      <c r="TXY41" s="1"/>
      <c r="TXZ41" s="1"/>
      <c r="TYA41" s="1"/>
      <c r="TYB41" s="1"/>
      <c r="TYC41" s="1"/>
      <c r="TYD41" s="1"/>
      <c r="TYE41" s="1"/>
      <c r="TYF41" s="1"/>
      <c r="TYG41" s="1"/>
      <c r="TYH41" s="1"/>
      <c r="TYI41" s="1"/>
      <c r="TYJ41" s="1"/>
      <c r="TYK41" s="1"/>
      <c r="TYL41" s="1"/>
      <c r="TYM41" s="1"/>
      <c r="TYN41" s="1"/>
      <c r="TYO41" s="1"/>
      <c r="TYP41" s="1"/>
      <c r="TYQ41" s="1"/>
      <c r="TYR41" s="1"/>
      <c r="TYS41" s="1"/>
      <c r="TYT41" s="1"/>
      <c r="TYU41" s="1"/>
      <c r="TYV41" s="1"/>
      <c r="TYW41" s="1"/>
      <c r="TYX41" s="1"/>
      <c r="TYY41" s="1"/>
      <c r="TYZ41" s="1"/>
      <c r="TZA41" s="1"/>
      <c r="TZB41" s="1"/>
      <c r="TZC41" s="1"/>
      <c r="TZD41" s="1"/>
      <c r="TZE41" s="1"/>
      <c r="TZF41" s="1"/>
      <c r="TZG41" s="1"/>
      <c r="TZH41" s="1"/>
      <c r="TZI41" s="1"/>
      <c r="TZJ41" s="1"/>
      <c r="TZK41" s="1"/>
      <c r="TZL41" s="1"/>
      <c r="TZM41" s="1"/>
      <c r="TZN41" s="1"/>
      <c r="TZO41" s="1"/>
      <c r="TZP41" s="1"/>
      <c r="TZQ41" s="1"/>
      <c r="TZR41" s="1"/>
      <c r="TZS41" s="1"/>
      <c r="TZT41" s="1"/>
      <c r="TZU41" s="1"/>
      <c r="TZV41" s="1"/>
      <c r="TZW41" s="1"/>
      <c r="TZX41" s="1"/>
      <c r="TZY41" s="1"/>
      <c r="TZZ41" s="1"/>
      <c r="UAA41" s="1"/>
      <c r="UAB41" s="1"/>
      <c r="UAC41" s="1"/>
      <c r="UAD41" s="1"/>
      <c r="UAE41" s="1"/>
      <c r="UAF41" s="1"/>
      <c r="UAG41" s="1"/>
      <c r="UAH41" s="1"/>
      <c r="UAI41" s="1"/>
      <c r="UAJ41" s="1"/>
      <c r="UAK41" s="1"/>
      <c r="UAL41" s="1"/>
      <c r="UAM41" s="1"/>
      <c r="UAN41" s="1"/>
      <c r="UAO41" s="1"/>
      <c r="UAP41" s="1"/>
      <c r="UAQ41" s="1"/>
      <c r="UAR41" s="1"/>
      <c r="UAS41" s="1"/>
      <c r="UAT41" s="1"/>
      <c r="UAU41" s="1"/>
      <c r="UAV41" s="1"/>
      <c r="UAW41" s="1"/>
      <c r="UAX41" s="1"/>
      <c r="UAY41" s="1"/>
      <c r="UAZ41" s="1"/>
      <c r="UBA41" s="1"/>
      <c r="UBB41" s="1"/>
      <c r="UBC41" s="1"/>
      <c r="UBD41" s="1"/>
      <c r="UBE41" s="1"/>
      <c r="UBF41" s="1"/>
      <c r="UBG41" s="1"/>
      <c r="UBH41" s="1"/>
      <c r="UBI41" s="1"/>
      <c r="UBJ41" s="1"/>
      <c r="UBK41" s="1"/>
      <c r="UBL41" s="1"/>
      <c r="UBM41" s="1"/>
      <c r="UBN41" s="1"/>
      <c r="UBO41" s="1"/>
      <c r="UBP41" s="1"/>
      <c r="UBQ41" s="1"/>
      <c r="UBR41" s="1"/>
      <c r="UBS41" s="1"/>
      <c r="UBT41" s="1"/>
      <c r="UBU41" s="1"/>
      <c r="UBV41" s="1"/>
      <c r="UBW41" s="1"/>
      <c r="UBX41" s="1"/>
      <c r="UBY41" s="1"/>
      <c r="UBZ41" s="1"/>
      <c r="UCA41" s="1"/>
      <c r="UCB41" s="1"/>
      <c r="UCC41" s="1"/>
      <c r="UCD41" s="1"/>
      <c r="UCE41" s="1"/>
      <c r="UCF41" s="1"/>
      <c r="UCG41" s="1"/>
      <c r="UCH41" s="1"/>
      <c r="UCI41" s="1"/>
      <c r="UCJ41" s="1"/>
      <c r="UCK41" s="1"/>
      <c r="UCL41" s="1"/>
      <c r="UCM41" s="1"/>
      <c r="UCN41" s="1"/>
      <c r="UCO41" s="1"/>
      <c r="UCP41" s="1"/>
      <c r="UCQ41" s="1"/>
      <c r="UCR41" s="1"/>
      <c r="UCS41" s="1"/>
      <c r="UCT41" s="1"/>
      <c r="UCU41" s="1"/>
      <c r="UCV41" s="1"/>
      <c r="UCW41" s="1"/>
      <c r="UCX41" s="1"/>
      <c r="UCY41" s="1"/>
      <c r="UCZ41" s="1"/>
      <c r="UDA41" s="1"/>
      <c r="UDB41" s="1"/>
      <c r="UDC41" s="1"/>
      <c r="UDD41" s="1"/>
      <c r="UDE41" s="1"/>
      <c r="UDF41" s="1"/>
      <c r="UDG41" s="1"/>
      <c r="UDH41" s="1"/>
      <c r="UDI41" s="1"/>
      <c r="UDJ41" s="1"/>
      <c r="UDK41" s="1"/>
      <c r="UDL41" s="1"/>
      <c r="UDM41" s="1"/>
      <c r="UDN41" s="1"/>
      <c r="UDO41" s="1"/>
      <c r="UDP41" s="1"/>
      <c r="UDQ41" s="1"/>
      <c r="UDR41" s="1"/>
      <c r="UDS41" s="1"/>
      <c r="UDT41" s="1"/>
      <c r="UDU41" s="1"/>
      <c r="UDV41" s="1"/>
      <c r="UDW41" s="1"/>
      <c r="UDX41" s="1"/>
      <c r="UDY41" s="1"/>
      <c r="UDZ41" s="1"/>
      <c r="UEA41" s="1"/>
      <c r="UEB41" s="1"/>
      <c r="UEC41" s="1"/>
      <c r="UED41" s="1"/>
      <c r="UEE41" s="1"/>
      <c r="UEF41" s="1"/>
      <c r="UEG41" s="1"/>
      <c r="UEH41" s="1"/>
      <c r="UEI41" s="1"/>
      <c r="UEJ41" s="1"/>
      <c r="UEK41" s="1"/>
      <c r="UEL41" s="1"/>
      <c r="UEM41" s="1"/>
      <c r="UEN41" s="1"/>
      <c r="UEO41" s="1"/>
      <c r="UEP41" s="1"/>
      <c r="UEQ41" s="1"/>
      <c r="UER41" s="1"/>
      <c r="UES41" s="1"/>
      <c r="UET41" s="1"/>
      <c r="UEU41" s="1"/>
      <c r="UEV41" s="1"/>
      <c r="UEW41" s="1"/>
      <c r="UEX41" s="1"/>
      <c r="UEY41" s="1"/>
      <c r="UEZ41" s="1"/>
      <c r="UFA41" s="1"/>
      <c r="UFB41" s="1"/>
      <c r="UFC41" s="1"/>
      <c r="UFD41" s="1"/>
      <c r="UFE41" s="1"/>
      <c r="UFF41" s="1"/>
      <c r="UFG41" s="1"/>
      <c r="UFH41" s="1"/>
      <c r="UFI41" s="1"/>
      <c r="UFJ41" s="1"/>
      <c r="UFK41" s="1"/>
      <c r="UFL41" s="1"/>
      <c r="UFM41" s="1"/>
      <c r="UFN41" s="1"/>
      <c r="UFO41" s="1"/>
      <c r="UFP41" s="1"/>
      <c r="UFQ41" s="1"/>
      <c r="UFR41" s="1"/>
      <c r="UFS41" s="1"/>
      <c r="UFT41" s="1"/>
      <c r="UFU41" s="1"/>
      <c r="UFV41" s="1"/>
      <c r="UFW41" s="1"/>
      <c r="UFX41" s="1"/>
      <c r="UFY41" s="1"/>
      <c r="UFZ41" s="1"/>
      <c r="UGA41" s="1"/>
      <c r="UGB41" s="1"/>
      <c r="UGC41" s="1"/>
      <c r="UGD41" s="1"/>
      <c r="UGE41" s="1"/>
      <c r="UGF41" s="1"/>
      <c r="UGG41" s="1"/>
      <c r="UGH41" s="1"/>
      <c r="UGI41" s="1"/>
      <c r="UGJ41" s="1"/>
      <c r="UGK41" s="1"/>
      <c r="UGL41" s="1"/>
      <c r="UGM41" s="1"/>
      <c r="UGN41" s="1"/>
      <c r="UGO41" s="1"/>
      <c r="UGP41" s="1"/>
      <c r="UGQ41" s="1"/>
      <c r="UGR41" s="1"/>
      <c r="UGS41" s="1"/>
      <c r="UGT41" s="1"/>
      <c r="UGU41" s="1"/>
      <c r="UGV41" s="1"/>
      <c r="UGW41" s="1"/>
      <c r="UGX41" s="1"/>
      <c r="UGY41" s="1"/>
      <c r="UGZ41" s="1"/>
      <c r="UHA41" s="1"/>
      <c r="UHB41" s="1"/>
      <c r="UHC41" s="1"/>
      <c r="UHD41" s="1"/>
      <c r="UHE41" s="1"/>
      <c r="UHF41" s="1"/>
      <c r="UHG41" s="1"/>
      <c r="UHH41" s="1"/>
      <c r="UHI41" s="1"/>
      <c r="UHJ41" s="1"/>
      <c r="UHK41" s="1"/>
      <c r="UHL41" s="1"/>
      <c r="UHM41" s="1"/>
      <c r="UHN41" s="1"/>
      <c r="UHO41" s="1"/>
      <c r="UHP41" s="1"/>
      <c r="UHQ41" s="1"/>
      <c r="UHR41" s="1"/>
      <c r="UHS41" s="1"/>
      <c r="UHT41" s="1"/>
      <c r="UHU41" s="1"/>
      <c r="UHV41" s="1"/>
      <c r="UHW41" s="1"/>
      <c r="UHX41" s="1"/>
      <c r="UHY41" s="1"/>
      <c r="UHZ41" s="1"/>
      <c r="UIA41" s="1"/>
      <c r="UIB41" s="1"/>
      <c r="UIC41" s="1"/>
      <c r="UID41" s="1"/>
      <c r="UIE41" s="1"/>
      <c r="UIF41" s="1"/>
      <c r="UIG41" s="1"/>
      <c r="UIH41" s="1"/>
      <c r="UII41" s="1"/>
      <c r="UIJ41" s="1"/>
      <c r="UIK41" s="1"/>
      <c r="UIL41" s="1"/>
      <c r="UIM41" s="1"/>
      <c r="UIN41" s="1"/>
      <c r="UIO41" s="1"/>
      <c r="UIP41" s="1"/>
      <c r="UIQ41" s="1"/>
      <c r="UIR41" s="1"/>
      <c r="UIS41" s="1"/>
      <c r="UIT41" s="1"/>
      <c r="UIU41" s="1"/>
      <c r="UIV41" s="1"/>
      <c r="UIW41" s="1"/>
      <c r="UIX41" s="1"/>
      <c r="UIY41" s="1"/>
      <c r="UIZ41" s="1"/>
      <c r="UJA41" s="1"/>
      <c r="UJB41" s="1"/>
      <c r="UJC41" s="1"/>
      <c r="UJD41" s="1"/>
      <c r="UJE41" s="1"/>
      <c r="UJF41" s="1"/>
      <c r="UJG41" s="1"/>
      <c r="UJH41" s="1"/>
      <c r="UJI41" s="1"/>
      <c r="UJJ41" s="1"/>
      <c r="UJK41" s="1"/>
      <c r="UJL41" s="1"/>
      <c r="UJM41" s="1"/>
      <c r="UJN41" s="1"/>
      <c r="UJO41" s="1"/>
      <c r="UJP41" s="1"/>
      <c r="UJQ41" s="1"/>
      <c r="UJR41" s="1"/>
      <c r="UJS41" s="1"/>
      <c r="UJT41" s="1"/>
      <c r="UJU41" s="1"/>
      <c r="UJV41" s="1"/>
      <c r="UJW41" s="1"/>
      <c r="UJX41" s="1"/>
      <c r="UJY41" s="1"/>
      <c r="UJZ41" s="1"/>
      <c r="UKA41" s="1"/>
      <c r="UKB41" s="1"/>
      <c r="UKC41" s="1"/>
      <c r="UKD41" s="1"/>
      <c r="UKE41" s="1"/>
      <c r="UKF41" s="1"/>
      <c r="UKG41" s="1"/>
      <c r="UKH41" s="1"/>
      <c r="UKI41" s="1"/>
      <c r="UKJ41" s="1"/>
      <c r="UKK41" s="1"/>
      <c r="UKL41" s="1"/>
      <c r="UKM41" s="1"/>
      <c r="UKN41" s="1"/>
      <c r="UKO41" s="1"/>
      <c r="UKP41" s="1"/>
      <c r="UKQ41" s="1"/>
      <c r="UKR41" s="1"/>
      <c r="UKS41" s="1"/>
      <c r="UKT41" s="1"/>
      <c r="UKU41" s="1"/>
      <c r="UKV41" s="1"/>
      <c r="UKW41" s="1"/>
      <c r="UKX41" s="1"/>
      <c r="UKY41" s="1"/>
      <c r="UKZ41" s="1"/>
      <c r="ULA41" s="1"/>
      <c r="ULB41" s="1"/>
      <c r="ULC41" s="1"/>
      <c r="ULD41" s="1"/>
      <c r="ULE41" s="1"/>
      <c r="ULF41" s="1"/>
      <c r="ULG41" s="1"/>
      <c r="ULH41" s="1"/>
      <c r="ULI41" s="1"/>
      <c r="ULJ41" s="1"/>
      <c r="ULK41" s="1"/>
      <c r="ULL41" s="1"/>
      <c r="ULM41" s="1"/>
      <c r="ULN41" s="1"/>
      <c r="ULO41" s="1"/>
      <c r="ULP41" s="1"/>
      <c r="ULQ41" s="1"/>
      <c r="ULR41" s="1"/>
      <c r="ULS41" s="1"/>
      <c r="ULT41" s="1"/>
      <c r="ULU41" s="1"/>
      <c r="ULV41" s="1"/>
      <c r="ULW41" s="1"/>
      <c r="ULX41" s="1"/>
      <c r="ULY41" s="1"/>
      <c r="ULZ41" s="1"/>
      <c r="UMA41" s="1"/>
      <c r="UMB41" s="1"/>
      <c r="UMC41" s="1"/>
      <c r="UMD41" s="1"/>
      <c r="UME41" s="1"/>
      <c r="UMF41" s="1"/>
      <c r="UMG41" s="1"/>
      <c r="UMH41" s="1"/>
      <c r="UMI41" s="1"/>
      <c r="UMJ41" s="1"/>
      <c r="UMK41" s="1"/>
      <c r="UML41" s="1"/>
      <c r="UMM41" s="1"/>
      <c r="UMN41" s="1"/>
      <c r="UMO41" s="1"/>
      <c r="UMP41" s="1"/>
      <c r="UMQ41" s="1"/>
      <c r="UMR41" s="1"/>
      <c r="UMS41" s="1"/>
      <c r="UMT41" s="1"/>
      <c r="UMU41" s="1"/>
      <c r="UMV41" s="1"/>
      <c r="UMW41" s="1"/>
      <c r="UMX41" s="1"/>
      <c r="UMY41" s="1"/>
      <c r="UMZ41" s="1"/>
      <c r="UNA41" s="1"/>
      <c r="UNB41" s="1"/>
      <c r="UNC41" s="1"/>
      <c r="UND41" s="1"/>
      <c r="UNE41" s="1"/>
      <c r="UNF41" s="1"/>
      <c r="UNG41" s="1"/>
      <c r="UNH41" s="1"/>
      <c r="UNI41" s="1"/>
      <c r="UNJ41" s="1"/>
      <c r="UNK41" s="1"/>
      <c r="UNL41" s="1"/>
      <c r="UNM41" s="1"/>
      <c r="UNN41" s="1"/>
      <c r="UNO41" s="1"/>
      <c r="UNP41" s="1"/>
      <c r="UNQ41" s="1"/>
      <c r="UNR41" s="1"/>
      <c r="UNS41" s="1"/>
      <c r="UNT41" s="1"/>
      <c r="UNU41" s="1"/>
      <c r="UNV41" s="1"/>
      <c r="UNW41" s="1"/>
      <c r="UNX41" s="1"/>
      <c r="UNY41" s="1"/>
      <c r="UNZ41" s="1"/>
      <c r="UOA41" s="1"/>
      <c r="UOB41" s="1"/>
      <c r="UOC41" s="1"/>
      <c r="UOD41" s="1"/>
      <c r="UOE41" s="1"/>
      <c r="UOF41" s="1"/>
      <c r="UOG41" s="1"/>
      <c r="UOH41" s="1"/>
      <c r="UOI41" s="1"/>
      <c r="UOJ41" s="1"/>
      <c r="UOK41" s="1"/>
      <c r="UOL41" s="1"/>
      <c r="UOM41" s="1"/>
      <c r="UON41" s="1"/>
      <c r="UOO41" s="1"/>
      <c r="UOP41" s="1"/>
      <c r="UOQ41" s="1"/>
      <c r="UOR41" s="1"/>
      <c r="UOS41" s="1"/>
      <c r="UOT41" s="1"/>
      <c r="UOU41" s="1"/>
      <c r="UOV41" s="1"/>
      <c r="UOW41" s="1"/>
      <c r="UOX41" s="1"/>
      <c r="UOY41" s="1"/>
      <c r="UOZ41" s="1"/>
      <c r="UPA41" s="1"/>
      <c r="UPB41" s="1"/>
      <c r="UPC41" s="1"/>
      <c r="UPD41" s="1"/>
      <c r="UPE41" s="1"/>
      <c r="UPF41" s="1"/>
      <c r="UPG41" s="1"/>
      <c r="UPH41" s="1"/>
      <c r="UPI41" s="1"/>
      <c r="UPJ41" s="1"/>
      <c r="UPK41" s="1"/>
      <c r="UPL41" s="1"/>
      <c r="UPM41" s="1"/>
      <c r="UPN41" s="1"/>
      <c r="UPO41" s="1"/>
      <c r="UPP41" s="1"/>
      <c r="UPQ41" s="1"/>
      <c r="UPR41" s="1"/>
      <c r="UPS41" s="1"/>
      <c r="UPT41" s="1"/>
      <c r="UPU41" s="1"/>
      <c r="UPV41" s="1"/>
      <c r="UPW41" s="1"/>
      <c r="UPX41" s="1"/>
      <c r="UPY41" s="1"/>
      <c r="UPZ41" s="1"/>
      <c r="UQA41" s="1"/>
      <c r="UQB41" s="1"/>
      <c r="UQC41" s="1"/>
      <c r="UQD41" s="1"/>
      <c r="UQE41" s="1"/>
      <c r="UQF41" s="1"/>
      <c r="UQG41" s="1"/>
      <c r="UQH41" s="1"/>
      <c r="UQI41" s="1"/>
      <c r="UQJ41" s="1"/>
      <c r="UQK41" s="1"/>
      <c r="UQL41" s="1"/>
      <c r="UQM41" s="1"/>
      <c r="UQN41" s="1"/>
      <c r="UQO41" s="1"/>
      <c r="UQP41" s="1"/>
      <c r="UQQ41" s="1"/>
      <c r="UQR41" s="1"/>
      <c r="UQS41" s="1"/>
      <c r="UQT41" s="1"/>
      <c r="UQU41" s="1"/>
      <c r="UQV41" s="1"/>
      <c r="UQW41" s="1"/>
      <c r="UQX41" s="1"/>
      <c r="UQY41" s="1"/>
      <c r="UQZ41" s="1"/>
      <c r="URA41" s="1"/>
      <c r="URB41" s="1"/>
      <c r="URC41" s="1"/>
      <c r="URD41" s="1"/>
      <c r="URE41" s="1"/>
      <c r="URF41" s="1"/>
      <c r="URG41" s="1"/>
      <c r="URH41" s="1"/>
      <c r="URI41" s="1"/>
      <c r="URJ41" s="1"/>
      <c r="URK41" s="1"/>
      <c r="URL41" s="1"/>
      <c r="URM41" s="1"/>
      <c r="URN41" s="1"/>
      <c r="URO41" s="1"/>
      <c r="URP41" s="1"/>
      <c r="URQ41" s="1"/>
      <c r="URR41" s="1"/>
      <c r="URS41" s="1"/>
      <c r="URT41" s="1"/>
      <c r="URU41" s="1"/>
      <c r="URV41" s="1"/>
      <c r="URW41" s="1"/>
      <c r="URX41" s="1"/>
      <c r="URY41" s="1"/>
      <c r="URZ41" s="1"/>
      <c r="USA41" s="1"/>
      <c r="USB41" s="1"/>
      <c r="USC41" s="1"/>
      <c r="USD41" s="1"/>
      <c r="USE41" s="1"/>
      <c r="USF41" s="1"/>
      <c r="USG41" s="1"/>
      <c r="USH41" s="1"/>
      <c r="USI41" s="1"/>
      <c r="USJ41" s="1"/>
      <c r="USK41" s="1"/>
      <c r="USL41" s="1"/>
      <c r="USM41" s="1"/>
      <c r="USN41" s="1"/>
      <c r="USO41" s="1"/>
      <c r="USP41" s="1"/>
      <c r="USQ41" s="1"/>
      <c r="USR41" s="1"/>
      <c r="USS41" s="1"/>
      <c r="UST41" s="1"/>
      <c r="USU41" s="1"/>
      <c r="USV41" s="1"/>
      <c r="USW41" s="1"/>
      <c r="USX41" s="1"/>
      <c r="USY41" s="1"/>
      <c r="USZ41" s="1"/>
      <c r="UTA41" s="1"/>
      <c r="UTB41" s="1"/>
      <c r="UTC41" s="1"/>
      <c r="UTD41" s="1"/>
      <c r="UTE41" s="1"/>
      <c r="UTF41" s="1"/>
      <c r="UTG41" s="1"/>
      <c r="UTH41" s="1"/>
      <c r="UTI41" s="1"/>
      <c r="UTJ41" s="1"/>
      <c r="UTK41" s="1"/>
      <c r="UTL41" s="1"/>
      <c r="UTM41" s="1"/>
      <c r="UTN41" s="1"/>
      <c r="UTO41" s="1"/>
      <c r="UTP41" s="1"/>
      <c r="UTQ41" s="1"/>
      <c r="UTR41" s="1"/>
      <c r="UTS41" s="1"/>
      <c r="UTT41" s="1"/>
      <c r="UTU41" s="1"/>
      <c r="UTV41" s="1"/>
      <c r="UTW41" s="1"/>
      <c r="UTX41" s="1"/>
      <c r="UTY41" s="1"/>
      <c r="UTZ41" s="1"/>
      <c r="UUA41" s="1"/>
      <c r="UUB41" s="1"/>
      <c r="UUC41" s="1"/>
      <c r="UUD41" s="1"/>
      <c r="UUE41" s="1"/>
      <c r="UUF41" s="1"/>
      <c r="UUG41" s="1"/>
      <c r="UUH41" s="1"/>
      <c r="UUI41" s="1"/>
      <c r="UUJ41" s="1"/>
      <c r="UUK41" s="1"/>
      <c r="UUL41" s="1"/>
      <c r="UUM41" s="1"/>
      <c r="UUN41" s="1"/>
      <c r="UUO41" s="1"/>
      <c r="UUP41" s="1"/>
      <c r="UUQ41" s="1"/>
      <c r="UUR41" s="1"/>
      <c r="UUS41" s="1"/>
      <c r="UUT41" s="1"/>
      <c r="UUU41" s="1"/>
      <c r="UUV41" s="1"/>
      <c r="UUW41" s="1"/>
      <c r="UUX41" s="1"/>
      <c r="UUY41" s="1"/>
      <c r="UUZ41" s="1"/>
      <c r="UVA41" s="1"/>
      <c r="UVB41" s="1"/>
      <c r="UVC41" s="1"/>
      <c r="UVD41" s="1"/>
      <c r="UVE41" s="1"/>
      <c r="UVF41" s="1"/>
      <c r="UVG41" s="1"/>
      <c r="UVH41" s="1"/>
      <c r="UVI41" s="1"/>
      <c r="UVJ41" s="1"/>
      <c r="UVK41" s="1"/>
      <c r="UVL41" s="1"/>
      <c r="UVM41" s="1"/>
      <c r="UVN41" s="1"/>
      <c r="UVO41" s="1"/>
      <c r="UVP41" s="1"/>
      <c r="UVQ41" s="1"/>
      <c r="UVR41" s="1"/>
      <c r="UVS41" s="1"/>
      <c r="UVT41" s="1"/>
      <c r="UVU41" s="1"/>
      <c r="UVV41" s="1"/>
      <c r="UVW41" s="1"/>
      <c r="UVX41" s="1"/>
      <c r="UVY41" s="1"/>
      <c r="UVZ41" s="1"/>
      <c r="UWA41" s="1"/>
      <c r="UWB41" s="1"/>
      <c r="UWC41" s="1"/>
      <c r="UWD41" s="1"/>
      <c r="UWE41" s="1"/>
      <c r="UWF41" s="1"/>
      <c r="UWG41" s="1"/>
      <c r="UWH41" s="1"/>
      <c r="UWI41" s="1"/>
      <c r="UWJ41" s="1"/>
      <c r="UWK41" s="1"/>
      <c r="UWL41" s="1"/>
      <c r="UWM41" s="1"/>
      <c r="UWN41" s="1"/>
      <c r="UWO41" s="1"/>
      <c r="UWP41" s="1"/>
      <c r="UWQ41" s="1"/>
      <c r="UWR41" s="1"/>
      <c r="UWS41" s="1"/>
      <c r="UWT41" s="1"/>
      <c r="UWU41" s="1"/>
      <c r="UWV41" s="1"/>
      <c r="UWW41" s="1"/>
      <c r="UWX41" s="1"/>
      <c r="UWY41" s="1"/>
      <c r="UWZ41" s="1"/>
      <c r="UXA41" s="1"/>
      <c r="UXB41" s="1"/>
      <c r="UXC41" s="1"/>
      <c r="UXD41" s="1"/>
      <c r="UXE41" s="1"/>
      <c r="UXF41" s="1"/>
      <c r="UXG41" s="1"/>
      <c r="UXH41" s="1"/>
      <c r="UXI41" s="1"/>
      <c r="UXJ41" s="1"/>
      <c r="UXK41" s="1"/>
      <c r="UXL41" s="1"/>
      <c r="UXM41" s="1"/>
      <c r="UXN41" s="1"/>
      <c r="UXO41" s="1"/>
      <c r="UXP41" s="1"/>
      <c r="UXQ41" s="1"/>
      <c r="UXR41" s="1"/>
      <c r="UXS41" s="1"/>
      <c r="UXT41" s="1"/>
      <c r="UXU41" s="1"/>
      <c r="UXV41" s="1"/>
      <c r="UXW41" s="1"/>
      <c r="UXX41" s="1"/>
      <c r="UXY41" s="1"/>
      <c r="UXZ41" s="1"/>
      <c r="UYA41" s="1"/>
      <c r="UYB41" s="1"/>
      <c r="UYC41" s="1"/>
      <c r="UYD41" s="1"/>
      <c r="UYE41" s="1"/>
      <c r="UYF41" s="1"/>
      <c r="UYG41" s="1"/>
      <c r="UYH41" s="1"/>
      <c r="UYI41" s="1"/>
      <c r="UYJ41" s="1"/>
      <c r="UYK41" s="1"/>
      <c r="UYL41" s="1"/>
      <c r="UYM41" s="1"/>
      <c r="UYN41" s="1"/>
      <c r="UYO41" s="1"/>
      <c r="UYP41" s="1"/>
      <c r="UYQ41" s="1"/>
      <c r="UYR41" s="1"/>
      <c r="UYS41" s="1"/>
      <c r="UYT41" s="1"/>
      <c r="UYU41" s="1"/>
      <c r="UYV41" s="1"/>
      <c r="UYW41" s="1"/>
      <c r="UYX41" s="1"/>
      <c r="UYY41" s="1"/>
      <c r="UYZ41" s="1"/>
      <c r="UZA41" s="1"/>
      <c r="UZB41" s="1"/>
      <c r="UZC41" s="1"/>
      <c r="UZD41" s="1"/>
      <c r="UZE41" s="1"/>
      <c r="UZF41" s="1"/>
      <c r="UZG41" s="1"/>
      <c r="UZH41" s="1"/>
      <c r="UZI41" s="1"/>
      <c r="UZJ41" s="1"/>
      <c r="UZK41" s="1"/>
      <c r="UZL41" s="1"/>
      <c r="UZM41" s="1"/>
      <c r="UZN41" s="1"/>
      <c r="UZO41" s="1"/>
      <c r="UZP41" s="1"/>
      <c r="UZQ41" s="1"/>
      <c r="UZR41" s="1"/>
      <c r="UZS41" s="1"/>
      <c r="UZT41" s="1"/>
      <c r="UZU41" s="1"/>
      <c r="UZV41" s="1"/>
      <c r="UZW41" s="1"/>
      <c r="UZX41" s="1"/>
      <c r="UZY41" s="1"/>
      <c r="UZZ41" s="1"/>
      <c r="VAA41" s="1"/>
      <c r="VAB41" s="1"/>
      <c r="VAC41" s="1"/>
      <c r="VAD41" s="1"/>
      <c r="VAE41" s="1"/>
      <c r="VAF41" s="1"/>
      <c r="VAG41" s="1"/>
      <c r="VAH41" s="1"/>
      <c r="VAI41" s="1"/>
      <c r="VAJ41" s="1"/>
      <c r="VAK41" s="1"/>
      <c r="VAL41" s="1"/>
      <c r="VAM41" s="1"/>
      <c r="VAN41" s="1"/>
      <c r="VAO41" s="1"/>
      <c r="VAP41" s="1"/>
      <c r="VAQ41" s="1"/>
      <c r="VAR41" s="1"/>
      <c r="VAS41" s="1"/>
      <c r="VAT41" s="1"/>
      <c r="VAU41" s="1"/>
      <c r="VAV41" s="1"/>
      <c r="VAW41" s="1"/>
      <c r="VAX41" s="1"/>
      <c r="VAY41" s="1"/>
      <c r="VAZ41" s="1"/>
      <c r="VBA41" s="1"/>
      <c r="VBB41" s="1"/>
      <c r="VBC41" s="1"/>
      <c r="VBD41" s="1"/>
      <c r="VBE41" s="1"/>
      <c r="VBF41" s="1"/>
      <c r="VBG41" s="1"/>
      <c r="VBH41" s="1"/>
      <c r="VBI41" s="1"/>
      <c r="VBJ41" s="1"/>
      <c r="VBK41" s="1"/>
      <c r="VBL41" s="1"/>
      <c r="VBM41" s="1"/>
      <c r="VBN41" s="1"/>
      <c r="VBO41" s="1"/>
      <c r="VBP41" s="1"/>
      <c r="VBQ41" s="1"/>
      <c r="VBR41" s="1"/>
      <c r="VBS41" s="1"/>
      <c r="VBT41" s="1"/>
      <c r="VBU41" s="1"/>
      <c r="VBV41" s="1"/>
      <c r="VBW41" s="1"/>
      <c r="VBX41" s="1"/>
      <c r="VBY41" s="1"/>
      <c r="VBZ41" s="1"/>
      <c r="VCA41" s="1"/>
      <c r="VCB41" s="1"/>
      <c r="VCC41" s="1"/>
      <c r="VCD41" s="1"/>
      <c r="VCE41" s="1"/>
      <c r="VCF41" s="1"/>
      <c r="VCG41" s="1"/>
      <c r="VCH41" s="1"/>
      <c r="VCI41" s="1"/>
      <c r="VCJ41" s="1"/>
      <c r="VCK41" s="1"/>
      <c r="VCL41" s="1"/>
      <c r="VCM41" s="1"/>
      <c r="VCN41" s="1"/>
      <c r="VCO41" s="1"/>
      <c r="VCP41" s="1"/>
      <c r="VCQ41" s="1"/>
      <c r="VCR41" s="1"/>
      <c r="VCS41" s="1"/>
      <c r="VCT41" s="1"/>
      <c r="VCU41" s="1"/>
      <c r="VCV41" s="1"/>
      <c r="VCW41" s="1"/>
      <c r="VCX41" s="1"/>
      <c r="VCY41" s="1"/>
      <c r="VCZ41" s="1"/>
      <c r="VDA41" s="1"/>
      <c r="VDB41" s="1"/>
      <c r="VDC41" s="1"/>
      <c r="VDD41" s="1"/>
      <c r="VDE41" s="1"/>
      <c r="VDF41" s="1"/>
      <c r="VDG41" s="1"/>
      <c r="VDH41" s="1"/>
      <c r="VDI41" s="1"/>
      <c r="VDJ41" s="1"/>
      <c r="VDK41" s="1"/>
      <c r="VDL41" s="1"/>
      <c r="VDM41" s="1"/>
      <c r="VDN41" s="1"/>
      <c r="VDO41" s="1"/>
      <c r="VDP41" s="1"/>
      <c r="VDQ41" s="1"/>
      <c r="VDR41" s="1"/>
      <c r="VDS41" s="1"/>
      <c r="VDT41" s="1"/>
      <c r="VDU41" s="1"/>
      <c r="VDV41" s="1"/>
      <c r="VDW41" s="1"/>
      <c r="VDX41" s="1"/>
      <c r="VDY41" s="1"/>
      <c r="VDZ41" s="1"/>
      <c r="VEA41" s="1"/>
      <c r="VEB41" s="1"/>
      <c r="VEC41" s="1"/>
      <c r="VED41" s="1"/>
      <c r="VEE41" s="1"/>
      <c r="VEF41" s="1"/>
      <c r="VEG41" s="1"/>
      <c r="VEH41" s="1"/>
      <c r="VEI41" s="1"/>
      <c r="VEJ41" s="1"/>
      <c r="VEK41" s="1"/>
      <c r="VEL41" s="1"/>
      <c r="VEM41" s="1"/>
      <c r="VEN41" s="1"/>
      <c r="VEO41" s="1"/>
      <c r="VEP41" s="1"/>
      <c r="VEQ41" s="1"/>
      <c r="VER41" s="1"/>
      <c r="VES41" s="1"/>
      <c r="VET41" s="1"/>
      <c r="VEU41" s="1"/>
      <c r="VEV41" s="1"/>
      <c r="VEW41" s="1"/>
      <c r="VEX41" s="1"/>
      <c r="VEY41" s="1"/>
      <c r="VEZ41" s="1"/>
      <c r="VFA41" s="1"/>
      <c r="VFB41" s="1"/>
      <c r="VFC41" s="1"/>
      <c r="VFD41" s="1"/>
      <c r="VFE41" s="1"/>
      <c r="VFF41" s="1"/>
      <c r="VFG41" s="1"/>
      <c r="VFH41" s="1"/>
      <c r="VFI41" s="1"/>
      <c r="VFJ41" s="1"/>
      <c r="VFK41" s="1"/>
      <c r="VFL41" s="1"/>
      <c r="VFM41" s="1"/>
      <c r="VFN41" s="1"/>
      <c r="VFO41" s="1"/>
      <c r="VFP41" s="1"/>
      <c r="VFQ41" s="1"/>
      <c r="VFR41" s="1"/>
      <c r="VFS41" s="1"/>
      <c r="VFT41" s="1"/>
      <c r="VFU41" s="1"/>
      <c r="VFV41" s="1"/>
      <c r="VFW41" s="1"/>
      <c r="VFX41" s="1"/>
      <c r="VFY41" s="1"/>
      <c r="VFZ41" s="1"/>
      <c r="VGA41" s="1"/>
      <c r="VGB41" s="1"/>
      <c r="VGC41" s="1"/>
      <c r="VGD41" s="1"/>
      <c r="VGE41" s="1"/>
      <c r="VGF41" s="1"/>
      <c r="VGG41" s="1"/>
      <c r="VGH41" s="1"/>
      <c r="VGI41" s="1"/>
      <c r="VGJ41" s="1"/>
      <c r="VGK41" s="1"/>
      <c r="VGL41" s="1"/>
      <c r="VGM41" s="1"/>
      <c r="VGN41" s="1"/>
      <c r="VGO41" s="1"/>
      <c r="VGP41" s="1"/>
      <c r="VGQ41" s="1"/>
      <c r="VGR41" s="1"/>
      <c r="VGS41" s="1"/>
      <c r="VGT41" s="1"/>
      <c r="VGU41" s="1"/>
      <c r="VGV41" s="1"/>
      <c r="VGW41" s="1"/>
      <c r="VGX41" s="1"/>
      <c r="VGY41" s="1"/>
      <c r="VGZ41" s="1"/>
      <c r="VHA41" s="1"/>
      <c r="VHB41" s="1"/>
      <c r="VHC41" s="1"/>
      <c r="VHD41" s="1"/>
      <c r="VHE41" s="1"/>
      <c r="VHF41" s="1"/>
      <c r="VHG41" s="1"/>
      <c r="VHH41" s="1"/>
      <c r="VHI41" s="1"/>
      <c r="VHJ41" s="1"/>
      <c r="VHK41" s="1"/>
      <c r="VHL41" s="1"/>
      <c r="VHM41" s="1"/>
      <c r="VHN41" s="1"/>
      <c r="VHO41" s="1"/>
      <c r="VHP41" s="1"/>
      <c r="VHQ41" s="1"/>
      <c r="VHR41" s="1"/>
      <c r="VHS41" s="1"/>
      <c r="VHT41" s="1"/>
      <c r="VHU41" s="1"/>
      <c r="VHV41" s="1"/>
      <c r="VHW41" s="1"/>
      <c r="VHX41" s="1"/>
      <c r="VHY41" s="1"/>
      <c r="VHZ41" s="1"/>
      <c r="VIA41" s="1"/>
      <c r="VIB41" s="1"/>
      <c r="VIC41" s="1"/>
      <c r="VID41" s="1"/>
      <c r="VIE41" s="1"/>
      <c r="VIF41" s="1"/>
      <c r="VIG41" s="1"/>
      <c r="VIH41" s="1"/>
      <c r="VII41" s="1"/>
      <c r="VIJ41" s="1"/>
      <c r="VIK41" s="1"/>
      <c r="VIL41" s="1"/>
      <c r="VIM41" s="1"/>
      <c r="VIN41" s="1"/>
      <c r="VIO41" s="1"/>
      <c r="VIP41" s="1"/>
      <c r="VIQ41" s="1"/>
      <c r="VIR41" s="1"/>
      <c r="VIS41" s="1"/>
      <c r="VIT41" s="1"/>
      <c r="VIU41" s="1"/>
      <c r="VIV41" s="1"/>
      <c r="VIW41" s="1"/>
      <c r="VIX41" s="1"/>
      <c r="VIY41" s="1"/>
      <c r="VIZ41" s="1"/>
      <c r="VJA41" s="1"/>
      <c r="VJB41" s="1"/>
      <c r="VJC41" s="1"/>
      <c r="VJD41" s="1"/>
      <c r="VJE41" s="1"/>
      <c r="VJF41" s="1"/>
      <c r="VJG41" s="1"/>
      <c r="VJH41" s="1"/>
      <c r="VJI41" s="1"/>
      <c r="VJJ41" s="1"/>
      <c r="VJK41" s="1"/>
      <c r="VJL41" s="1"/>
      <c r="VJM41" s="1"/>
      <c r="VJN41" s="1"/>
      <c r="VJO41" s="1"/>
      <c r="VJP41" s="1"/>
      <c r="VJQ41" s="1"/>
      <c r="VJR41" s="1"/>
      <c r="VJS41" s="1"/>
      <c r="VJT41" s="1"/>
      <c r="VJU41" s="1"/>
      <c r="VJV41" s="1"/>
      <c r="VJW41" s="1"/>
      <c r="VJX41" s="1"/>
      <c r="VJY41" s="1"/>
      <c r="VJZ41" s="1"/>
      <c r="VKA41" s="1"/>
      <c r="VKB41" s="1"/>
      <c r="VKC41" s="1"/>
      <c r="VKD41" s="1"/>
      <c r="VKE41" s="1"/>
      <c r="VKF41" s="1"/>
      <c r="VKG41" s="1"/>
      <c r="VKH41" s="1"/>
      <c r="VKI41" s="1"/>
      <c r="VKJ41" s="1"/>
      <c r="VKK41" s="1"/>
      <c r="VKL41" s="1"/>
      <c r="VKM41" s="1"/>
      <c r="VKN41" s="1"/>
      <c r="VKO41" s="1"/>
      <c r="VKP41" s="1"/>
      <c r="VKQ41" s="1"/>
      <c r="VKR41" s="1"/>
      <c r="VKS41" s="1"/>
      <c r="VKT41" s="1"/>
      <c r="VKU41" s="1"/>
      <c r="VKV41" s="1"/>
      <c r="VKW41" s="1"/>
      <c r="VKX41" s="1"/>
      <c r="VKY41" s="1"/>
      <c r="VKZ41" s="1"/>
      <c r="VLA41" s="1"/>
      <c r="VLB41" s="1"/>
      <c r="VLC41" s="1"/>
      <c r="VLD41" s="1"/>
      <c r="VLE41" s="1"/>
      <c r="VLF41" s="1"/>
      <c r="VLG41" s="1"/>
      <c r="VLH41" s="1"/>
      <c r="VLI41" s="1"/>
      <c r="VLJ41" s="1"/>
      <c r="VLK41" s="1"/>
      <c r="VLL41" s="1"/>
      <c r="VLM41" s="1"/>
      <c r="VLN41" s="1"/>
      <c r="VLO41" s="1"/>
      <c r="VLP41" s="1"/>
      <c r="VLQ41" s="1"/>
      <c r="VLR41" s="1"/>
      <c r="VLS41" s="1"/>
      <c r="VLT41" s="1"/>
      <c r="VLU41" s="1"/>
      <c r="VLV41" s="1"/>
      <c r="VLW41" s="1"/>
      <c r="VLX41" s="1"/>
      <c r="VLY41" s="1"/>
      <c r="VLZ41" s="1"/>
      <c r="VMA41" s="1"/>
      <c r="VMB41" s="1"/>
      <c r="VMC41" s="1"/>
      <c r="VMD41" s="1"/>
      <c r="VME41" s="1"/>
      <c r="VMF41" s="1"/>
      <c r="VMG41" s="1"/>
      <c r="VMH41" s="1"/>
      <c r="VMI41" s="1"/>
      <c r="VMJ41" s="1"/>
      <c r="VMK41" s="1"/>
      <c r="VML41" s="1"/>
      <c r="VMM41" s="1"/>
      <c r="VMN41" s="1"/>
      <c r="VMO41" s="1"/>
      <c r="VMP41" s="1"/>
      <c r="VMQ41" s="1"/>
      <c r="VMR41" s="1"/>
      <c r="VMS41" s="1"/>
      <c r="VMT41" s="1"/>
      <c r="VMU41" s="1"/>
      <c r="VMV41" s="1"/>
      <c r="VMW41" s="1"/>
      <c r="VMX41" s="1"/>
      <c r="VMY41" s="1"/>
      <c r="VMZ41" s="1"/>
      <c r="VNA41" s="1"/>
      <c r="VNB41" s="1"/>
      <c r="VNC41" s="1"/>
      <c r="VND41" s="1"/>
      <c r="VNE41" s="1"/>
      <c r="VNF41" s="1"/>
      <c r="VNG41" s="1"/>
      <c r="VNH41" s="1"/>
      <c r="VNI41" s="1"/>
      <c r="VNJ41" s="1"/>
      <c r="VNK41" s="1"/>
      <c r="VNL41" s="1"/>
      <c r="VNM41" s="1"/>
      <c r="VNN41" s="1"/>
      <c r="VNO41" s="1"/>
      <c r="VNP41" s="1"/>
      <c r="VNQ41" s="1"/>
      <c r="VNR41" s="1"/>
      <c r="VNS41" s="1"/>
      <c r="VNT41" s="1"/>
      <c r="VNU41" s="1"/>
      <c r="VNV41" s="1"/>
      <c r="VNW41" s="1"/>
      <c r="VNX41" s="1"/>
      <c r="VNY41" s="1"/>
      <c r="VNZ41" s="1"/>
      <c r="VOA41" s="1"/>
      <c r="VOB41" s="1"/>
      <c r="VOC41" s="1"/>
      <c r="VOD41" s="1"/>
      <c r="VOE41" s="1"/>
      <c r="VOF41" s="1"/>
      <c r="VOG41" s="1"/>
      <c r="VOH41" s="1"/>
      <c r="VOI41" s="1"/>
      <c r="VOJ41" s="1"/>
      <c r="VOK41" s="1"/>
      <c r="VOL41" s="1"/>
      <c r="VOM41" s="1"/>
      <c r="VON41" s="1"/>
      <c r="VOO41" s="1"/>
      <c r="VOP41" s="1"/>
      <c r="VOQ41" s="1"/>
      <c r="VOR41" s="1"/>
      <c r="VOS41" s="1"/>
      <c r="VOT41" s="1"/>
      <c r="VOU41" s="1"/>
      <c r="VOV41" s="1"/>
      <c r="VOW41" s="1"/>
      <c r="VOX41" s="1"/>
      <c r="VOY41" s="1"/>
      <c r="VOZ41" s="1"/>
      <c r="VPA41" s="1"/>
      <c r="VPB41" s="1"/>
      <c r="VPC41" s="1"/>
      <c r="VPD41" s="1"/>
      <c r="VPE41" s="1"/>
      <c r="VPF41" s="1"/>
      <c r="VPG41" s="1"/>
      <c r="VPH41" s="1"/>
      <c r="VPI41" s="1"/>
      <c r="VPJ41" s="1"/>
      <c r="VPK41" s="1"/>
      <c r="VPL41" s="1"/>
      <c r="VPM41" s="1"/>
      <c r="VPN41" s="1"/>
      <c r="VPO41" s="1"/>
      <c r="VPP41" s="1"/>
      <c r="VPQ41" s="1"/>
      <c r="VPR41" s="1"/>
      <c r="VPS41" s="1"/>
      <c r="VPT41" s="1"/>
      <c r="VPU41" s="1"/>
      <c r="VPV41" s="1"/>
      <c r="VPW41" s="1"/>
      <c r="VPX41" s="1"/>
      <c r="VPY41" s="1"/>
      <c r="VPZ41" s="1"/>
      <c r="VQA41" s="1"/>
      <c r="VQB41" s="1"/>
      <c r="VQC41" s="1"/>
      <c r="VQD41" s="1"/>
      <c r="VQE41" s="1"/>
      <c r="VQF41" s="1"/>
      <c r="VQG41" s="1"/>
      <c r="VQH41" s="1"/>
      <c r="VQI41" s="1"/>
      <c r="VQJ41" s="1"/>
      <c r="VQK41" s="1"/>
      <c r="VQL41" s="1"/>
      <c r="VQM41" s="1"/>
      <c r="VQN41" s="1"/>
      <c r="VQO41" s="1"/>
      <c r="VQP41" s="1"/>
      <c r="VQQ41" s="1"/>
      <c r="VQR41" s="1"/>
      <c r="VQS41" s="1"/>
      <c r="VQT41" s="1"/>
      <c r="VQU41" s="1"/>
      <c r="VQV41" s="1"/>
      <c r="VQW41" s="1"/>
      <c r="VQX41" s="1"/>
      <c r="VQY41" s="1"/>
      <c r="VQZ41" s="1"/>
      <c r="VRA41" s="1"/>
      <c r="VRB41" s="1"/>
      <c r="VRC41" s="1"/>
      <c r="VRD41" s="1"/>
      <c r="VRE41" s="1"/>
      <c r="VRF41" s="1"/>
      <c r="VRG41" s="1"/>
      <c r="VRH41" s="1"/>
      <c r="VRI41" s="1"/>
      <c r="VRJ41" s="1"/>
      <c r="VRK41" s="1"/>
      <c r="VRL41" s="1"/>
      <c r="VRM41" s="1"/>
      <c r="VRN41" s="1"/>
      <c r="VRO41" s="1"/>
      <c r="VRP41" s="1"/>
      <c r="VRQ41" s="1"/>
      <c r="VRR41" s="1"/>
      <c r="VRS41" s="1"/>
      <c r="VRT41" s="1"/>
      <c r="VRU41" s="1"/>
      <c r="VRV41" s="1"/>
      <c r="VRW41" s="1"/>
      <c r="VRX41" s="1"/>
      <c r="VRY41" s="1"/>
      <c r="VRZ41" s="1"/>
      <c r="VSA41" s="1"/>
      <c r="VSB41" s="1"/>
      <c r="VSC41" s="1"/>
      <c r="VSD41" s="1"/>
      <c r="VSE41" s="1"/>
      <c r="VSF41" s="1"/>
      <c r="VSG41" s="1"/>
      <c r="VSH41" s="1"/>
      <c r="VSI41" s="1"/>
      <c r="VSJ41" s="1"/>
      <c r="VSK41" s="1"/>
      <c r="VSL41" s="1"/>
      <c r="VSM41" s="1"/>
      <c r="VSN41" s="1"/>
      <c r="VSO41" s="1"/>
      <c r="VSP41" s="1"/>
      <c r="VSQ41" s="1"/>
      <c r="VSR41" s="1"/>
      <c r="VSS41" s="1"/>
      <c r="VST41" s="1"/>
      <c r="VSU41" s="1"/>
      <c r="VSV41" s="1"/>
      <c r="VSW41" s="1"/>
      <c r="VSX41" s="1"/>
      <c r="VSY41" s="1"/>
      <c r="VSZ41" s="1"/>
      <c r="VTA41" s="1"/>
      <c r="VTB41" s="1"/>
      <c r="VTC41" s="1"/>
      <c r="VTD41" s="1"/>
      <c r="VTE41" s="1"/>
      <c r="VTF41" s="1"/>
      <c r="VTG41" s="1"/>
      <c r="VTH41" s="1"/>
      <c r="VTI41" s="1"/>
      <c r="VTJ41" s="1"/>
      <c r="VTK41" s="1"/>
      <c r="VTL41" s="1"/>
      <c r="VTM41" s="1"/>
      <c r="VTN41" s="1"/>
      <c r="VTO41" s="1"/>
      <c r="VTP41" s="1"/>
      <c r="VTQ41" s="1"/>
      <c r="VTR41" s="1"/>
      <c r="VTS41" s="1"/>
      <c r="VTT41" s="1"/>
      <c r="VTU41" s="1"/>
      <c r="VTV41" s="1"/>
      <c r="VTW41" s="1"/>
      <c r="VTX41" s="1"/>
      <c r="VTY41" s="1"/>
      <c r="VTZ41" s="1"/>
      <c r="VUA41" s="1"/>
      <c r="VUB41" s="1"/>
      <c r="VUC41" s="1"/>
      <c r="VUD41" s="1"/>
      <c r="VUE41" s="1"/>
      <c r="VUF41" s="1"/>
      <c r="VUG41" s="1"/>
      <c r="VUH41" s="1"/>
      <c r="VUI41" s="1"/>
      <c r="VUJ41" s="1"/>
      <c r="VUK41" s="1"/>
      <c r="VUL41" s="1"/>
      <c r="VUM41" s="1"/>
      <c r="VUN41" s="1"/>
      <c r="VUO41" s="1"/>
      <c r="VUP41" s="1"/>
      <c r="VUQ41" s="1"/>
      <c r="VUR41" s="1"/>
      <c r="VUS41" s="1"/>
      <c r="VUT41" s="1"/>
      <c r="VUU41" s="1"/>
      <c r="VUV41" s="1"/>
      <c r="VUW41" s="1"/>
      <c r="VUX41" s="1"/>
      <c r="VUY41" s="1"/>
      <c r="VUZ41" s="1"/>
      <c r="VVA41" s="1"/>
      <c r="VVB41" s="1"/>
      <c r="VVC41" s="1"/>
      <c r="VVD41" s="1"/>
      <c r="VVE41" s="1"/>
      <c r="VVF41" s="1"/>
      <c r="VVG41" s="1"/>
      <c r="VVH41" s="1"/>
      <c r="VVI41" s="1"/>
      <c r="VVJ41" s="1"/>
      <c r="VVK41" s="1"/>
      <c r="VVL41" s="1"/>
      <c r="VVM41" s="1"/>
      <c r="VVN41" s="1"/>
      <c r="VVO41" s="1"/>
      <c r="VVP41" s="1"/>
      <c r="VVQ41" s="1"/>
      <c r="VVR41" s="1"/>
      <c r="VVS41" s="1"/>
      <c r="VVT41" s="1"/>
      <c r="VVU41" s="1"/>
      <c r="VVV41" s="1"/>
      <c r="VVW41" s="1"/>
      <c r="VVX41" s="1"/>
      <c r="VVY41" s="1"/>
      <c r="VVZ41" s="1"/>
      <c r="VWA41" s="1"/>
      <c r="VWB41" s="1"/>
      <c r="VWC41" s="1"/>
      <c r="VWD41" s="1"/>
      <c r="VWE41" s="1"/>
      <c r="VWF41" s="1"/>
      <c r="VWG41" s="1"/>
      <c r="VWH41" s="1"/>
      <c r="VWI41" s="1"/>
      <c r="VWJ41" s="1"/>
      <c r="VWK41" s="1"/>
      <c r="VWL41" s="1"/>
      <c r="VWM41" s="1"/>
      <c r="VWN41" s="1"/>
      <c r="VWO41" s="1"/>
      <c r="VWP41" s="1"/>
      <c r="VWQ41" s="1"/>
      <c r="VWR41" s="1"/>
      <c r="VWS41" s="1"/>
      <c r="VWT41" s="1"/>
      <c r="VWU41" s="1"/>
      <c r="VWV41" s="1"/>
      <c r="VWW41" s="1"/>
      <c r="VWX41" s="1"/>
      <c r="VWY41" s="1"/>
      <c r="VWZ41" s="1"/>
      <c r="VXA41" s="1"/>
      <c r="VXB41" s="1"/>
      <c r="VXC41" s="1"/>
      <c r="VXD41" s="1"/>
      <c r="VXE41" s="1"/>
      <c r="VXF41" s="1"/>
      <c r="VXG41" s="1"/>
      <c r="VXH41" s="1"/>
      <c r="VXI41" s="1"/>
      <c r="VXJ41" s="1"/>
      <c r="VXK41" s="1"/>
      <c r="VXL41" s="1"/>
      <c r="VXM41" s="1"/>
      <c r="VXN41" s="1"/>
      <c r="VXO41" s="1"/>
      <c r="VXP41" s="1"/>
      <c r="VXQ41" s="1"/>
      <c r="VXR41" s="1"/>
      <c r="VXS41" s="1"/>
      <c r="VXT41" s="1"/>
      <c r="VXU41" s="1"/>
      <c r="VXV41" s="1"/>
      <c r="VXW41" s="1"/>
      <c r="VXX41" s="1"/>
      <c r="VXY41" s="1"/>
      <c r="VXZ41" s="1"/>
      <c r="VYA41" s="1"/>
      <c r="VYB41" s="1"/>
      <c r="VYC41" s="1"/>
      <c r="VYD41" s="1"/>
      <c r="VYE41" s="1"/>
      <c r="VYF41" s="1"/>
      <c r="VYG41" s="1"/>
      <c r="VYH41" s="1"/>
      <c r="VYI41" s="1"/>
      <c r="VYJ41" s="1"/>
      <c r="VYK41" s="1"/>
      <c r="VYL41" s="1"/>
      <c r="VYM41" s="1"/>
      <c r="VYN41" s="1"/>
      <c r="VYO41" s="1"/>
      <c r="VYP41" s="1"/>
      <c r="VYQ41" s="1"/>
      <c r="VYR41" s="1"/>
      <c r="VYS41" s="1"/>
      <c r="VYT41" s="1"/>
      <c r="VYU41" s="1"/>
      <c r="VYV41" s="1"/>
      <c r="VYW41" s="1"/>
      <c r="VYX41" s="1"/>
      <c r="VYY41" s="1"/>
      <c r="VYZ41" s="1"/>
      <c r="VZA41" s="1"/>
      <c r="VZB41" s="1"/>
      <c r="VZC41" s="1"/>
      <c r="VZD41" s="1"/>
      <c r="VZE41" s="1"/>
      <c r="VZF41" s="1"/>
      <c r="VZG41" s="1"/>
      <c r="VZH41" s="1"/>
      <c r="VZI41" s="1"/>
      <c r="VZJ41" s="1"/>
      <c r="VZK41" s="1"/>
      <c r="VZL41" s="1"/>
      <c r="VZM41" s="1"/>
      <c r="VZN41" s="1"/>
      <c r="VZO41" s="1"/>
      <c r="VZP41" s="1"/>
      <c r="VZQ41" s="1"/>
      <c r="VZR41" s="1"/>
      <c r="VZS41" s="1"/>
      <c r="VZT41" s="1"/>
      <c r="VZU41" s="1"/>
      <c r="VZV41" s="1"/>
      <c r="VZW41" s="1"/>
      <c r="VZX41" s="1"/>
      <c r="VZY41" s="1"/>
      <c r="VZZ41" s="1"/>
      <c r="WAA41" s="1"/>
      <c r="WAB41" s="1"/>
      <c r="WAC41" s="1"/>
      <c r="WAD41" s="1"/>
      <c r="WAE41" s="1"/>
      <c r="WAF41" s="1"/>
      <c r="WAG41" s="1"/>
      <c r="WAH41" s="1"/>
      <c r="WAI41" s="1"/>
      <c r="WAJ41" s="1"/>
      <c r="WAK41" s="1"/>
      <c r="WAL41" s="1"/>
      <c r="WAM41" s="1"/>
      <c r="WAN41" s="1"/>
      <c r="WAO41" s="1"/>
      <c r="WAP41" s="1"/>
      <c r="WAQ41" s="1"/>
      <c r="WAR41" s="1"/>
      <c r="WAS41" s="1"/>
      <c r="WAT41" s="1"/>
      <c r="WAU41" s="1"/>
      <c r="WAV41" s="1"/>
      <c r="WAW41" s="1"/>
      <c r="WAX41" s="1"/>
      <c r="WAY41" s="1"/>
      <c r="WAZ41" s="1"/>
      <c r="WBA41" s="1"/>
      <c r="WBB41" s="1"/>
      <c r="WBC41" s="1"/>
      <c r="WBD41" s="1"/>
      <c r="WBE41" s="1"/>
      <c r="WBF41" s="1"/>
      <c r="WBG41" s="1"/>
      <c r="WBH41" s="1"/>
      <c r="WBI41" s="1"/>
      <c r="WBJ41" s="1"/>
      <c r="WBK41" s="1"/>
      <c r="WBL41" s="1"/>
      <c r="WBM41" s="1"/>
      <c r="WBN41" s="1"/>
      <c r="WBO41" s="1"/>
      <c r="WBP41" s="1"/>
      <c r="WBQ41" s="1"/>
      <c r="WBR41" s="1"/>
      <c r="WBS41" s="1"/>
      <c r="WBT41" s="1"/>
      <c r="WBU41" s="1"/>
      <c r="WBV41" s="1"/>
      <c r="WBW41" s="1"/>
      <c r="WBX41" s="1"/>
      <c r="WBY41" s="1"/>
      <c r="WBZ41" s="1"/>
      <c r="WCA41" s="1"/>
      <c r="WCB41" s="1"/>
      <c r="WCC41" s="1"/>
      <c r="WCD41" s="1"/>
      <c r="WCE41" s="1"/>
      <c r="WCF41" s="1"/>
      <c r="WCG41" s="1"/>
      <c r="WCH41" s="1"/>
      <c r="WCI41" s="1"/>
      <c r="WCJ41" s="1"/>
      <c r="WCK41" s="1"/>
      <c r="WCL41" s="1"/>
      <c r="WCM41" s="1"/>
      <c r="WCN41" s="1"/>
      <c r="WCO41" s="1"/>
      <c r="WCP41" s="1"/>
      <c r="WCQ41" s="1"/>
      <c r="WCR41" s="1"/>
      <c r="WCS41" s="1"/>
      <c r="WCT41" s="1"/>
      <c r="WCU41" s="1"/>
      <c r="WCV41" s="1"/>
      <c r="WCW41" s="1"/>
      <c r="WCX41" s="1"/>
      <c r="WCY41" s="1"/>
      <c r="WCZ41" s="1"/>
      <c r="WDA41" s="1"/>
      <c r="WDB41" s="1"/>
      <c r="WDC41" s="1"/>
      <c r="WDD41" s="1"/>
      <c r="WDE41" s="1"/>
      <c r="WDF41" s="1"/>
      <c r="WDG41" s="1"/>
      <c r="WDH41" s="1"/>
      <c r="WDI41" s="1"/>
      <c r="WDJ41" s="1"/>
      <c r="WDK41" s="1"/>
      <c r="WDL41" s="1"/>
      <c r="WDM41" s="1"/>
      <c r="WDN41" s="1"/>
      <c r="WDO41" s="1"/>
      <c r="WDP41" s="1"/>
      <c r="WDQ41" s="1"/>
      <c r="WDR41" s="1"/>
      <c r="WDS41" s="1"/>
      <c r="WDT41" s="1"/>
      <c r="WDU41" s="1"/>
      <c r="WDV41" s="1"/>
      <c r="WDW41" s="1"/>
      <c r="WDX41" s="1"/>
      <c r="WDY41" s="1"/>
      <c r="WDZ41" s="1"/>
      <c r="WEA41" s="1"/>
      <c r="WEB41" s="1"/>
      <c r="WEC41" s="1"/>
      <c r="WED41" s="1"/>
      <c r="WEE41" s="1"/>
      <c r="WEF41" s="1"/>
      <c r="WEG41" s="1"/>
      <c r="WEH41" s="1"/>
      <c r="WEI41" s="1"/>
      <c r="WEJ41" s="1"/>
      <c r="WEK41" s="1"/>
      <c r="WEL41" s="1"/>
      <c r="WEM41" s="1"/>
      <c r="WEN41" s="1"/>
      <c r="WEO41" s="1"/>
      <c r="WEP41" s="1"/>
      <c r="WEQ41" s="1"/>
      <c r="WER41" s="1"/>
      <c r="WES41" s="1"/>
      <c r="WET41" s="1"/>
      <c r="WEU41" s="1"/>
      <c r="WEV41" s="1"/>
      <c r="WEW41" s="1"/>
      <c r="WEX41" s="1"/>
      <c r="WEY41" s="1"/>
      <c r="WEZ41" s="1"/>
      <c r="WFA41" s="1"/>
      <c r="WFB41" s="1"/>
      <c r="WFC41" s="1"/>
      <c r="WFD41" s="1"/>
      <c r="WFE41" s="1"/>
      <c r="WFF41" s="1"/>
      <c r="WFG41" s="1"/>
      <c r="WFH41" s="1"/>
      <c r="WFI41" s="1"/>
      <c r="WFJ41" s="1"/>
      <c r="WFK41" s="1"/>
      <c r="WFL41" s="1"/>
      <c r="WFM41" s="1"/>
      <c r="WFN41" s="1"/>
      <c r="WFO41" s="1"/>
      <c r="WFP41" s="1"/>
      <c r="WFQ41" s="1"/>
      <c r="WFR41" s="1"/>
      <c r="WFS41" s="1"/>
      <c r="WFT41" s="1"/>
      <c r="WFU41" s="1"/>
      <c r="WFV41" s="1"/>
      <c r="WFW41" s="1"/>
      <c r="WFX41" s="1"/>
      <c r="WFY41" s="1"/>
      <c r="WFZ41" s="1"/>
      <c r="WGA41" s="1"/>
      <c r="WGB41" s="1"/>
      <c r="WGC41" s="1"/>
      <c r="WGD41" s="1"/>
      <c r="WGE41" s="1"/>
      <c r="WGF41" s="1"/>
      <c r="WGG41" s="1"/>
      <c r="WGH41" s="1"/>
      <c r="WGI41" s="1"/>
      <c r="WGJ41" s="1"/>
      <c r="WGK41" s="1"/>
      <c r="WGL41" s="1"/>
      <c r="WGM41" s="1"/>
      <c r="WGN41" s="1"/>
      <c r="WGO41" s="1"/>
      <c r="WGP41" s="1"/>
      <c r="WGQ41" s="1"/>
      <c r="WGR41" s="1"/>
      <c r="WGS41" s="1"/>
      <c r="WGT41" s="1"/>
      <c r="WGU41" s="1"/>
      <c r="WGV41" s="1"/>
      <c r="WGW41" s="1"/>
      <c r="WGX41" s="1"/>
      <c r="WGY41" s="1"/>
      <c r="WGZ41" s="1"/>
      <c r="WHA41" s="1"/>
      <c r="WHB41" s="1"/>
      <c r="WHC41" s="1"/>
      <c r="WHD41" s="1"/>
      <c r="WHE41" s="1"/>
      <c r="WHF41" s="1"/>
      <c r="WHG41" s="1"/>
      <c r="WHH41" s="1"/>
      <c r="WHI41" s="1"/>
      <c r="WHJ41" s="1"/>
      <c r="WHK41" s="1"/>
      <c r="WHL41" s="1"/>
      <c r="WHM41" s="1"/>
      <c r="WHN41" s="1"/>
      <c r="WHO41" s="1"/>
      <c r="WHP41" s="1"/>
      <c r="WHQ41" s="1"/>
      <c r="WHR41" s="1"/>
      <c r="WHS41" s="1"/>
      <c r="WHT41" s="1"/>
      <c r="WHU41" s="1"/>
      <c r="WHV41" s="1"/>
      <c r="WHW41" s="1"/>
      <c r="WHX41" s="1"/>
      <c r="WHY41" s="1"/>
      <c r="WHZ41" s="1"/>
      <c r="WIA41" s="1"/>
      <c r="WIB41" s="1"/>
      <c r="WIC41" s="1"/>
      <c r="WID41" s="1"/>
      <c r="WIE41" s="1"/>
      <c r="WIF41" s="1"/>
      <c r="WIG41" s="1"/>
      <c r="WIH41" s="1"/>
      <c r="WII41" s="1"/>
      <c r="WIJ41" s="1"/>
      <c r="WIK41" s="1"/>
      <c r="WIL41" s="1"/>
      <c r="WIM41" s="1"/>
      <c r="WIN41" s="1"/>
      <c r="WIO41" s="1"/>
      <c r="WIP41" s="1"/>
      <c r="WIQ41" s="1"/>
      <c r="WIR41" s="1"/>
      <c r="WIS41" s="1"/>
      <c r="WIT41" s="1"/>
      <c r="WIU41" s="1"/>
      <c r="WIV41" s="1"/>
      <c r="WIW41" s="1"/>
      <c r="WIX41" s="1"/>
      <c r="WIY41" s="1"/>
      <c r="WIZ41" s="1"/>
      <c r="WJA41" s="1"/>
      <c r="WJB41" s="1"/>
      <c r="WJC41" s="1"/>
      <c r="WJD41" s="1"/>
      <c r="WJE41" s="1"/>
      <c r="WJF41" s="1"/>
      <c r="WJG41" s="1"/>
      <c r="WJH41" s="1"/>
      <c r="WJI41" s="1"/>
      <c r="WJJ41" s="1"/>
      <c r="WJK41" s="1"/>
      <c r="WJL41" s="1"/>
      <c r="WJM41" s="1"/>
      <c r="WJN41" s="1"/>
      <c r="WJO41" s="1"/>
      <c r="WJP41" s="1"/>
      <c r="WJQ41" s="1"/>
      <c r="WJR41" s="1"/>
      <c r="WJS41" s="1"/>
      <c r="WJT41" s="1"/>
      <c r="WJU41" s="1"/>
      <c r="WJV41" s="1"/>
      <c r="WJW41" s="1"/>
      <c r="WJX41" s="1"/>
      <c r="WJY41" s="1"/>
      <c r="WJZ41" s="1"/>
      <c r="WKA41" s="1"/>
      <c r="WKB41" s="1"/>
      <c r="WKC41" s="1"/>
      <c r="WKD41" s="1"/>
      <c r="WKE41" s="1"/>
      <c r="WKF41" s="1"/>
      <c r="WKG41" s="1"/>
      <c r="WKH41" s="1"/>
      <c r="WKI41" s="1"/>
      <c r="WKJ41" s="1"/>
      <c r="WKK41" s="1"/>
      <c r="WKL41" s="1"/>
      <c r="WKM41" s="1"/>
      <c r="WKN41" s="1"/>
      <c r="WKO41" s="1"/>
      <c r="WKP41" s="1"/>
      <c r="WKQ41" s="1"/>
      <c r="WKR41" s="1"/>
      <c r="WKS41" s="1"/>
      <c r="WKT41" s="1"/>
      <c r="WKU41" s="1"/>
      <c r="WKV41" s="1"/>
      <c r="WKW41" s="1"/>
      <c r="WKX41" s="1"/>
      <c r="WKY41" s="1"/>
      <c r="WKZ41" s="1"/>
      <c r="WLA41" s="1"/>
      <c r="WLB41" s="1"/>
      <c r="WLC41" s="1"/>
      <c r="WLD41" s="1"/>
      <c r="WLE41" s="1"/>
      <c r="WLF41" s="1"/>
      <c r="WLG41" s="1"/>
      <c r="WLH41" s="1"/>
      <c r="WLI41" s="1"/>
      <c r="WLJ41" s="1"/>
      <c r="WLK41" s="1"/>
      <c r="WLL41" s="1"/>
      <c r="WLM41" s="1"/>
      <c r="WLN41" s="1"/>
      <c r="WLO41" s="1"/>
      <c r="WLP41" s="1"/>
      <c r="WLQ41" s="1"/>
      <c r="WLR41" s="1"/>
      <c r="WLS41" s="1"/>
      <c r="WLT41" s="1"/>
      <c r="WLU41" s="1"/>
      <c r="WLV41" s="1"/>
      <c r="WLW41" s="1"/>
      <c r="WLX41" s="1"/>
      <c r="WLY41" s="1"/>
      <c r="WLZ41" s="1"/>
      <c r="WMA41" s="1"/>
      <c r="WMB41" s="1"/>
      <c r="WMC41" s="1"/>
      <c r="WMD41" s="1"/>
      <c r="WME41" s="1"/>
      <c r="WMF41" s="1"/>
      <c r="WMG41" s="1"/>
      <c r="WMH41" s="1"/>
      <c r="WMI41" s="1"/>
      <c r="WMJ41" s="1"/>
      <c r="WMK41" s="1"/>
      <c r="WML41" s="1"/>
      <c r="WMM41" s="1"/>
      <c r="WMN41" s="1"/>
      <c r="WMO41" s="1"/>
      <c r="WMP41" s="1"/>
      <c r="WMQ41" s="1"/>
      <c r="WMR41" s="1"/>
      <c r="WMS41" s="1"/>
      <c r="WMT41" s="1"/>
      <c r="WMU41" s="1"/>
      <c r="WMV41" s="1"/>
      <c r="WMW41" s="1"/>
      <c r="WMX41" s="1"/>
      <c r="WMY41" s="1"/>
      <c r="WMZ41" s="1"/>
      <c r="WNA41" s="1"/>
      <c r="WNB41" s="1"/>
      <c r="WNC41" s="1"/>
      <c r="WND41" s="1"/>
      <c r="WNE41" s="1"/>
      <c r="WNF41" s="1"/>
      <c r="WNG41" s="1"/>
      <c r="WNH41" s="1"/>
      <c r="WNI41" s="1"/>
      <c r="WNJ41" s="1"/>
      <c r="WNK41" s="1"/>
      <c r="WNL41" s="1"/>
      <c r="WNM41" s="1"/>
      <c r="WNN41" s="1"/>
      <c r="WNO41" s="1"/>
      <c r="WNP41" s="1"/>
      <c r="WNQ41" s="1"/>
      <c r="WNR41" s="1"/>
      <c r="WNS41" s="1"/>
      <c r="WNT41" s="1"/>
      <c r="WNU41" s="1"/>
      <c r="WNV41" s="1"/>
      <c r="WNW41" s="1"/>
      <c r="WNX41" s="1"/>
      <c r="WNY41" s="1"/>
      <c r="WNZ41" s="1"/>
      <c r="WOA41" s="1"/>
      <c r="WOB41" s="1"/>
      <c r="WOC41" s="1"/>
      <c r="WOD41" s="1"/>
      <c r="WOE41" s="1"/>
      <c r="WOF41" s="1"/>
      <c r="WOG41" s="1"/>
      <c r="WOH41" s="1"/>
      <c r="WOI41" s="1"/>
      <c r="WOJ41" s="1"/>
      <c r="WOK41" s="1"/>
      <c r="WOL41" s="1"/>
      <c r="WOM41" s="1"/>
      <c r="WON41" s="1"/>
      <c r="WOO41" s="1"/>
      <c r="WOP41" s="1"/>
      <c r="WOQ41" s="1"/>
      <c r="WOR41" s="1"/>
      <c r="WOS41" s="1"/>
      <c r="WOT41" s="1"/>
      <c r="WOU41" s="1"/>
      <c r="WOV41" s="1"/>
      <c r="WOW41" s="1"/>
      <c r="WOX41" s="1"/>
      <c r="WOY41" s="1"/>
      <c r="WOZ41" s="1"/>
      <c r="WPA41" s="1"/>
      <c r="WPB41" s="1"/>
      <c r="WPC41" s="1"/>
      <c r="WPD41" s="1"/>
      <c r="WPE41" s="1"/>
      <c r="WPF41" s="1"/>
      <c r="WPG41" s="1"/>
      <c r="WPH41" s="1"/>
      <c r="WPI41" s="1"/>
      <c r="WPJ41" s="1"/>
      <c r="WPK41" s="1"/>
      <c r="WPL41" s="1"/>
      <c r="WPM41" s="1"/>
      <c r="WPN41" s="1"/>
      <c r="WPO41" s="1"/>
      <c r="WPP41" s="1"/>
      <c r="WPQ41" s="1"/>
      <c r="WPR41" s="1"/>
      <c r="WPS41" s="1"/>
      <c r="WPT41" s="1"/>
      <c r="WPU41" s="1"/>
      <c r="WPV41" s="1"/>
      <c r="WPW41" s="1"/>
      <c r="WPX41" s="1"/>
      <c r="WPY41" s="1"/>
      <c r="WPZ41" s="1"/>
      <c r="WQA41" s="1"/>
      <c r="WQB41" s="1"/>
      <c r="WQC41" s="1"/>
      <c r="WQD41" s="1"/>
      <c r="WQE41" s="1"/>
      <c r="WQF41" s="1"/>
      <c r="WQG41" s="1"/>
      <c r="WQH41" s="1"/>
      <c r="WQI41" s="1"/>
      <c r="WQJ41" s="1"/>
      <c r="WQK41" s="1"/>
      <c r="WQL41" s="1"/>
      <c r="WQM41" s="1"/>
      <c r="WQN41" s="1"/>
      <c r="WQO41" s="1"/>
      <c r="WQP41" s="1"/>
      <c r="WQQ41" s="1"/>
      <c r="WQR41" s="1"/>
      <c r="WQS41" s="1"/>
      <c r="WQT41" s="1"/>
      <c r="WQU41" s="1"/>
      <c r="WQV41" s="1"/>
      <c r="WQW41" s="1"/>
      <c r="WQX41" s="1"/>
      <c r="WQY41" s="1"/>
      <c r="WQZ41" s="1"/>
      <c r="WRA41" s="1"/>
      <c r="WRB41" s="1"/>
      <c r="WRC41" s="1"/>
      <c r="WRD41" s="1"/>
      <c r="WRE41" s="1"/>
      <c r="WRF41" s="1"/>
      <c r="WRG41" s="1"/>
      <c r="WRH41" s="1"/>
      <c r="WRI41" s="1"/>
      <c r="WRJ41" s="1"/>
      <c r="WRK41" s="1"/>
      <c r="WRL41" s="1"/>
      <c r="WRM41" s="1"/>
      <c r="WRN41" s="1"/>
      <c r="WRO41" s="1"/>
      <c r="WRP41" s="1"/>
      <c r="WRQ41" s="1"/>
      <c r="WRR41" s="1"/>
      <c r="WRS41" s="1"/>
      <c r="WRT41" s="1"/>
      <c r="WRU41" s="1"/>
      <c r="WRV41" s="1"/>
      <c r="WRW41" s="1"/>
      <c r="WRX41" s="1"/>
      <c r="WRY41" s="1"/>
      <c r="WRZ41" s="1"/>
      <c r="WSA41" s="1"/>
      <c r="WSB41" s="1"/>
      <c r="WSC41" s="1"/>
      <c r="WSD41" s="1"/>
      <c r="WSE41" s="1"/>
      <c r="WSF41" s="1"/>
      <c r="WSG41" s="1"/>
      <c r="WSH41" s="1"/>
      <c r="WSI41" s="1"/>
      <c r="WSJ41" s="1"/>
      <c r="WSK41" s="1"/>
      <c r="WSL41" s="1"/>
      <c r="WSM41" s="1"/>
      <c r="WSN41" s="1"/>
      <c r="WSO41" s="1"/>
      <c r="WSP41" s="1"/>
      <c r="WSQ41" s="1"/>
      <c r="WSR41" s="1"/>
      <c r="WSS41" s="1"/>
      <c r="WST41" s="1"/>
      <c r="WSU41" s="1"/>
      <c r="WSV41" s="1"/>
      <c r="WSW41" s="1"/>
      <c r="WSX41" s="1"/>
      <c r="WSY41" s="1"/>
      <c r="WSZ41" s="1"/>
      <c r="WTA41" s="1"/>
      <c r="WTB41" s="1"/>
      <c r="WTC41" s="1"/>
      <c r="WTD41" s="1"/>
      <c r="WTE41" s="1"/>
      <c r="WTF41" s="1"/>
      <c r="WTG41" s="1"/>
      <c r="WTH41" s="1"/>
      <c r="WTI41" s="1"/>
      <c r="WTJ41" s="1"/>
      <c r="WTK41" s="1"/>
      <c r="WTL41" s="1"/>
      <c r="WTM41" s="1"/>
      <c r="WTN41" s="1"/>
      <c r="WTO41" s="1"/>
      <c r="WTP41" s="1"/>
      <c r="WTQ41" s="1"/>
      <c r="WTR41" s="1"/>
      <c r="WTS41" s="1"/>
      <c r="WTT41" s="1"/>
      <c r="WTU41" s="1"/>
      <c r="WTV41" s="1"/>
      <c r="WTW41" s="1"/>
      <c r="WTX41" s="1"/>
      <c r="WTY41" s="1"/>
      <c r="WTZ41" s="1"/>
      <c r="WUA41" s="1"/>
      <c r="WUB41" s="1"/>
      <c r="WUC41" s="1"/>
      <c r="WUD41" s="1"/>
      <c r="WUE41" s="1"/>
      <c r="WUF41" s="1"/>
      <c r="WUG41" s="1"/>
      <c r="WUH41" s="1"/>
      <c r="WUI41" s="1"/>
      <c r="WUJ41" s="1"/>
      <c r="WUK41" s="1"/>
      <c r="WUL41" s="1"/>
      <c r="WUM41" s="1"/>
      <c r="WUN41" s="1"/>
      <c r="WUO41" s="1"/>
      <c r="WUP41" s="1"/>
      <c r="WUQ41" s="1"/>
      <c r="WUR41" s="1"/>
      <c r="WUS41" s="1"/>
      <c r="WUT41" s="1"/>
      <c r="WUU41" s="1"/>
      <c r="WUV41" s="1"/>
      <c r="WUW41" s="1"/>
      <c r="WUX41" s="1"/>
      <c r="WUY41" s="1"/>
      <c r="WUZ41" s="1"/>
      <c r="WVA41" s="1"/>
      <c r="WVB41" s="1"/>
      <c r="WVC41" s="1"/>
      <c r="WVD41" s="1"/>
      <c r="WVE41" s="1"/>
      <c r="WVF41" s="1"/>
      <c r="WVG41" s="1"/>
      <c r="WVH41" s="1"/>
      <c r="WVI41" s="1"/>
      <c r="WVJ41" s="1"/>
      <c r="WVK41" s="1"/>
      <c r="WVL41" s="1"/>
      <c r="WVM41" s="1"/>
      <c r="WVN41" s="1"/>
      <c r="WVO41" s="1"/>
      <c r="WVP41" s="1"/>
      <c r="WVQ41" s="1"/>
      <c r="WVR41" s="1"/>
      <c r="WVS41" s="1"/>
      <c r="WVT41" s="1"/>
      <c r="WVU41" s="1"/>
      <c r="WVV41" s="1"/>
      <c r="WVW41" s="1"/>
      <c r="WVX41" s="1"/>
      <c r="WVY41" s="1"/>
      <c r="WVZ41" s="1"/>
      <c r="WWA41" s="1"/>
      <c r="WWB41" s="1"/>
      <c r="WWC41" s="1"/>
      <c r="WWD41" s="1"/>
      <c r="WWE41" s="1"/>
      <c r="WWF41" s="1"/>
      <c r="WWG41" s="1"/>
      <c r="WWH41" s="1"/>
      <c r="WWI41" s="1"/>
      <c r="WWJ41" s="1"/>
      <c r="WWK41" s="1"/>
      <c r="WWL41" s="1"/>
      <c r="WWM41" s="1"/>
      <c r="WWN41" s="1"/>
      <c r="WWO41" s="1"/>
      <c r="WWP41" s="1"/>
      <c r="WWQ41" s="1"/>
      <c r="WWR41" s="1"/>
      <c r="WWS41" s="1"/>
      <c r="WWT41" s="1"/>
      <c r="WWU41" s="1"/>
      <c r="WWV41" s="1"/>
      <c r="WWW41" s="1"/>
      <c r="WWX41" s="1"/>
      <c r="WWY41" s="1"/>
      <c r="WWZ41" s="1"/>
      <c r="WXA41" s="1"/>
      <c r="WXB41" s="1"/>
      <c r="WXC41" s="1"/>
      <c r="WXD41" s="1"/>
      <c r="WXE41" s="1"/>
      <c r="WXF41" s="1"/>
      <c r="WXG41" s="1"/>
      <c r="WXH41" s="1"/>
      <c r="WXI41" s="1"/>
      <c r="WXJ41" s="1"/>
      <c r="WXK41" s="1"/>
      <c r="WXL41" s="1"/>
      <c r="WXM41" s="1"/>
      <c r="WXN41" s="1"/>
      <c r="WXO41" s="1"/>
      <c r="WXP41" s="1"/>
      <c r="WXQ41" s="1"/>
      <c r="WXR41" s="1"/>
      <c r="WXS41" s="1"/>
      <c r="WXT41" s="1"/>
      <c r="WXU41" s="1"/>
      <c r="WXV41" s="1"/>
      <c r="WXW41" s="1"/>
      <c r="WXX41" s="1"/>
      <c r="WXY41" s="1"/>
      <c r="WXZ41" s="1"/>
      <c r="WYA41" s="1"/>
      <c r="WYB41" s="1"/>
      <c r="WYC41" s="1"/>
      <c r="WYD41" s="1"/>
      <c r="WYE41" s="1"/>
      <c r="WYF41" s="1"/>
      <c r="WYG41" s="1"/>
      <c r="WYH41" s="1"/>
      <c r="WYI41" s="1"/>
      <c r="WYJ41" s="1"/>
      <c r="WYK41" s="1"/>
      <c r="WYL41" s="1"/>
      <c r="WYM41" s="1"/>
      <c r="WYN41" s="1"/>
      <c r="WYO41" s="1"/>
      <c r="WYP41" s="1"/>
      <c r="WYQ41" s="1"/>
      <c r="WYR41" s="1"/>
      <c r="WYS41" s="1"/>
      <c r="WYT41" s="1"/>
      <c r="WYU41" s="1"/>
      <c r="WYV41" s="1"/>
      <c r="WYW41" s="1"/>
      <c r="WYX41" s="1"/>
      <c r="WYY41" s="1"/>
      <c r="WYZ41" s="1"/>
      <c r="WZA41" s="1"/>
      <c r="WZB41" s="1"/>
      <c r="WZC41" s="1"/>
      <c r="WZD41" s="1"/>
      <c r="WZE41" s="1"/>
      <c r="WZF41" s="1"/>
      <c r="WZG41" s="1"/>
      <c r="WZH41" s="1"/>
      <c r="WZI41" s="1"/>
      <c r="WZJ41" s="1"/>
      <c r="WZK41" s="1"/>
      <c r="WZL41" s="1"/>
      <c r="WZM41" s="1"/>
      <c r="WZN41" s="1"/>
      <c r="WZO41" s="1"/>
      <c r="WZP41" s="1"/>
      <c r="WZQ41" s="1"/>
      <c r="WZR41" s="1"/>
      <c r="WZS41" s="1"/>
      <c r="WZT41" s="1"/>
      <c r="WZU41" s="1"/>
      <c r="WZV41" s="1"/>
      <c r="WZW41" s="1"/>
      <c r="WZX41" s="1"/>
      <c r="WZY41" s="1"/>
      <c r="WZZ41" s="1"/>
      <c r="XAA41" s="1"/>
      <c r="XAB41" s="1"/>
      <c r="XAC41" s="1"/>
      <c r="XAD41" s="1"/>
      <c r="XAE41" s="1"/>
      <c r="XAF41" s="1"/>
      <c r="XAG41" s="1"/>
      <c r="XAH41" s="1"/>
      <c r="XAI41" s="1"/>
      <c r="XAJ41" s="1"/>
      <c r="XAK41" s="1"/>
      <c r="XAL41" s="1"/>
      <c r="XAM41" s="1"/>
      <c r="XAN41" s="1"/>
      <c r="XAO41" s="1"/>
      <c r="XAP41" s="1"/>
      <c r="XAQ41" s="1"/>
      <c r="XAR41" s="1"/>
      <c r="XAS41" s="1"/>
      <c r="XAT41" s="1"/>
      <c r="XAU41" s="1"/>
      <c r="XAV41" s="1"/>
      <c r="XAW41" s="1"/>
      <c r="XAX41" s="1"/>
      <c r="XAY41" s="1"/>
      <c r="XAZ41" s="1"/>
      <c r="XBA41" s="1"/>
      <c r="XBB41" s="1"/>
      <c r="XBC41" s="1"/>
      <c r="XBD41" s="1"/>
      <c r="XBE41" s="1"/>
      <c r="XBF41" s="1"/>
      <c r="XBG41" s="1"/>
      <c r="XBH41" s="1"/>
      <c r="XBI41" s="1"/>
      <c r="XBJ41" s="1"/>
      <c r="XBK41" s="1"/>
      <c r="XBL41" s="1"/>
      <c r="XBM41" s="1"/>
      <c r="XBN41" s="1"/>
      <c r="XBO41" s="1"/>
      <c r="XBP41" s="1"/>
      <c r="XBQ41" s="1"/>
      <c r="XBR41" s="1"/>
      <c r="XBS41" s="1"/>
      <c r="XBT41" s="1"/>
      <c r="XBU41" s="1"/>
      <c r="XBV41" s="1"/>
      <c r="XBW41" s="1"/>
      <c r="XBX41" s="1"/>
      <c r="XBY41" s="1"/>
      <c r="XBZ41" s="1"/>
      <c r="XCA41" s="1"/>
      <c r="XCB41" s="1"/>
      <c r="XCC41" s="1"/>
      <c r="XCD41" s="1"/>
      <c r="XCE41" s="1"/>
      <c r="XCF41" s="1"/>
      <c r="XCG41" s="1"/>
      <c r="XCH41" s="1"/>
      <c r="XCI41" s="1"/>
      <c r="XCJ41" s="1"/>
      <c r="XCK41" s="1"/>
      <c r="XCL41" s="1"/>
      <c r="XCM41" s="1"/>
      <c r="XCN41" s="1"/>
      <c r="XCO41" s="1"/>
      <c r="XCP41" s="1"/>
      <c r="XCQ41" s="1"/>
      <c r="XCR41" s="1"/>
      <c r="XCS41" s="1"/>
      <c r="XCT41" s="1"/>
      <c r="XCU41" s="1"/>
      <c r="XCV41" s="1"/>
      <c r="XCW41" s="1"/>
      <c r="XCX41" s="1"/>
      <c r="XCY41" s="1"/>
      <c r="XCZ41" s="1"/>
      <c r="XDA41" s="1"/>
      <c r="XDB41" s="1"/>
      <c r="XDC41" s="1"/>
      <c r="XDD41" s="1"/>
      <c r="XDE41" s="1"/>
      <c r="XDF41" s="1"/>
      <c r="XDG41" s="1"/>
      <c r="XDH41" s="1"/>
      <c r="XDI41" s="1"/>
      <c r="XDJ41" s="1"/>
      <c r="XDK41" s="1"/>
      <c r="XDL41" s="1"/>
      <c r="XDM41" s="1"/>
      <c r="XDN41" s="1"/>
      <c r="XDO41" s="1"/>
      <c r="XDP41" s="1"/>
      <c r="XDQ41" s="1"/>
      <c r="XDR41" s="1"/>
      <c r="XDS41" s="1"/>
      <c r="XDT41" s="1"/>
      <c r="XDU41" s="1"/>
      <c r="XDV41" s="1"/>
      <c r="XDW41" s="1"/>
      <c r="XDX41" s="1"/>
      <c r="XDY41" s="1"/>
      <c r="XDZ41" s="1"/>
      <c r="XEA41" s="1"/>
      <c r="XEB41" s="1"/>
      <c r="XEC41" s="1"/>
      <c r="XED41" s="1"/>
      <c r="XEE41" s="1"/>
      <c r="XEF41" s="1"/>
      <c r="XEG41" s="1"/>
      <c r="XEH41" s="1"/>
      <c r="XEI41" s="1"/>
      <c r="XEJ41" s="1"/>
      <c r="XEK41" s="1"/>
      <c r="XEL41" s="1"/>
      <c r="XEM41" s="1"/>
      <c r="XEN41" s="1"/>
      <c r="XEO41" s="1"/>
      <c r="XEP41" s="1"/>
      <c r="XEQ41" s="1"/>
      <c r="XER41" s="1"/>
      <c r="XES41" s="1"/>
      <c r="XET41" s="1"/>
      <c r="XEU41" s="1"/>
      <c r="XEV41" s="1"/>
      <c r="XEW41" s="1"/>
      <c r="XEX41" s="1"/>
      <c r="XEY41" s="1"/>
      <c r="XEZ41" s="1"/>
      <c r="XFA41" s="1"/>
      <c r="XFB41" s="1"/>
    </row>
    <row r="42" spans="1:16382">
      <c r="A42" s="30">
        <f t="shared" si="0"/>
        <v>32</v>
      </c>
      <c r="B42" s="38" t="s">
        <v>50</v>
      </c>
      <c r="D42" s="69"/>
      <c r="E42" s="31"/>
      <c r="F42" s="31"/>
      <c r="G42" s="66"/>
      <c r="H42" s="31"/>
    </row>
    <row r="43" spans="1:16382">
      <c r="A43" s="30">
        <f t="shared" si="0"/>
        <v>33</v>
      </c>
      <c r="B43" s="38" t="s">
        <v>51</v>
      </c>
      <c r="D43" s="69"/>
      <c r="E43" s="31"/>
      <c r="F43" s="31"/>
      <c r="G43" s="66"/>
      <c r="H43" s="31"/>
    </row>
    <row r="44" spans="1:16382">
      <c r="A44" s="30">
        <f t="shared" si="0"/>
        <v>34</v>
      </c>
      <c r="B44" s="39"/>
      <c r="D44" s="69"/>
      <c r="E44" s="31"/>
      <c r="F44" s="31"/>
      <c r="G44" s="66"/>
      <c r="H44" s="31"/>
    </row>
    <row r="45" spans="1:16382">
      <c r="A45" s="30">
        <f t="shared" si="0"/>
        <v>35</v>
      </c>
      <c r="B45" s="39" t="s">
        <v>99</v>
      </c>
      <c r="D45" s="69"/>
      <c r="E45" s="31"/>
      <c r="F45" s="31"/>
      <c r="G45" s="66"/>
      <c r="H45" s="31"/>
    </row>
    <row r="46" spans="1:16382">
      <c r="A46" s="30">
        <f t="shared" si="0"/>
        <v>36</v>
      </c>
      <c r="B46" s="39" t="s">
        <v>56</v>
      </c>
      <c r="D46" s="69"/>
      <c r="E46" s="31"/>
      <c r="F46" s="31"/>
      <c r="G46" s="66"/>
      <c r="H46" s="31"/>
    </row>
    <row r="47" spans="1:16382">
      <c r="A47" s="30">
        <f t="shared" si="0"/>
        <v>37</v>
      </c>
      <c r="B47" s="39" t="s">
        <v>57</v>
      </c>
      <c r="D47" s="69"/>
      <c r="E47" s="31"/>
      <c r="F47" s="31"/>
      <c r="G47" s="66"/>
      <c r="H47" s="31"/>
    </row>
    <row r="48" spans="1:16382">
      <c r="A48" s="30">
        <f t="shared" si="0"/>
        <v>38</v>
      </c>
      <c r="B48" s="39" t="s">
        <v>58</v>
      </c>
      <c r="D48" s="69"/>
      <c r="E48" s="31"/>
      <c r="F48" s="31"/>
      <c r="G48" s="66"/>
      <c r="H48" s="31"/>
    </row>
    <row r="49" spans="1:14">
      <c r="A49" s="30">
        <f t="shared" si="0"/>
        <v>39</v>
      </c>
      <c r="B49" s="1" t="s">
        <v>59</v>
      </c>
      <c r="D49" s="69"/>
      <c r="E49" s="31"/>
      <c r="F49" s="31"/>
      <c r="G49" s="66"/>
      <c r="H49" s="31"/>
    </row>
    <row r="50" spans="1:14">
      <c r="A50" s="30">
        <f t="shared" si="0"/>
        <v>40</v>
      </c>
      <c r="B50" s="39" t="s">
        <v>60</v>
      </c>
      <c r="D50" s="69"/>
      <c r="E50" s="31"/>
      <c r="F50" s="31"/>
      <c r="G50" s="66"/>
      <c r="H50" s="31"/>
    </row>
    <row r="51" spans="1:14">
      <c r="A51" s="30">
        <f t="shared" si="0"/>
        <v>41</v>
      </c>
      <c r="B51" s="39" t="s">
        <v>61</v>
      </c>
      <c r="D51" s="69"/>
      <c r="E51" s="36"/>
      <c r="F51" s="36"/>
      <c r="G51" s="66"/>
      <c r="H51" s="31"/>
    </row>
    <row r="52" spans="1:14">
      <c r="A52" s="30">
        <f t="shared" si="0"/>
        <v>42</v>
      </c>
      <c r="B52" s="39" t="s">
        <v>63</v>
      </c>
      <c r="D52" s="69"/>
      <c r="E52" s="36"/>
      <c r="F52" s="31"/>
      <c r="G52" s="66"/>
      <c r="H52" s="31"/>
    </row>
    <row r="53" spans="1:14">
      <c r="A53" s="30">
        <f t="shared" si="0"/>
        <v>43</v>
      </c>
      <c r="B53" s="39" t="s">
        <v>64</v>
      </c>
      <c r="D53" s="69"/>
      <c r="E53" s="36"/>
      <c r="F53" s="31"/>
      <c r="G53" s="66"/>
      <c r="H53" s="31"/>
    </row>
    <row r="54" spans="1:14">
      <c r="A54" s="30">
        <f t="shared" si="0"/>
        <v>44</v>
      </c>
      <c r="B54" s="39" t="s">
        <v>66</v>
      </c>
      <c r="D54" s="69"/>
      <c r="E54" s="31"/>
      <c r="F54" s="31"/>
      <c r="G54" s="66"/>
      <c r="H54" s="31"/>
    </row>
    <row r="55" spans="1:14">
      <c r="A55" s="30">
        <f t="shared" si="0"/>
        <v>45</v>
      </c>
      <c r="B55" s="71" t="s">
        <v>67</v>
      </c>
      <c r="D55" s="69"/>
      <c r="E55" s="31"/>
      <c r="F55" s="31"/>
      <c r="G55" s="66"/>
      <c r="H55" s="31"/>
    </row>
    <row r="56" spans="1:14">
      <c r="A56" s="30">
        <f t="shared" si="0"/>
        <v>46</v>
      </c>
      <c r="B56" s="39" t="s">
        <v>101</v>
      </c>
      <c r="D56" s="69"/>
      <c r="E56" s="31"/>
      <c r="F56" s="31"/>
      <c r="G56" s="66"/>
      <c r="H56" s="31"/>
    </row>
    <row r="57" spans="1:14">
      <c r="A57" s="30">
        <f t="shared" si="0"/>
        <v>47</v>
      </c>
      <c r="B57" s="39" t="s">
        <v>69</v>
      </c>
      <c r="D57" s="69"/>
      <c r="E57" s="31"/>
      <c r="F57" s="31"/>
      <c r="G57" s="66"/>
      <c r="H57" s="31"/>
    </row>
    <row r="58" spans="1:14">
      <c r="A58" s="30">
        <f t="shared" si="0"/>
        <v>48</v>
      </c>
      <c r="B58" s="39" t="s">
        <v>70</v>
      </c>
      <c r="D58" s="69"/>
      <c r="E58" s="31"/>
      <c r="F58" s="31"/>
      <c r="G58" s="66"/>
      <c r="H58" s="31"/>
    </row>
    <row r="59" spans="1:14">
      <c r="A59" s="30">
        <f t="shared" si="0"/>
        <v>49</v>
      </c>
      <c r="B59" s="39" t="s">
        <v>130</v>
      </c>
      <c r="D59" s="69"/>
      <c r="E59" s="31"/>
      <c r="F59" s="31"/>
      <c r="G59" s="66"/>
      <c r="H59" s="31"/>
    </row>
    <row r="60" spans="1:14" ht="12.75" thickBot="1">
      <c r="A60" s="30">
        <f t="shared" si="0"/>
        <v>50</v>
      </c>
      <c r="B60" s="37" t="s">
        <v>133</v>
      </c>
      <c r="D60" s="111">
        <f>SUM(D12:D59)</f>
        <v>230821.75615384616</v>
      </c>
      <c r="E60" s="111">
        <f>SUM(E12:E59)</f>
        <v>0</v>
      </c>
      <c r="F60" s="111">
        <f>SUM(F12:F59)</f>
        <v>230821.75615384616</v>
      </c>
      <c r="G60" s="66"/>
      <c r="H60" s="289">
        <f>SUM(H32:H59)</f>
        <v>0</v>
      </c>
    </row>
    <row r="61" spans="1:14" ht="12.75" thickTop="1">
      <c r="A61" s="30">
        <f t="shared" si="0"/>
        <v>51</v>
      </c>
      <c r="B61" s="105" t="s">
        <v>102</v>
      </c>
      <c r="C61" s="83"/>
    </row>
    <row r="62" spans="1:14" s="2" customFormat="1">
      <c r="A62" s="30">
        <f t="shared" si="0"/>
        <v>52</v>
      </c>
      <c r="B62" s="73" t="s">
        <v>131</v>
      </c>
      <c r="D62" s="108"/>
      <c r="E62" s="30"/>
      <c r="F62" s="30"/>
      <c r="G62" s="30"/>
      <c r="H62" s="30"/>
      <c r="I62" s="30"/>
      <c r="J62" s="30"/>
      <c r="K62" s="30"/>
      <c r="L62" s="30"/>
      <c r="M62" s="75"/>
      <c r="N62" s="30"/>
    </row>
    <row r="63" spans="1:14" s="2" customFormat="1">
      <c r="A63" s="30">
        <f t="shared" si="0"/>
        <v>53</v>
      </c>
      <c r="B63" s="50" t="s">
        <v>74</v>
      </c>
      <c r="C63" s="51"/>
      <c r="D63" s="108"/>
      <c r="E63" s="30"/>
      <c r="F63" s="30"/>
      <c r="G63" s="30"/>
      <c r="H63" s="30"/>
      <c r="I63" s="30"/>
      <c r="J63" s="30"/>
      <c r="K63" s="30"/>
      <c r="L63" s="30"/>
      <c r="M63" s="75"/>
      <c r="N63" s="30"/>
    </row>
    <row r="64" spans="1:14">
      <c r="A64" s="30">
        <f t="shared" si="0"/>
        <v>54</v>
      </c>
      <c r="B64" s="50" t="s">
        <v>75</v>
      </c>
      <c r="C64" s="51"/>
      <c r="D64" s="51">
        <v>13494</v>
      </c>
      <c r="E64" s="30"/>
      <c r="F64" s="30"/>
      <c r="G64" s="30"/>
      <c r="H64" s="30"/>
    </row>
    <row r="65" spans="1:4">
      <c r="A65" s="30">
        <f t="shared" si="0"/>
        <v>55</v>
      </c>
      <c r="B65" s="50" t="s">
        <v>76</v>
      </c>
      <c r="C65" s="51"/>
      <c r="D65" s="51">
        <v>4913</v>
      </c>
    </row>
    <row r="66" spans="1:4">
      <c r="A66" s="30">
        <f t="shared" si="0"/>
        <v>56</v>
      </c>
      <c r="B66" s="50" t="s">
        <v>77</v>
      </c>
      <c r="C66" s="51"/>
    </row>
    <row r="67" spans="1:4">
      <c r="A67" s="30">
        <f t="shared" si="0"/>
        <v>57</v>
      </c>
      <c r="B67" s="50" t="s">
        <v>78</v>
      </c>
      <c r="C67" s="51"/>
    </row>
    <row r="68" spans="1:4">
      <c r="A68" s="30">
        <f t="shared" si="0"/>
        <v>58</v>
      </c>
      <c r="B68" s="50" t="s">
        <v>79</v>
      </c>
      <c r="C68" s="51"/>
    </row>
    <row r="69" spans="1:4">
      <c r="A69" s="30">
        <f t="shared" si="0"/>
        <v>59</v>
      </c>
      <c r="B69" s="50" t="s">
        <v>80</v>
      </c>
      <c r="C69" s="51"/>
    </row>
    <row r="70" spans="1:4">
      <c r="A70" s="30">
        <f t="shared" si="0"/>
        <v>60</v>
      </c>
      <c r="B70" s="52" t="s">
        <v>81</v>
      </c>
      <c r="C70" s="51"/>
    </row>
    <row r="71" spans="1:4">
      <c r="A71" s="30">
        <f t="shared" si="0"/>
        <v>61</v>
      </c>
      <c r="B71" s="53" t="s">
        <v>82</v>
      </c>
      <c r="C71" s="51"/>
      <c r="D71" s="51"/>
    </row>
    <row r="72" spans="1:4">
      <c r="B72" s="50" t="s">
        <v>104</v>
      </c>
    </row>
    <row r="73" spans="1:4" ht="12.75" thickBot="1">
      <c r="A73" s="38"/>
      <c r="B73" s="106" t="s">
        <v>132</v>
      </c>
      <c r="D73" s="109">
        <f>SUM(D60:D72)</f>
        <v>249228.75615384616</v>
      </c>
    </row>
    <row r="74" spans="1:4" ht="12.75" thickTop="1"/>
    <row r="103" spans="1:2">
      <c r="A103" s="56"/>
      <c r="B103" s="56"/>
    </row>
    <row r="104" spans="1:2">
      <c r="A104" s="56"/>
      <c r="B104" s="56"/>
    </row>
    <row r="105" spans="1:2">
      <c r="A105" s="56"/>
      <c r="B105" s="56"/>
    </row>
    <row r="106" spans="1:2">
      <c r="A106" s="56"/>
      <c r="B106" s="56"/>
    </row>
    <row r="107" spans="1:2">
      <c r="A107" s="56"/>
      <c r="B107" s="56"/>
    </row>
    <row r="137" spans="1:2">
      <c r="A137" s="56"/>
      <c r="B137" s="56"/>
    </row>
    <row r="206" spans="1:1">
      <c r="A206" s="1"/>
    </row>
    <row r="223" spans="1:1">
      <c r="A223" s="56"/>
    </row>
    <row r="224" spans="1:1">
      <c r="A224" s="56"/>
    </row>
    <row r="225" spans="1:1">
      <c r="A225" s="56"/>
    </row>
    <row r="226" spans="1:1">
      <c r="A226" s="56"/>
    </row>
    <row r="227" spans="1:1">
      <c r="A227" s="56"/>
    </row>
    <row r="228" spans="1:1">
      <c r="A228" s="56"/>
    </row>
    <row r="229" spans="1:1">
      <c r="A229" s="56"/>
    </row>
    <row r="230" spans="1:1">
      <c r="A230" s="56"/>
    </row>
    <row r="231" spans="1:1">
      <c r="A231" s="56"/>
    </row>
    <row r="232" spans="1:1">
      <c r="A232" s="56"/>
    </row>
    <row r="233" spans="1:1">
      <c r="A233" s="56"/>
    </row>
    <row r="234" spans="1:1">
      <c r="A234" s="56"/>
    </row>
    <row r="235" spans="1:1">
      <c r="A235" s="56"/>
    </row>
    <row r="236" spans="1:1">
      <c r="A236" s="56"/>
    </row>
    <row r="237" spans="1:1">
      <c r="A237" s="56"/>
    </row>
    <row r="238" spans="1:1">
      <c r="A238" s="56"/>
    </row>
    <row r="239" spans="1:1">
      <c r="A239" s="56"/>
    </row>
    <row r="240" spans="1:1">
      <c r="A240" s="56"/>
    </row>
    <row r="241" spans="1:1">
      <c r="A241" s="56"/>
    </row>
    <row r="242" spans="1:1">
      <c r="A242" s="56"/>
    </row>
    <row r="243" spans="1:1">
      <c r="A243" s="56"/>
    </row>
    <row r="244" spans="1:1">
      <c r="A244" s="56"/>
    </row>
    <row r="245" spans="1:1">
      <c r="A245" s="56"/>
    </row>
    <row r="246" spans="1:1">
      <c r="A246" s="56"/>
    </row>
    <row r="247" spans="1:1">
      <c r="A247" s="56"/>
    </row>
    <row r="248" spans="1:1">
      <c r="A248" s="56"/>
    </row>
    <row r="249" spans="1:1">
      <c r="A249" s="56"/>
    </row>
    <row r="250" spans="1:1">
      <c r="A250" s="56"/>
    </row>
    <row r="251" spans="1:1">
      <c r="A251" s="56"/>
    </row>
    <row r="252" spans="1:1">
      <c r="A252" s="56"/>
    </row>
    <row r="253" spans="1:1">
      <c r="A253" s="56"/>
    </row>
    <row r="254" spans="1:1">
      <c r="A254" s="56"/>
    </row>
    <row r="255" spans="1:1">
      <c r="A255" s="56"/>
    </row>
    <row r="256" spans="1:1">
      <c r="A256" s="56"/>
    </row>
    <row r="257" spans="1:1">
      <c r="A257" s="56"/>
    </row>
    <row r="258" spans="1:1">
      <c r="A258" s="56"/>
    </row>
    <row r="259" spans="1:1">
      <c r="A259" s="56"/>
    </row>
    <row r="260" spans="1:1">
      <c r="A260" s="56"/>
    </row>
    <row r="261" spans="1:1">
      <c r="A261" s="56"/>
    </row>
    <row r="262" spans="1:1">
      <c r="A262" s="56"/>
    </row>
    <row r="263" spans="1:1">
      <c r="A263" s="56"/>
    </row>
    <row r="264" spans="1:1">
      <c r="A264" s="56"/>
    </row>
    <row r="265" spans="1:1">
      <c r="A265" s="56"/>
    </row>
    <row r="266" spans="1:1">
      <c r="A266" s="56"/>
    </row>
    <row r="267" spans="1:1">
      <c r="A267" s="56"/>
    </row>
    <row r="268" spans="1:1">
      <c r="A268" s="56"/>
    </row>
    <row r="269" spans="1:1">
      <c r="A269" s="56"/>
    </row>
    <row r="270" spans="1:1">
      <c r="A270" s="56"/>
    </row>
    <row r="271" spans="1:1">
      <c r="A271" s="56"/>
    </row>
    <row r="272" spans="1:1">
      <c r="A272" s="56"/>
    </row>
    <row r="273" spans="1:1">
      <c r="A273" s="56"/>
    </row>
    <row r="274" spans="1:1">
      <c r="A274" s="56"/>
    </row>
    <row r="275" spans="1:1">
      <c r="A275" s="56"/>
    </row>
    <row r="276" spans="1:1">
      <c r="A276" s="56"/>
    </row>
    <row r="277" spans="1:1">
      <c r="A277" s="56"/>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0965B-9508-493E-A882-32F0688589A4}">
  <sheetPr>
    <tabColor rgb="FFFF0000"/>
  </sheetPr>
  <dimension ref="A1:K374"/>
  <sheetViews>
    <sheetView topLeftCell="A37" workbookViewId="0">
      <selection activeCell="J7" sqref="J7"/>
    </sheetView>
  </sheetViews>
  <sheetFormatPr defaultColWidth="10.85546875" defaultRowHeight="12"/>
  <cols>
    <col min="1" max="1" width="5.85546875" style="2" customWidth="1"/>
    <col min="2" max="2" width="30.28515625" style="2" customWidth="1"/>
    <col min="3" max="3" width="12.28515625" style="2" customWidth="1"/>
    <col min="4" max="7" width="11" style="2" customWidth="1"/>
    <col min="8" max="16384" width="10.85546875" style="2"/>
  </cols>
  <sheetData>
    <row r="1" spans="1:7">
      <c r="A1" s="1" t="s">
        <v>310</v>
      </c>
      <c r="B1" s="1"/>
      <c r="C1" s="1"/>
      <c r="G1" s="905" t="s">
        <v>1</v>
      </c>
    </row>
    <row r="2" spans="1:7">
      <c r="A2" s="1" t="s">
        <v>2</v>
      </c>
      <c r="B2" s="1"/>
      <c r="C2" s="1"/>
      <c r="G2" s="905"/>
    </row>
    <row r="3" spans="1:7">
      <c r="A3" s="1"/>
      <c r="B3" s="1"/>
      <c r="C3" s="1"/>
      <c r="G3" s="902" t="s">
        <v>311</v>
      </c>
    </row>
    <row r="4" spans="1:7">
      <c r="A4" s="1" t="s">
        <v>134</v>
      </c>
      <c r="B4" s="1"/>
      <c r="C4" s="1"/>
      <c r="G4" s="714" t="s">
        <v>4</v>
      </c>
    </row>
    <row r="5" spans="1:7">
      <c r="A5" s="454" t="s">
        <v>695</v>
      </c>
      <c r="B5" s="1"/>
      <c r="C5" s="1"/>
      <c r="G5" s="718" t="s">
        <v>136</v>
      </c>
    </row>
    <row r="6" spans="1:7" ht="12.75" thickBot="1">
      <c r="A6" s="1" t="s">
        <v>88</v>
      </c>
      <c r="B6" s="1"/>
      <c r="C6" s="1"/>
      <c r="D6" s="1"/>
      <c r="E6" s="1"/>
      <c r="G6" s="1"/>
    </row>
    <row r="7" spans="1:7">
      <c r="A7" s="10" t="s">
        <v>5</v>
      </c>
      <c r="B7" s="1"/>
      <c r="C7" s="891" t="s">
        <v>622</v>
      </c>
      <c r="D7" s="892"/>
      <c r="E7" s="1"/>
      <c r="F7" s="1"/>
      <c r="G7" s="1"/>
    </row>
    <row r="8" spans="1:7" ht="12.75" thickBot="1">
      <c r="A8" s="1"/>
      <c r="B8" s="1"/>
      <c r="C8" s="893" t="s">
        <v>626</v>
      </c>
      <c r="D8" s="894"/>
      <c r="E8" s="1"/>
      <c r="F8" s="1"/>
      <c r="G8" s="1"/>
    </row>
    <row r="9" spans="1:7">
      <c r="A9" s="1"/>
      <c r="B9" s="1"/>
      <c r="C9" s="1"/>
      <c r="D9" s="1"/>
      <c r="E9" s="1"/>
      <c r="F9" s="1"/>
      <c r="G9" s="1"/>
    </row>
    <row r="10" spans="1:7">
      <c r="A10" s="973" t="s">
        <v>314</v>
      </c>
      <c r="B10" s="974"/>
      <c r="C10" s="974"/>
      <c r="D10" s="974"/>
      <c r="E10" s="974"/>
      <c r="F10" s="974"/>
      <c r="G10" s="974"/>
    </row>
    <row r="11" spans="1:7">
      <c r="A11" s="974"/>
      <c r="B11" s="974"/>
      <c r="C11" s="974"/>
      <c r="D11" s="974"/>
      <c r="E11" s="974"/>
      <c r="F11" s="974"/>
      <c r="G11" s="974"/>
    </row>
    <row r="12" spans="1:7" ht="12.75" thickBot="1">
      <c r="A12" s="12"/>
      <c r="B12" s="12"/>
      <c r="C12" s="488"/>
      <c r="D12" s="488"/>
      <c r="E12" s="488"/>
      <c r="F12" s="488"/>
      <c r="G12" s="488"/>
    </row>
    <row r="13" spans="1:7" s="19" customFormat="1">
      <c r="A13" s="15"/>
      <c r="B13" s="16" t="s">
        <v>7</v>
      </c>
      <c r="C13" s="16">
        <f>+B13-1</f>
        <v>-2</v>
      </c>
      <c r="D13" s="16">
        <f t="shared" ref="D13:G13" si="0">C13-1</f>
        <v>-3</v>
      </c>
      <c r="E13" s="16">
        <f t="shared" si="0"/>
        <v>-4</v>
      </c>
      <c r="F13" s="16">
        <f t="shared" si="0"/>
        <v>-5</v>
      </c>
      <c r="G13" s="16">
        <f t="shared" si="0"/>
        <v>-6</v>
      </c>
    </row>
    <row r="14" spans="1:7">
      <c r="A14" s="21" t="s">
        <v>92</v>
      </c>
      <c r="B14" s="1"/>
      <c r="C14" s="487" t="s">
        <v>9</v>
      </c>
      <c r="D14" s="490"/>
      <c r="E14" s="490" t="s">
        <v>10</v>
      </c>
      <c r="F14" s="490" t="s">
        <v>530</v>
      </c>
      <c r="G14" s="767" t="s">
        <v>530</v>
      </c>
    </row>
    <row r="15" spans="1:7">
      <c r="A15" s="26" t="s">
        <v>95</v>
      </c>
      <c r="B15" s="26" t="s">
        <v>241</v>
      </c>
      <c r="C15" s="497" t="s">
        <v>14</v>
      </c>
      <c r="D15" s="497" t="s">
        <v>106</v>
      </c>
      <c r="E15" s="497" t="s">
        <v>8</v>
      </c>
      <c r="F15" s="497" t="s">
        <v>16</v>
      </c>
      <c r="G15" s="27" t="s">
        <v>17</v>
      </c>
    </row>
    <row r="16" spans="1:7">
      <c r="A16" s="30"/>
      <c r="C16" s="37"/>
      <c r="D16" s="37"/>
      <c r="E16" s="37"/>
      <c r="F16" s="37"/>
      <c r="G16" s="37"/>
    </row>
    <row r="17" spans="1:7">
      <c r="A17" s="30">
        <v>1</v>
      </c>
      <c r="B17" s="1" t="s">
        <v>318</v>
      </c>
      <c r="C17" s="30"/>
      <c r="D17" s="30"/>
      <c r="E17" s="30"/>
      <c r="F17" s="30"/>
      <c r="G17" s="30"/>
    </row>
    <row r="18" spans="1:7">
      <c r="A18" s="30">
        <f>A17+1</f>
        <v>2</v>
      </c>
    </row>
    <row r="19" spans="1:7">
      <c r="A19" s="30">
        <f t="shared" ref="A19:A43" si="1">A18+1</f>
        <v>3</v>
      </c>
      <c r="B19" s="2" t="s">
        <v>204</v>
      </c>
      <c r="C19" s="91"/>
      <c r="D19" s="91"/>
      <c r="E19" s="91"/>
      <c r="F19" s="35"/>
      <c r="G19" s="31"/>
    </row>
    <row r="20" spans="1:7">
      <c r="A20" s="30">
        <f t="shared" si="1"/>
        <v>4</v>
      </c>
      <c r="C20" s="31"/>
      <c r="D20" s="31"/>
      <c r="E20" s="31"/>
      <c r="F20" s="31"/>
      <c r="G20" s="31"/>
    </row>
    <row r="21" spans="1:7">
      <c r="A21" s="30">
        <f t="shared" si="1"/>
        <v>5</v>
      </c>
      <c r="B21" s="2" t="s">
        <v>319</v>
      </c>
      <c r="C21" s="65"/>
      <c r="D21" s="65"/>
      <c r="E21" s="65"/>
      <c r="F21" s="31"/>
      <c r="G21" s="31"/>
    </row>
    <row r="22" spans="1:7">
      <c r="A22" s="30">
        <f t="shared" si="1"/>
        <v>6</v>
      </c>
      <c r="C22" s="31"/>
      <c r="D22" s="31"/>
      <c r="E22" s="31"/>
      <c r="F22" s="31"/>
      <c r="G22" s="31"/>
    </row>
    <row r="23" spans="1:7">
      <c r="A23" s="30">
        <f t="shared" si="1"/>
        <v>7</v>
      </c>
      <c r="B23" s="2" t="s">
        <v>531</v>
      </c>
      <c r="C23" s="65"/>
      <c r="D23" s="65"/>
      <c r="E23" s="65"/>
      <c r="F23" s="31"/>
      <c r="G23" s="31"/>
    </row>
    <row r="24" spans="1:7">
      <c r="A24" s="30">
        <f t="shared" si="1"/>
        <v>8</v>
      </c>
      <c r="C24" s="65"/>
      <c r="D24" s="65"/>
      <c r="E24" s="65"/>
      <c r="F24" s="31"/>
      <c r="G24" s="31"/>
    </row>
    <row r="25" spans="1:7">
      <c r="A25" s="30">
        <f t="shared" si="1"/>
        <v>9</v>
      </c>
      <c r="B25" s="2" t="s">
        <v>228</v>
      </c>
      <c r="C25" s="65"/>
      <c r="D25" s="65"/>
      <c r="E25" s="65"/>
      <c r="F25" s="31"/>
      <c r="G25" s="31"/>
    </row>
    <row r="26" spans="1:7">
      <c r="A26" s="30">
        <f t="shared" si="1"/>
        <v>10</v>
      </c>
      <c r="C26" s="31"/>
      <c r="D26" s="31"/>
      <c r="E26" s="65"/>
      <c r="F26" s="31"/>
      <c r="G26" s="31"/>
    </row>
    <row r="27" spans="1:7">
      <c r="A27" s="30">
        <f t="shared" si="1"/>
        <v>11</v>
      </c>
      <c r="B27" s="2" t="s">
        <v>207</v>
      </c>
      <c r="C27" s="485"/>
      <c r="D27" s="485"/>
      <c r="E27" s="65"/>
      <c r="F27" s="496"/>
      <c r="G27" s="496"/>
    </row>
    <row r="28" spans="1:7">
      <c r="A28" s="30">
        <f t="shared" si="1"/>
        <v>12</v>
      </c>
      <c r="C28" s="494"/>
      <c r="D28" s="494"/>
      <c r="E28" s="494"/>
      <c r="F28" s="494"/>
      <c r="G28" s="494"/>
    </row>
    <row r="29" spans="1:7" ht="12.75" thickBot="1">
      <c r="A29" s="30">
        <f t="shared" si="1"/>
        <v>13</v>
      </c>
      <c r="B29" s="2" t="s">
        <v>322</v>
      </c>
      <c r="C29" s="491">
        <f>SUM(C19:C28)</f>
        <v>0</v>
      </c>
      <c r="D29" s="491">
        <f>SUM(D19:D28)</f>
        <v>0</v>
      </c>
      <c r="E29" s="491">
        <f>SUM(E19:E28)</f>
        <v>0</v>
      </c>
      <c r="F29" s="513"/>
      <c r="G29" s="513"/>
    </row>
    <row r="30" spans="1:7" ht="12.75" thickTop="1">
      <c r="A30" s="30">
        <f t="shared" si="1"/>
        <v>14</v>
      </c>
      <c r="C30" s="49"/>
      <c r="D30" s="49"/>
      <c r="E30" s="49"/>
      <c r="F30" s="49"/>
      <c r="G30" s="49"/>
    </row>
    <row r="31" spans="1:7">
      <c r="A31" s="30">
        <f t="shared" si="1"/>
        <v>15</v>
      </c>
      <c r="C31" s="49"/>
      <c r="D31" s="49"/>
      <c r="E31" s="49"/>
      <c r="F31" s="49"/>
      <c r="G31" s="49"/>
    </row>
    <row r="32" spans="1:7">
      <c r="A32" s="30">
        <f t="shared" si="1"/>
        <v>16</v>
      </c>
      <c r="B32" s="1" t="s">
        <v>184</v>
      </c>
      <c r="C32" s="35"/>
      <c r="D32" s="35"/>
      <c r="E32" s="35"/>
      <c r="F32" s="35"/>
      <c r="G32" s="35"/>
    </row>
    <row r="33" spans="1:9">
      <c r="A33" s="30">
        <f t="shared" si="1"/>
        <v>17</v>
      </c>
      <c r="C33" s="31"/>
      <c r="D33" s="31"/>
      <c r="E33" s="31"/>
      <c r="F33" s="31"/>
      <c r="G33" s="31"/>
    </row>
    <row r="34" spans="1:9">
      <c r="A34" s="30">
        <f t="shared" si="1"/>
        <v>18</v>
      </c>
      <c r="B34" s="2" t="s">
        <v>207</v>
      </c>
      <c r="C34" s="279">
        <f>-'LAKEP TB'!P18</f>
        <v>78804.990000000005</v>
      </c>
      <c r="D34" s="35"/>
      <c r="E34" s="279">
        <f>C34+D34</f>
        <v>78804.990000000005</v>
      </c>
      <c r="F34" s="895">
        <v>0</v>
      </c>
      <c r="G34" s="31">
        <f>ROUND(+C34*F34,0)</f>
        <v>0</v>
      </c>
      <c r="I34" s="2" t="s">
        <v>625</v>
      </c>
    </row>
    <row r="35" spans="1:9">
      <c r="A35" s="30">
        <f t="shared" si="1"/>
        <v>19</v>
      </c>
      <c r="C35" s="31"/>
      <c r="D35" s="31"/>
      <c r="E35" s="31"/>
      <c r="F35" s="31"/>
      <c r="G35" s="31"/>
    </row>
    <row r="36" spans="1:9">
      <c r="A36" s="30">
        <f t="shared" si="1"/>
        <v>20</v>
      </c>
      <c r="B36" s="2" t="s">
        <v>624</v>
      </c>
      <c r="C36" s="65">
        <f>-SUM('LAKEP TB'!P13:P17)</f>
        <v>41382.21</v>
      </c>
      <c r="D36" s="65"/>
      <c r="E36" s="65">
        <f>C36+D36</f>
        <v>41382.21</v>
      </c>
      <c r="F36" s="895">
        <v>0</v>
      </c>
      <c r="G36" s="31">
        <f>ROUND(+C36*F36,0)</f>
        <v>0</v>
      </c>
    </row>
    <row r="37" spans="1:9">
      <c r="A37" s="30">
        <f t="shared" si="1"/>
        <v>21</v>
      </c>
      <c r="C37" s="65"/>
      <c r="D37" s="65"/>
      <c r="E37" s="65"/>
      <c r="F37" s="895"/>
      <c r="G37" s="31"/>
    </row>
    <row r="38" spans="1:9">
      <c r="A38" s="30">
        <f t="shared" si="1"/>
        <v>22</v>
      </c>
      <c r="B38" s="2" t="s">
        <v>321</v>
      </c>
      <c r="C38" s="65">
        <f>-SUM('LAKEP TB'!P19:P22)</f>
        <v>215902.28</v>
      </c>
      <c r="D38" s="65"/>
      <c r="E38" s="65">
        <f>C38+D38</f>
        <v>215902.28</v>
      </c>
      <c r="F38" s="895">
        <v>0</v>
      </c>
      <c r="G38" s="31">
        <f>ROUND(+C38*F38,0)</f>
        <v>0</v>
      </c>
    </row>
    <row r="39" spans="1:9">
      <c r="A39" s="30">
        <f t="shared" si="1"/>
        <v>23</v>
      </c>
      <c r="C39" s="504"/>
      <c r="D39" s="504"/>
      <c r="E39" s="504"/>
      <c r="F39" s="504"/>
      <c r="G39" s="504"/>
    </row>
    <row r="40" spans="1:9">
      <c r="A40" s="30">
        <f t="shared" si="1"/>
        <v>24</v>
      </c>
      <c r="C40" s="494"/>
      <c r="D40" s="494"/>
      <c r="E40" s="494"/>
      <c r="F40" s="501"/>
      <c r="G40" s="501"/>
    </row>
    <row r="41" spans="1:9" ht="12.75" thickBot="1">
      <c r="A41" s="30">
        <f t="shared" si="1"/>
        <v>25</v>
      </c>
      <c r="C41" s="777">
        <f>SUM(C34:C40)</f>
        <v>336089.48</v>
      </c>
      <c r="D41" s="777">
        <f>SUM(D33:D40)</f>
        <v>0</v>
      </c>
      <c r="E41" s="777">
        <f>SUM(E33:E40)</f>
        <v>336089.48</v>
      </c>
      <c r="F41" s="513"/>
      <c r="G41" s="777">
        <f>SUM(G33:G40)</f>
        <v>0</v>
      </c>
    </row>
    <row r="42" spans="1:9" ht="12.75" thickTop="1">
      <c r="A42" s="30">
        <f t="shared" si="1"/>
        <v>26</v>
      </c>
      <c r="C42" s="49"/>
      <c r="D42" s="49"/>
      <c r="E42" s="49"/>
      <c r="F42" s="49"/>
      <c r="G42" s="49"/>
    </row>
    <row r="43" spans="1:9">
      <c r="A43" s="30">
        <f t="shared" si="1"/>
        <v>27</v>
      </c>
      <c r="B43" s="1"/>
    </row>
    <row r="44" spans="1:9">
      <c r="A44" s="30"/>
      <c r="B44" s="1"/>
    </row>
    <row r="45" spans="1:9">
      <c r="A45" s="1"/>
      <c r="B45" s="1"/>
    </row>
    <row r="46" spans="1:9">
      <c r="A46" s="1" t="s">
        <v>323</v>
      </c>
      <c r="B46" s="1"/>
      <c r="C46" s="1"/>
      <c r="G46" s="905" t="s">
        <v>1</v>
      </c>
    </row>
    <row r="47" spans="1:9">
      <c r="A47" s="1" t="s">
        <v>324</v>
      </c>
      <c r="B47" s="1"/>
      <c r="C47" s="1"/>
      <c r="G47" s="905"/>
    </row>
    <row r="48" spans="1:9">
      <c r="A48" s="1"/>
      <c r="B48" s="1"/>
      <c r="C48" s="1"/>
      <c r="G48" s="902" t="s">
        <v>325</v>
      </c>
    </row>
    <row r="49" spans="1:11">
      <c r="A49" s="1" t="s">
        <v>134</v>
      </c>
      <c r="B49" s="1"/>
      <c r="C49" s="1"/>
      <c r="G49" s="714" t="s">
        <v>4</v>
      </c>
    </row>
    <row r="50" spans="1:11">
      <c r="A50" s="1" t="s">
        <v>135</v>
      </c>
      <c r="B50" s="1"/>
      <c r="C50" s="1"/>
      <c r="G50" s="718" t="s">
        <v>136</v>
      </c>
    </row>
    <row r="51" spans="1:11">
      <c r="A51" s="1" t="s">
        <v>88</v>
      </c>
      <c r="B51" s="1"/>
      <c r="C51" s="1"/>
      <c r="D51" s="1"/>
      <c r="E51" s="1"/>
      <c r="F51" s="1"/>
      <c r="G51" s="1"/>
    </row>
    <row r="52" spans="1:11">
      <c r="A52" s="10" t="s">
        <v>5</v>
      </c>
      <c r="B52" s="1"/>
      <c r="C52" s="1"/>
      <c r="D52" s="1"/>
      <c r="E52" s="1"/>
      <c r="F52" s="1"/>
      <c r="G52" s="1"/>
    </row>
    <row r="53" spans="1:11">
      <c r="A53" s="1"/>
      <c r="B53" s="1"/>
      <c r="C53" s="1"/>
      <c r="D53" s="1"/>
      <c r="E53" s="1"/>
      <c r="F53" s="1"/>
      <c r="G53" s="1"/>
    </row>
    <row r="54" spans="1:11" ht="12" customHeight="1">
      <c r="A54" s="975" t="s">
        <v>532</v>
      </c>
      <c r="B54" s="975"/>
      <c r="C54" s="975"/>
      <c r="D54" s="975"/>
      <c r="E54" s="975"/>
      <c r="F54" s="975"/>
      <c r="G54" s="975"/>
    </row>
    <row r="55" spans="1:11">
      <c r="A55" s="975"/>
      <c r="B55" s="975"/>
      <c r="C55" s="975"/>
      <c r="D55" s="975"/>
      <c r="E55" s="975"/>
      <c r="F55" s="975"/>
      <c r="G55" s="975"/>
      <c r="H55" s="19"/>
      <c r="I55" s="19"/>
      <c r="J55" s="19"/>
      <c r="K55" s="19"/>
    </row>
    <row r="56" spans="1:11" ht="12.75" thickBot="1">
      <c r="A56" s="12"/>
      <c r="B56" s="12"/>
      <c r="C56" s="12"/>
      <c r="D56" s="12"/>
      <c r="E56" s="12"/>
      <c r="F56" s="488"/>
      <c r="G56" s="488"/>
    </row>
    <row r="57" spans="1:11" s="19" customFormat="1">
      <c r="A57" s="15"/>
      <c r="B57" s="16" t="s">
        <v>7</v>
      </c>
      <c r="C57" s="16">
        <f>+B57-1</f>
        <v>-2</v>
      </c>
      <c r="D57" s="17">
        <f t="shared" ref="D57:G57" si="2">C57-1</f>
        <v>-3</v>
      </c>
      <c r="E57" s="17">
        <f t="shared" si="2"/>
        <v>-4</v>
      </c>
      <c r="F57" s="17">
        <f t="shared" si="2"/>
        <v>-5</v>
      </c>
      <c r="G57" s="17">
        <f t="shared" si="2"/>
        <v>-6</v>
      </c>
      <c r="H57" s="2"/>
      <c r="I57" s="2"/>
      <c r="J57" s="2"/>
      <c r="K57" s="2"/>
    </row>
    <row r="58" spans="1:11">
      <c r="A58" s="21" t="s">
        <v>92</v>
      </c>
      <c r="B58" s="1"/>
      <c r="C58" s="487" t="s">
        <v>94</v>
      </c>
      <c r="D58" s="490"/>
      <c r="E58" s="490" t="s">
        <v>533</v>
      </c>
      <c r="F58" s="490" t="s">
        <v>530</v>
      </c>
      <c r="G58" s="767" t="s">
        <v>530</v>
      </c>
    </row>
    <row r="59" spans="1:11">
      <c r="A59" s="26" t="s">
        <v>95</v>
      </c>
      <c r="B59" s="26" t="s">
        <v>241</v>
      </c>
      <c r="C59" s="497" t="s">
        <v>14</v>
      </c>
      <c r="D59" s="497" t="s">
        <v>106</v>
      </c>
      <c r="E59" s="497" t="s">
        <v>8</v>
      </c>
      <c r="F59" s="497" t="s">
        <v>16</v>
      </c>
      <c r="G59" s="27" t="s">
        <v>17</v>
      </c>
    </row>
    <row r="60" spans="1:11">
      <c r="A60" s="30"/>
      <c r="F60" s="37"/>
      <c r="G60" s="37"/>
    </row>
    <row r="61" spans="1:11">
      <c r="A61" s="30">
        <v>1</v>
      </c>
      <c r="B61" s="1" t="s">
        <v>318</v>
      </c>
      <c r="C61" s="37"/>
      <c r="D61" s="37"/>
      <c r="E61" s="37"/>
      <c r="F61" s="30"/>
      <c r="G61" s="30"/>
    </row>
    <row r="62" spans="1:11">
      <c r="A62" s="30">
        <f>A61+1</f>
        <v>2</v>
      </c>
      <c r="C62" s="30"/>
      <c r="D62" s="30"/>
      <c r="E62" s="30"/>
    </row>
    <row r="63" spans="1:11">
      <c r="A63" s="30">
        <f t="shared" ref="A63:A88" si="3">A62+1</f>
        <v>3</v>
      </c>
      <c r="B63" s="2" t="s">
        <v>204</v>
      </c>
      <c r="C63" s="36"/>
      <c r="D63" s="36"/>
      <c r="E63" s="36"/>
      <c r="F63" s="35"/>
      <c r="G63" s="31"/>
    </row>
    <row r="64" spans="1:11">
      <c r="A64" s="30">
        <f t="shared" si="3"/>
        <v>4</v>
      </c>
      <c r="C64" s="36"/>
      <c r="D64" s="36"/>
      <c r="E64" s="36"/>
      <c r="F64" s="31"/>
      <c r="G64" s="31"/>
    </row>
    <row r="65" spans="1:7">
      <c r="A65" s="30">
        <f t="shared" si="3"/>
        <v>5</v>
      </c>
      <c r="B65" s="2" t="s">
        <v>319</v>
      </c>
      <c r="C65" s="36"/>
      <c r="D65" s="36"/>
      <c r="E65" s="36"/>
      <c r="F65" s="31"/>
      <c r="G65" s="31"/>
    </row>
    <row r="66" spans="1:7">
      <c r="A66" s="30">
        <f t="shared" si="3"/>
        <v>6</v>
      </c>
      <c r="C66" s="36"/>
      <c r="D66" s="36"/>
      <c r="E66" s="36"/>
      <c r="F66" s="31"/>
      <c r="G66" s="31"/>
    </row>
    <row r="67" spans="1:7">
      <c r="A67" s="30">
        <f t="shared" si="3"/>
        <v>7</v>
      </c>
      <c r="B67" s="2" t="s">
        <v>531</v>
      </c>
      <c r="C67" s="36"/>
      <c r="D67" s="36"/>
      <c r="E67" s="36"/>
      <c r="F67" s="31"/>
      <c r="G67" s="31"/>
    </row>
    <row r="68" spans="1:7">
      <c r="A68" s="30">
        <f t="shared" si="3"/>
        <v>8</v>
      </c>
      <c r="C68" s="36"/>
      <c r="D68" s="36"/>
      <c r="E68" s="36"/>
      <c r="F68" s="31"/>
      <c r="G68" s="31"/>
    </row>
    <row r="69" spans="1:7">
      <c r="A69" s="30">
        <f t="shared" si="3"/>
        <v>9</v>
      </c>
      <c r="B69" s="2" t="s">
        <v>228</v>
      </c>
      <c r="C69" s="36"/>
      <c r="D69" s="36"/>
      <c r="E69" s="36"/>
      <c r="F69" s="31"/>
      <c r="G69" s="31"/>
    </row>
    <row r="70" spans="1:7">
      <c r="A70" s="30">
        <f t="shared" si="3"/>
        <v>10</v>
      </c>
      <c r="C70" s="36"/>
      <c r="D70" s="36"/>
      <c r="E70" s="36"/>
      <c r="F70" s="31"/>
      <c r="G70" s="31"/>
    </row>
    <row r="71" spans="1:7">
      <c r="A71" s="30">
        <f t="shared" si="3"/>
        <v>11</v>
      </c>
      <c r="B71" s="2" t="s">
        <v>207</v>
      </c>
      <c r="C71" s="36"/>
      <c r="D71" s="36"/>
      <c r="E71" s="36"/>
      <c r="F71" s="35"/>
      <c r="G71" s="31"/>
    </row>
    <row r="72" spans="1:7">
      <c r="A72" s="30">
        <f t="shared" si="3"/>
        <v>12</v>
      </c>
      <c r="C72" s="508"/>
      <c r="D72" s="508"/>
      <c r="E72" s="508"/>
      <c r="F72" s="504" t="str">
        <f>IF(G126=0,"",G126)</f>
        <v/>
      </c>
      <c r="G72" s="504" t="str">
        <f>IF(H124=0,"",H124)</f>
        <v/>
      </c>
    </row>
    <row r="73" spans="1:7">
      <c r="A73" s="30">
        <f t="shared" si="3"/>
        <v>13</v>
      </c>
      <c r="C73" s="31"/>
      <c r="D73" s="31"/>
      <c r="E73" s="31"/>
      <c r="F73" s="49"/>
      <c r="G73" s="49"/>
    </row>
    <row r="74" spans="1:7" ht="12.75" thickBot="1">
      <c r="A74" s="30">
        <f t="shared" si="3"/>
        <v>14</v>
      </c>
      <c r="B74" s="2" t="s">
        <v>322</v>
      </c>
      <c r="C74" s="491">
        <f t="shared" ref="C74:E74" si="4">SUM(C62:C73)</f>
        <v>0</v>
      </c>
      <c r="D74" s="491">
        <f t="shared" si="4"/>
        <v>0</v>
      </c>
      <c r="E74" s="491">
        <f t="shared" si="4"/>
        <v>0</v>
      </c>
      <c r="F74" s="491"/>
      <c r="G74" s="513"/>
    </row>
    <row r="75" spans="1:7" ht="12.75" thickTop="1">
      <c r="A75" s="30">
        <f t="shared" si="3"/>
        <v>15</v>
      </c>
      <c r="C75" s="1"/>
      <c r="D75" s="1"/>
      <c r="E75" s="1"/>
      <c r="F75" s="49"/>
      <c r="G75" s="49"/>
    </row>
    <row r="76" spans="1:7">
      <c r="A76" s="30">
        <f t="shared" si="3"/>
        <v>16</v>
      </c>
      <c r="C76" s="1"/>
      <c r="D76" s="1"/>
      <c r="E76" s="1"/>
      <c r="F76" s="49"/>
      <c r="G76" s="49"/>
    </row>
    <row r="77" spans="1:7">
      <c r="A77" s="30">
        <f t="shared" si="3"/>
        <v>17</v>
      </c>
      <c r="B77" s="1" t="s">
        <v>184</v>
      </c>
      <c r="C77" s="467"/>
      <c r="D77" s="36"/>
      <c r="E77" s="36"/>
      <c r="F77" s="35"/>
      <c r="G77" s="35"/>
    </row>
    <row r="78" spans="1:7">
      <c r="A78" s="30">
        <f t="shared" si="3"/>
        <v>18</v>
      </c>
      <c r="C78" s="467"/>
      <c r="D78" s="36"/>
      <c r="E78" s="36"/>
      <c r="F78" s="31"/>
      <c r="G78" s="31"/>
    </row>
    <row r="79" spans="1:7">
      <c r="A79" s="30">
        <f t="shared" si="3"/>
        <v>19</v>
      </c>
      <c r="B79" s="2" t="s">
        <v>207</v>
      </c>
      <c r="C79" s="467">
        <f>+'LAKEP TB'!P43</f>
        <v>111944.05999999998</v>
      </c>
      <c r="D79" s="36"/>
      <c r="E79" s="36">
        <f>C79+D79</f>
        <v>111944.05999999998</v>
      </c>
      <c r="F79" s="895">
        <v>0</v>
      </c>
      <c r="G79" s="31"/>
    </row>
    <row r="80" spans="1:7">
      <c r="A80" s="30">
        <f t="shared" si="3"/>
        <v>20</v>
      </c>
      <c r="C80" s="467"/>
      <c r="D80" s="36"/>
      <c r="E80" s="36"/>
      <c r="F80" s="31"/>
      <c r="G80" s="31"/>
    </row>
    <row r="81" spans="1:7">
      <c r="A81" s="30">
        <f t="shared" si="3"/>
        <v>21</v>
      </c>
      <c r="B81" s="2" t="s">
        <v>624</v>
      </c>
      <c r="C81" s="467">
        <f>+'LAKEP TB'!P34+'LAKEP TB'!P39+'LAKEP TB'!P40+'LAKEP TB'!P41+'LAKEP TB'!P42+'LAKEP TB'!P35</f>
        <v>24649.744999999999</v>
      </c>
      <c r="D81" s="36"/>
      <c r="E81" s="36">
        <f>C81+D81</f>
        <v>24649.744999999999</v>
      </c>
      <c r="F81" s="895">
        <v>0</v>
      </c>
      <c r="G81" s="31"/>
    </row>
    <row r="82" spans="1:7">
      <c r="A82" s="30">
        <f t="shared" si="3"/>
        <v>22</v>
      </c>
      <c r="C82" s="467"/>
      <c r="D82" s="36"/>
      <c r="E82" s="36"/>
      <c r="F82" s="895"/>
      <c r="G82" s="31"/>
    </row>
    <row r="83" spans="1:7">
      <c r="A83" s="30">
        <f t="shared" si="3"/>
        <v>23</v>
      </c>
      <c r="B83" s="2" t="s">
        <v>321</v>
      </c>
      <c r="C83" s="467">
        <f>+'LAKEP TB'!P33+'LAKEP TB'!P36+'LAKEP TB'!P37+'LAKEP TB'!P38</f>
        <v>84057.45</v>
      </c>
      <c r="D83" s="36"/>
      <c r="E83" s="36">
        <f>C83+D83</f>
        <v>84057.45</v>
      </c>
      <c r="F83" s="895">
        <v>0</v>
      </c>
      <c r="G83" s="31"/>
    </row>
    <row r="84" spans="1:7">
      <c r="A84" s="30">
        <f t="shared" si="3"/>
        <v>24</v>
      </c>
      <c r="C84" s="514"/>
      <c r="D84" s="514"/>
      <c r="E84" s="514"/>
      <c r="F84" s="504" t="str">
        <f>IF(G142=0,"",G142)</f>
        <v/>
      </c>
      <c r="G84" s="504" t="str">
        <f>IF(H140=0,"",H140)</f>
        <v/>
      </c>
    </row>
    <row r="85" spans="1:7">
      <c r="A85" s="30">
        <f t="shared" si="3"/>
        <v>25</v>
      </c>
      <c r="C85" s="31"/>
      <c r="D85" s="31"/>
      <c r="E85" s="31"/>
      <c r="F85" s="49"/>
      <c r="G85" s="49"/>
    </row>
    <row r="86" spans="1:7" ht="12.75" thickBot="1">
      <c r="A86" s="30">
        <f t="shared" si="3"/>
        <v>26</v>
      </c>
      <c r="C86" s="777">
        <f>SUM(C78:C85)</f>
        <v>220651.255</v>
      </c>
      <c r="D86" s="777">
        <f>SUM(D78:D85)</f>
        <v>0</v>
      </c>
      <c r="E86" s="777">
        <f>SUM(E78:E85)</f>
        <v>220651.255</v>
      </c>
      <c r="F86" s="491"/>
      <c r="G86" s="777">
        <f>SUM(G78:G85)</f>
        <v>0</v>
      </c>
    </row>
    <row r="87" spans="1:7" ht="12.75" thickTop="1">
      <c r="A87" s="30">
        <f t="shared" si="3"/>
        <v>27</v>
      </c>
      <c r="C87" s="456"/>
      <c r="F87" s="49"/>
      <c r="G87" s="49"/>
    </row>
    <row r="88" spans="1:7">
      <c r="A88" s="30">
        <f t="shared" si="3"/>
        <v>28</v>
      </c>
    </row>
    <row r="89" spans="1:7">
      <c r="A89" s="30"/>
    </row>
    <row r="90" spans="1:7">
      <c r="A90" s="30"/>
    </row>
    <row r="94" spans="1:7">
      <c r="B94" s="1"/>
      <c r="C94" s="21"/>
      <c r="D94" s="21"/>
      <c r="E94" s="21"/>
    </row>
    <row r="95" spans="1:7">
      <c r="B95" s="1"/>
    </row>
    <row r="96" spans="1:7">
      <c r="A96" s="1"/>
      <c r="B96" s="1"/>
    </row>
    <row r="97" spans="1:7">
      <c r="A97" s="1"/>
      <c r="B97" s="1"/>
    </row>
    <row r="98" spans="1:7">
      <c r="A98" s="1"/>
      <c r="B98" s="1"/>
    </row>
    <row r="99" spans="1:7">
      <c r="A99" s="1"/>
      <c r="B99" s="1"/>
    </row>
    <row r="100" spans="1:7">
      <c r="A100" s="1"/>
    </row>
    <row r="101" spans="1:7">
      <c r="A101" s="1"/>
      <c r="B101" s="30"/>
      <c r="C101" s="30"/>
      <c r="D101" s="30"/>
      <c r="E101" s="30"/>
      <c r="F101" s="30"/>
      <c r="G101" s="30"/>
    </row>
    <row r="102" spans="1:7">
      <c r="A102" s="1"/>
      <c r="B102" s="1"/>
    </row>
    <row r="103" spans="1:7">
      <c r="A103" s="21"/>
      <c r="B103" s="21"/>
      <c r="F103" s="21"/>
      <c r="G103" s="21"/>
    </row>
    <row r="104" spans="1:7">
      <c r="A104" s="1"/>
    </row>
    <row r="105" spans="1:7">
      <c r="A105" s="21"/>
    </row>
    <row r="198" spans="1:2">
      <c r="B198" s="56"/>
    </row>
    <row r="199" spans="1:2">
      <c r="B199" s="56"/>
    </row>
    <row r="200" spans="1:2">
      <c r="A200" s="56"/>
      <c r="B200" s="56"/>
    </row>
    <row r="201" spans="1:2">
      <c r="A201" s="56"/>
      <c r="B201" s="56"/>
    </row>
    <row r="202" spans="1:2">
      <c r="A202" s="56"/>
      <c r="B202" s="56"/>
    </row>
    <row r="203" spans="1:2">
      <c r="A203" s="56"/>
    </row>
    <row r="204" spans="1:2">
      <c r="A204" s="56"/>
    </row>
    <row r="234" spans="1:1">
      <c r="A234" s="56"/>
    </row>
    <row r="303" spans="1:1">
      <c r="A303" s="1"/>
    </row>
    <row r="320" spans="1:1">
      <c r="A320" s="56"/>
    </row>
    <row r="321" spans="1:1">
      <c r="A321" s="56"/>
    </row>
    <row r="322" spans="1:1">
      <c r="A322" s="56"/>
    </row>
    <row r="323" spans="1:1">
      <c r="A323" s="56"/>
    </row>
    <row r="324" spans="1:1">
      <c r="A324" s="56"/>
    </row>
    <row r="325" spans="1:1">
      <c r="A325" s="56"/>
    </row>
    <row r="326" spans="1:1">
      <c r="A326" s="56"/>
    </row>
    <row r="327" spans="1:1">
      <c r="A327" s="56"/>
    </row>
    <row r="328" spans="1:1">
      <c r="A328" s="56"/>
    </row>
    <row r="329" spans="1:1">
      <c r="A329" s="56"/>
    </row>
    <row r="330" spans="1:1">
      <c r="A330" s="56"/>
    </row>
    <row r="331" spans="1:1">
      <c r="A331" s="56"/>
    </row>
    <row r="332" spans="1:1">
      <c r="A332" s="56"/>
    </row>
    <row r="333" spans="1:1">
      <c r="A333" s="56"/>
    </row>
    <row r="334" spans="1:1">
      <c r="A334" s="56"/>
    </row>
    <row r="335" spans="1:1">
      <c r="A335" s="56"/>
    </row>
    <row r="336" spans="1:1">
      <c r="A336" s="56"/>
    </row>
    <row r="337" spans="1:1">
      <c r="A337" s="56"/>
    </row>
    <row r="338" spans="1:1">
      <c r="A338" s="56"/>
    </row>
    <row r="339" spans="1:1">
      <c r="A339" s="56"/>
    </row>
    <row r="340" spans="1:1">
      <c r="A340" s="56"/>
    </row>
    <row r="341" spans="1:1">
      <c r="A341" s="56"/>
    </row>
    <row r="342" spans="1:1">
      <c r="A342" s="56"/>
    </row>
    <row r="343" spans="1:1">
      <c r="A343" s="56"/>
    </row>
    <row r="344" spans="1:1">
      <c r="A344" s="56"/>
    </row>
    <row r="345" spans="1:1">
      <c r="A345" s="56"/>
    </row>
    <row r="346" spans="1:1">
      <c r="A346" s="56"/>
    </row>
    <row r="347" spans="1:1">
      <c r="A347" s="56"/>
    </row>
    <row r="348" spans="1:1">
      <c r="A348" s="56"/>
    </row>
    <row r="349" spans="1:1">
      <c r="A349" s="56"/>
    </row>
    <row r="350" spans="1:1">
      <c r="A350" s="56"/>
    </row>
    <row r="351" spans="1:1">
      <c r="A351" s="56"/>
    </row>
    <row r="352" spans="1:1">
      <c r="A352" s="56"/>
    </row>
    <row r="353" spans="1:1">
      <c r="A353" s="56"/>
    </row>
    <row r="354" spans="1:1">
      <c r="A354" s="56"/>
    </row>
    <row r="355" spans="1:1">
      <c r="A355" s="56"/>
    </row>
    <row r="356" spans="1:1">
      <c r="A356" s="56"/>
    </row>
    <row r="357" spans="1:1">
      <c r="A357" s="56"/>
    </row>
    <row r="358" spans="1:1">
      <c r="A358" s="56"/>
    </row>
    <row r="359" spans="1:1">
      <c r="A359" s="56"/>
    </row>
    <row r="360" spans="1:1">
      <c r="A360" s="56"/>
    </row>
    <row r="361" spans="1:1">
      <c r="A361" s="56"/>
    </row>
    <row r="362" spans="1:1">
      <c r="A362" s="56"/>
    </row>
    <row r="363" spans="1:1">
      <c r="A363" s="56"/>
    </row>
    <row r="364" spans="1:1">
      <c r="A364" s="56"/>
    </row>
    <row r="365" spans="1:1">
      <c r="A365" s="56"/>
    </row>
    <row r="366" spans="1:1">
      <c r="A366" s="56"/>
    </row>
    <row r="367" spans="1:1">
      <c r="A367" s="56"/>
    </row>
    <row r="368" spans="1:1">
      <c r="A368" s="56"/>
    </row>
    <row r="369" spans="1:1">
      <c r="A369" s="56"/>
    </row>
    <row r="370" spans="1:1">
      <c r="A370" s="56"/>
    </row>
    <row r="371" spans="1:1">
      <c r="A371" s="56"/>
    </row>
    <row r="372" spans="1:1">
      <c r="A372" s="56"/>
    </row>
    <row r="373" spans="1:1">
      <c r="A373" s="56"/>
    </row>
    <row r="374" spans="1:1">
      <c r="A374" s="56"/>
    </row>
  </sheetData>
  <mergeCells count="2">
    <mergeCell ref="A10:G11"/>
    <mergeCell ref="A54:G55"/>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F2B704-E4D9-4858-9B0B-E22E66C57C7C}">
  <sheetPr>
    <tabColor rgb="FFFF0000"/>
  </sheetPr>
  <dimension ref="A1:I316"/>
  <sheetViews>
    <sheetView topLeftCell="A7" workbookViewId="0">
      <selection activeCell="J7" sqref="J7"/>
    </sheetView>
  </sheetViews>
  <sheetFormatPr defaultColWidth="10.85546875" defaultRowHeight="12"/>
  <cols>
    <col min="1" max="1" width="6.28515625" style="2" customWidth="1"/>
    <col min="2" max="2" width="35" style="881" customWidth="1"/>
    <col min="3" max="7" width="10.7109375" style="2" customWidth="1"/>
    <col min="8" max="16384" width="10.85546875" style="2"/>
  </cols>
  <sheetData>
    <row r="1" spans="1:7">
      <c r="A1" s="1" t="s">
        <v>379</v>
      </c>
      <c r="B1" s="873"/>
      <c r="C1" s="1"/>
      <c r="G1" s="718" t="s">
        <v>1</v>
      </c>
    </row>
    <row r="2" spans="1:7">
      <c r="A2" s="1" t="s">
        <v>134</v>
      </c>
      <c r="B2" s="873"/>
      <c r="C2" s="1"/>
      <c r="G2" s="718" t="s">
        <v>382</v>
      </c>
    </row>
    <row r="3" spans="1:7">
      <c r="A3" s="454" t="s">
        <v>695</v>
      </c>
      <c r="B3" s="874"/>
      <c r="C3" s="1"/>
      <c r="G3" s="718" t="s">
        <v>363</v>
      </c>
    </row>
    <row r="4" spans="1:7">
      <c r="A4" s="1" t="s">
        <v>602</v>
      </c>
      <c r="B4" s="874"/>
      <c r="C4" s="1"/>
      <c r="G4" s="718" t="s">
        <v>136</v>
      </c>
    </row>
    <row r="5" spans="1:7">
      <c r="A5" s="10" t="s">
        <v>5</v>
      </c>
      <c r="B5" s="873"/>
      <c r="C5" s="1"/>
      <c r="G5" s="718" t="s">
        <v>383</v>
      </c>
    </row>
    <row r="6" spans="1:7">
      <c r="A6" s="1" t="s">
        <v>384</v>
      </c>
      <c r="B6" s="874"/>
      <c r="C6" s="1"/>
      <c r="D6" s="1"/>
      <c r="E6" s="1"/>
      <c r="F6" s="1"/>
      <c r="G6" s="1"/>
    </row>
    <row r="7" spans="1:7" ht="12.75" customHeight="1" thickBot="1">
      <c r="A7" s="12"/>
      <c r="B7" s="875"/>
      <c r="C7" s="12"/>
      <c r="D7" s="12"/>
      <c r="E7" s="12"/>
      <c r="F7" s="12"/>
      <c r="G7" s="12"/>
    </row>
    <row r="8" spans="1:7">
      <c r="A8" s="1"/>
      <c r="B8" s="876" t="s">
        <v>7</v>
      </c>
      <c r="C8" s="877" t="s">
        <v>315</v>
      </c>
      <c r="D8" s="877" t="s">
        <v>144</v>
      </c>
      <c r="E8" s="877">
        <v>-4</v>
      </c>
      <c r="F8" s="877">
        <v>-5</v>
      </c>
      <c r="G8" s="877">
        <v>-6</v>
      </c>
    </row>
    <row r="9" spans="1:7">
      <c r="A9" s="767" t="s">
        <v>92</v>
      </c>
      <c r="B9" s="876"/>
      <c r="C9" s="767" t="s">
        <v>8</v>
      </c>
      <c r="D9" s="767" t="s">
        <v>367</v>
      </c>
      <c r="E9" s="767" t="s">
        <v>10</v>
      </c>
      <c r="F9" s="21" t="s">
        <v>11</v>
      </c>
      <c r="G9" s="767" t="s">
        <v>11</v>
      </c>
    </row>
    <row r="10" spans="1:7">
      <c r="A10" s="878" t="s">
        <v>95</v>
      </c>
      <c r="B10" s="879" t="s">
        <v>13</v>
      </c>
      <c r="C10" s="880" t="s">
        <v>388</v>
      </c>
      <c r="D10" s="880" t="s">
        <v>106</v>
      </c>
      <c r="E10" s="880" t="s">
        <v>197</v>
      </c>
      <c r="F10" s="878" t="s">
        <v>16</v>
      </c>
      <c r="G10" s="880" t="s">
        <v>17</v>
      </c>
    </row>
    <row r="11" spans="1:7">
      <c r="A11" s="30">
        <v>1</v>
      </c>
      <c r="B11" s="873" t="s">
        <v>18</v>
      </c>
    </row>
    <row r="12" spans="1:7">
      <c r="A12" s="30">
        <f>A11+1</f>
        <v>2</v>
      </c>
      <c r="B12" s="881" t="s">
        <v>19</v>
      </c>
      <c r="C12" s="36"/>
      <c r="D12" s="36"/>
      <c r="E12" s="69"/>
      <c r="F12" s="32"/>
      <c r="G12" s="49"/>
    </row>
    <row r="13" spans="1:7">
      <c r="A13" s="30">
        <f t="shared" ref="A13:A64" si="0">A12+1</f>
        <v>3</v>
      </c>
      <c r="B13" s="881" t="s">
        <v>20</v>
      </c>
      <c r="C13" s="36"/>
      <c r="D13" s="36"/>
      <c r="E13" s="69"/>
      <c r="F13" s="32"/>
      <c r="G13" s="49"/>
    </row>
    <row r="14" spans="1:7">
      <c r="A14" s="30">
        <f t="shared" si="0"/>
        <v>4</v>
      </c>
      <c r="B14" s="881" t="s">
        <v>21</v>
      </c>
      <c r="C14" s="36"/>
      <c r="D14" s="36"/>
      <c r="E14" s="69"/>
      <c r="F14" s="32"/>
      <c r="G14" s="49"/>
    </row>
    <row r="15" spans="1:7">
      <c r="A15" s="30">
        <f t="shared" si="0"/>
        <v>5</v>
      </c>
      <c r="B15" s="873" t="s">
        <v>22</v>
      </c>
      <c r="C15" s="36"/>
      <c r="D15" s="36"/>
      <c r="E15" s="69"/>
      <c r="F15" s="32"/>
      <c r="G15" s="49"/>
    </row>
    <row r="16" spans="1:7">
      <c r="A16" s="30">
        <f t="shared" si="0"/>
        <v>6</v>
      </c>
      <c r="B16" s="881" t="s">
        <v>23</v>
      </c>
      <c r="C16" s="36"/>
      <c r="D16" s="36"/>
      <c r="E16" s="69"/>
      <c r="F16" s="32"/>
      <c r="G16" s="49"/>
    </row>
    <row r="17" spans="1:7">
      <c r="A17" s="30">
        <f t="shared" si="0"/>
        <v>7</v>
      </c>
      <c r="B17" s="881" t="s">
        <v>24</v>
      </c>
      <c r="C17" s="36"/>
      <c r="D17" s="36"/>
      <c r="E17" s="69"/>
      <c r="F17" s="32"/>
      <c r="G17" s="49"/>
    </row>
    <row r="18" spans="1:7">
      <c r="A18" s="30">
        <f t="shared" si="0"/>
        <v>8</v>
      </c>
      <c r="B18" s="882" t="s">
        <v>535</v>
      </c>
      <c r="C18" s="36"/>
      <c r="D18" s="36"/>
      <c r="E18" s="69"/>
      <c r="F18" s="32"/>
      <c r="G18" s="49"/>
    </row>
    <row r="19" spans="1:7">
      <c r="A19" s="30">
        <f t="shared" si="0"/>
        <v>9</v>
      </c>
      <c r="B19" s="881" t="s">
        <v>26</v>
      </c>
      <c r="C19" s="36"/>
      <c r="D19" s="36"/>
      <c r="E19" s="69"/>
      <c r="F19" s="32"/>
      <c r="G19" s="49"/>
    </row>
    <row r="20" spans="1:7">
      <c r="A20" s="30">
        <f t="shared" si="0"/>
        <v>10</v>
      </c>
      <c r="B20" s="881" t="s">
        <v>27</v>
      </c>
      <c r="C20" s="36"/>
      <c r="D20" s="36"/>
      <c r="E20" s="69"/>
      <c r="F20" s="32"/>
      <c r="G20" s="49"/>
    </row>
    <row r="21" spans="1:7">
      <c r="A21" s="30">
        <f t="shared" si="0"/>
        <v>11</v>
      </c>
      <c r="B21" s="881" t="s">
        <v>28</v>
      </c>
      <c r="C21" s="36"/>
      <c r="D21" s="36"/>
      <c r="E21" s="69"/>
      <c r="F21" s="32"/>
      <c r="G21" s="49"/>
    </row>
    <row r="22" spans="1:7">
      <c r="A22" s="30">
        <f t="shared" si="0"/>
        <v>12</v>
      </c>
      <c r="B22" s="881" t="s">
        <v>29</v>
      </c>
      <c r="C22" s="36"/>
      <c r="D22" s="36"/>
      <c r="E22" s="69"/>
      <c r="F22" s="32"/>
      <c r="G22" s="49"/>
    </row>
    <row r="23" spans="1:7">
      <c r="A23" s="30">
        <f t="shared" si="0"/>
        <v>13</v>
      </c>
      <c r="B23" s="881" t="s">
        <v>30</v>
      </c>
      <c r="C23" s="36"/>
      <c r="D23" s="36"/>
      <c r="E23" s="69"/>
      <c r="F23" s="32"/>
      <c r="G23" s="49"/>
    </row>
    <row r="24" spans="1:7">
      <c r="A24" s="30">
        <f t="shared" si="0"/>
        <v>14</v>
      </c>
      <c r="B24" s="881" t="s">
        <v>31</v>
      </c>
      <c r="C24" s="36"/>
      <c r="D24" s="36"/>
      <c r="E24" s="69"/>
      <c r="F24" s="32"/>
      <c r="G24" s="49"/>
    </row>
    <row r="25" spans="1:7">
      <c r="A25" s="30">
        <f t="shared" si="0"/>
        <v>15</v>
      </c>
      <c r="B25" s="881" t="s">
        <v>32</v>
      </c>
      <c r="C25" s="36"/>
      <c r="D25" s="36"/>
      <c r="E25" s="69"/>
      <c r="F25" s="32"/>
      <c r="G25" s="49"/>
    </row>
    <row r="26" spans="1:7">
      <c r="A26" s="30">
        <f t="shared" si="0"/>
        <v>16</v>
      </c>
      <c r="B26" s="873" t="s">
        <v>33</v>
      </c>
      <c r="C26" s="36"/>
      <c r="D26" s="36"/>
      <c r="E26" s="69"/>
      <c r="F26" s="32"/>
      <c r="G26" s="49"/>
    </row>
    <row r="27" spans="1:7">
      <c r="A27" s="30">
        <f>A26+1</f>
        <v>17</v>
      </c>
      <c r="B27" s="881" t="s">
        <v>34</v>
      </c>
      <c r="C27" s="36"/>
      <c r="D27" s="36"/>
      <c r="E27" s="69"/>
      <c r="F27" s="32"/>
      <c r="G27" s="49"/>
    </row>
    <row r="28" spans="1:7">
      <c r="A28" s="30">
        <f t="shared" si="0"/>
        <v>18</v>
      </c>
      <c r="B28" s="881" t="s">
        <v>35</v>
      </c>
      <c r="C28" s="36"/>
      <c r="D28" s="36"/>
      <c r="E28" s="69"/>
      <c r="F28" s="32"/>
      <c r="G28" s="49"/>
    </row>
    <row r="29" spans="1:7">
      <c r="A29" s="30">
        <f t="shared" si="0"/>
        <v>19</v>
      </c>
      <c r="B29" s="881" t="s">
        <v>36</v>
      </c>
      <c r="C29" s="36"/>
      <c r="D29" s="36"/>
      <c r="E29" s="69"/>
      <c r="F29" s="32"/>
      <c r="G29" s="49"/>
    </row>
    <row r="30" spans="1:7">
      <c r="A30" s="30">
        <f t="shared" si="0"/>
        <v>20</v>
      </c>
      <c r="B30" s="881" t="s">
        <v>37</v>
      </c>
      <c r="C30" s="36"/>
      <c r="D30" s="36"/>
      <c r="E30" s="69"/>
      <c r="F30" s="32"/>
      <c r="G30" s="49"/>
    </row>
    <row r="31" spans="1:7">
      <c r="A31" s="30">
        <f t="shared" si="0"/>
        <v>21</v>
      </c>
      <c r="B31" s="881" t="s">
        <v>38</v>
      </c>
      <c r="C31" s="36"/>
      <c r="D31" s="36"/>
      <c r="E31" s="69"/>
      <c r="F31" s="32"/>
      <c r="G31" s="49"/>
    </row>
    <row r="32" spans="1:7">
      <c r="A32" s="30">
        <f t="shared" si="0"/>
        <v>22</v>
      </c>
      <c r="B32" s="873" t="s">
        <v>39</v>
      </c>
      <c r="C32" s="36"/>
      <c r="D32" s="36"/>
      <c r="E32" s="69"/>
      <c r="F32" s="32"/>
      <c r="G32" s="49"/>
    </row>
    <row r="33" spans="1:9">
      <c r="A33" s="30">
        <f t="shared" si="0"/>
        <v>23</v>
      </c>
      <c r="B33" s="881" t="s">
        <v>40</v>
      </c>
      <c r="C33" s="36"/>
      <c r="D33" s="36"/>
      <c r="E33" s="69"/>
      <c r="F33" s="32"/>
      <c r="G33" s="49" t="str">
        <f t="shared" ref="G33:G38" si="1">IF(OR(E33=0,F33=0),"",ROUND(E33*F33,0))</f>
        <v/>
      </c>
    </row>
    <row r="34" spans="1:9">
      <c r="A34" s="30">
        <f t="shared" si="0"/>
        <v>24</v>
      </c>
      <c r="B34" s="882" t="s">
        <v>536</v>
      </c>
      <c r="C34" s="36">
        <f>+'LAKEP TB'!P45</f>
        <v>7455.7300000000005</v>
      </c>
      <c r="D34" s="36"/>
      <c r="E34" s="69">
        <f t="shared" ref="E34:E38" si="2">C34+D34</f>
        <v>7455.7300000000005</v>
      </c>
      <c r="F34" s="32">
        <v>0</v>
      </c>
      <c r="G34" s="49" t="str">
        <f t="shared" si="1"/>
        <v/>
      </c>
      <c r="I34" s="288">
        <v>7455.24</v>
      </c>
    </row>
    <row r="35" spans="1:9">
      <c r="A35" s="30">
        <f t="shared" si="0"/>
        <v>25</v>
      </c>
      <c r="B35" s="882" t="s">
        <v>537</v>
      </c>
      <c r="C35" s="36"/>
      <c r="D35" s="36"/>
      <c r="E35" s="69">
        <f t="shared" si="2"/>
        <v>0</v>
      </c>
      <c r="F35" s="32">
        <v>0</v>
      </c>
      <c r="G35" s="49"/>
      <c r="I35" s="288">
        <v>0</v>
      </c>
    </row>
    <row r="36" spans="1:9">
      <c r="A36" s="30">
        <f t="shared" si="0"/>
        <v>26</v>
      </c>
      <c r="B36" s="881" t="s">
        <v>43</v>
      </c>
      <c r="C36" s="36">
        <f>+'LAKEP TB'!P46+'LAKEP TB'!P47</f>
        <v>3232.3200000000006</v>
      </c>
      <c r="D36" s="36"/>
      <c r="E36" s="69">
        <f t="shared" si="2"/>
        <v>3232.3200000000006</v>
      </c>
      <c r="F36" s="32">
        <v>0</v>
      </c>
      <c r="G36" s="49" t="str">
        <f t="shared" si="1"/>
        <v/>
      </c>
      <c r="I36" s="288">
        <v>3104.9</v>
      </c>
    </row>
    <row r="37" spans="1:9">
      <c r="A37" s="30">
        <f t="shared" si="0"/>
        <v>27</v>
      </c>
      <c r="B37" s="881" t="s">
        <v>44</v>
      </c>
      <c r="C37" s="36">
        <f>+'LAKEP TB'!P48</f>
        <v>5.7600000000000016</v>
      </c>
      <c r="D37" s="36"/>
      <c r="E37" s="69">
        <f t="shared" si="2"/>
        <v>5.7600000000000016</v>
      </c>
      <c r="F37" s="32">
        <v>0</v>
      </c>
      <c r="G37" s="49" t="str">
        <f t="shared" si="1"/>
        <v/>
      </c>
      <c r="I37" s="288">
        <v>5.76</v>
      </c>
    </row>
    <row r="38" spans="1:9">
      <c r="A38" s="30">
        <f t="shared" si="0"/>
        <v>28</v>
      </c>
      <c r="B38" s="881" t="s">
        <v>45</v>
      </c>
      <c r="C38" s="36">
        <f>+'LAKEP TB'!P49</f>
        <v>64.679999999999993</v>
      </c>
      <c r="D38" s="36"/>
      <c r="E38" s="69">
        <f t="shared" si="2"/>
        <v>64.679999999999993</v>
      </c>
      <c r="F38" s="32">
        <v>0</v>
      </c>
      <c r="G38" s="49" t="str">
        <f t="shared" si="1"/>
        <v/>
      </c>
      <c r="I38" s="288">
        <v>48.51</v>
      </c>
    </row>
    <row r="39" spans="1:9">
      <c r="A39" s="30">
        <f t="shared" si="0"/>
        <v>29</v>
      </c>
      <c r="B39" s="881" t="s">
        <v>46</v>
      </c>
      <c r="C39" s="36"/>
      <c r="D39" s="36"/>
      <c r="E39" s="69"/>
      <c r="F39" s="32"/>
      <c r="G39" s="49"/>
    </row>
    <row r="40" spans="1:9">
      <c r="A40" s="30">
        <f t="shared" si="0"/>
        <v>30</v>
      </c>
      <c r="B40" s="873" t="s">
        <v>47</v>
      </c>
      <c r="C40" s="36"/>
      <c r="D40" s="36"/>
      <c r="E40" s="69"/>
      <c r="F40" s="32"/>
      <c r="G40" s="49"/>
    </row>
    <row r="41" spans="1:9">
      <c r="A41" s="30">
        <f t="shared" si="0"/>
        <v>31</v>
      </c>
      <c r="B41" s="882" t="s">
        <v>621</v>
      </c>
      <c r="C41" s="36"/>
      <c r="D41" s="36"/>
      <c r="E41" s="69"/>
      <c r="F41" s="32"/>
      <c r="G41" s="49"/>
    </row>
    <row r="42" spans="1:9">
      <c r="A42" s="30">
        <f t="shared" si="0"/>
        <v>32</v>
      </c>
      <c r="B42" s="38" t="s">
        <v>57</v>
      </c>
      <c r="C42" s="36"/>
      <c r="D42" s="36"/>
      <c r="E42" s="69"/>
      <c r="F42" s="32"/>
      <c r="G42" s="49"/>
    </row>
    <row r="43" spans="1:9">
      <c r="A43" s="30">
        <f t="shared" si="0"/>
        <v>33</v>
      </c>
      <c r="B43" s="882"/>
      <c r="C43" s="36"/>
      <c r="D43" s="36"/>
      <c r="E43" s="69"/>
      <c r="F43" s="32"/>
      <c r="G43" s="49"/>
    </row>
    <row r="44" spans="1:9">
      <c r="A44" s="30">
        <f t="shared" si="0"/>
        <v>34</v>
      </c>
      <c r="B44" s="38" t="s">
        <v>540</v>
      </c>
      <c r="C44" s="36"/>
      <c r="D44" s="36"/>
      <c r="E44" s="69"/>
      <c r="F44" s="32"/>
      <c r="G44" s="49"/>
    </row>
    <row r="45" spans="1:9">
      <c r="A45" s="30">
        <f t="shared" si="0"/>
        <v>35</v>
      </c>
      <c r="B45" s="882" t="s">
        <v>541</v>
      </c>
      <c r="C45" s="36"/>
      <c r="D45" s="36"/>
      <c r="E45" s="69"/>
      <c r="F45" s="32"/>
      <c r="G45" s="49"/>
    </row>
    <row r="46" spans="1:9">
      <c r="A46" s="30">
        <f t="shared" si="0"/>
        <v>36</v>
      </c>
      <c r="B46" s="882" t="s">
        <v>542</v>
      </c>
      <c r="C46" s="36"/>
      <c r="D46" s="36"/>
      <c r="E46" s="69"/>
      <c r="F46" s="32"/>
      <c r="G46" s="49"/>
    </row>
    <row r="47" spans="1:9">
      <c r="A47" s="30">
        <f t="shared" si="0"/>
        <v>37</v>
      </c>
      <c r="B47" s="882" t="s">
        <v>155</v>
      </c>
      <c r="C47" s="36"/>
      <c r="D47" s="36"/>
      <c r="E47" s="69"/>
      <c r="F47" s="32"/>
      <c r="G47" s="49"/>
    </row>
    <row r="48" spans="1:9">
      <c r="A48" s="30">
        <f t="shared" si="0"/>
        <v>38</v>
      </c>
      <c r="B48" s="882" t="s">
        <v>56</v>
      </c>
      <c r="C48" s="36"/>
      <c r="D48" s="36"/>
      <c r="E48" s="69"/>
      <c r="F48" s="32"/>
      <c r="G48" s="49"/>
    </row>
    <row r="49" spans="1:9">
      <c r="A49" s="30">
        <f t="shared" si="0"/>
        <v>39</v>
      </c>
      <c r="B49" s="873" t="s">
        <v>59</v>
      </c>
      <c r="C49" s="36"/>
      <c r="D49" s="36"/>
      <c r="E49" s="69"/>
      <c r="F49" s="32"/>
      <c r="G49" s="49"/>
    </row>
    <row r="50" spans="1:9">
      <c r="A50" s="30">
        <f t="shared" si="0"/>
        <v>40</v>
      </c>
      <c r="B50" s="39" t="s">
        <v>60</v>
      </c>
      <c r="C50" s="36"/>
      <c r="D50" s="36"/>
      <c r="E50" s="69"/>
      <c r="F50" s="32"/>
      <c r="G50" s="49"/>
    </row>
    <row r="51" spans="1:9">
      <c r="A51" s="30">
        <f t="shared" si="0"/>
        <v>41</v>
      </c>
      <c r="B51" s="39" t="s">
        <v>61</v>
      </c>
      <c r="C51" s="36"/>
      <c r="D51" s="36"/>
      <c r="E51" s="69"/>
      <c r="F51" s="32"/>
      <c r="G51" s="49"/>
    </row>
    <row r="52" spans="1:9">
      <c r="A52" s="30">
        <f t="shared" si="0"/>
        <v>42</v>
      </c>
      <c r="B52" s="39" t="s">
        <v>63</v>
      </c>
      <c r="C52" s="36"/>
      <c r="D52" s="36"/>
      <c r="E52" s="69"/>
      <c r="F52" s="32"/>
      <c r="G52" s="49"/>
    </row>
    <row r="53" spans="1:9">
      <c r="A53" s="30">
        <f t="shared" si="0"/>
        <v>43</v>
      </c>
      <c r="B53" s="39" t="s">
        <v>64</v>
      </c>
      <c r="C53" s="36"/>
      <c r="D53" s="36"/>
      <c r="E53" s="69"/>
      <c r="F53" s="32"/>
      <c r="G53" s="49"/>
    </row>
    <row r="54" spans="1:9">
      <c r="A54" s="30">
        <f t="shared" si="0"/>
        <v>44</v>
      </c>
      <c r="B54" s="39" t="s">
        <v>100</v>
      </c>
      <c r="C54" s="36"/>
      <c r="D54" s="36"/>
      <c r="E54" s="69"/>
      <c r="F54" s="32"/>
      <c r="G54" s="49"/>
    </row>
    <row r="55" spans="1:9">
      <c r="A55" s="30">
        <f t="shared" si="0"/>
        <v>45</v>
      </c>
      <c r="B55" s="39" t="s">
        <v>66</v>
      </c>
      <c r="C55" s="36"/>
      <c r="D55" s="36"/>
      <c r="E55" s="69"/>
      <c r="F55" s="32"/>
      <c r="G55" s="49"/>
    </row>
    <row r="56" spans="1:9">
      <c r="A56" s="30">
        <f t="shared" si="0"/>
        <v>46</v>
      </c>
      <c r="B56" s="71" t="s">
        <v>67</v>
      </c>
      <c r="C56" s="36"/>
      <c r="D56" s="36"/>
      <c r="E56" s="69"/>
      <c r="F56" s="32"/>
      <c r="G56" s="49"/>
    </row>
    <row r="57" spans="1:9">
      <c r="A57" s="30">
        <f t="shared" si="0"/>
        <v>47</v>
      </c>
      <c r="B57" s="39" t="s">
        <v>101</v>
      </c>
      <c r="C57" s="36"/>
      <c r="D57" s="36"/>
      <c r="E57" s="69"/>
      <c r="F57" s="32"/>
      <c r="G57" s="49"/>
    </row>
    <row r="58" spans="1:9">
      <c r="A58" s="30">
        <f t="shared" si="0"/>
        <v>48</v>
      </c>
      <c r="B58" s="39" t="s">
        <v>69</v>
      </c>
      <c r="C58" s="36"/>
      <c r="D58" s="36"/>
      <c r="E58" s="69"/>
      <c r="F58" s="32"/>
      <c r="G58" s="49"/>
    </row>
    <row r="59" spans="1:9">
      <c r="A59" s="30">
        <f t="shared" si="0"/>
        <v>49</v>
      </c>
      <c r="B59" s="39" t="s">
        <v>70</v>
      </c>
      <c r="C59" s="36"/>
      <c r="D59" s="36"/>
      <c r="E59" s="69"/>
      <c r="F59" s="32"/>
      <c r="G59" s="49"/>
    </row>
    <row r="60" spans="1:9" ht="14.25">
      <c r="A60" s="30">
        <f t="shared" si="0"/>
        <v>50</v>
      </c>
      <c r="B60" s="38" t="s">
        <v>169</v>
      </c>
      <c r="C60" s="883"/>
      <c r="D60" s="884"/>
      <c r="E60" s="884"/>
      <c r="F60" s="885"/>
      <c r="G60" s="886"/>
      <c r="H60" s="887"/>
      <c r="I60" s="887"/>
    </row>
    <row r="61" spans="1:9">
      <c r="A61" s="30">
        <f t="shared" si="0"/>
        <v>51</v>
      </c>
      <c r="B61" s="881" t="s">
        <v>176</v>
      </c>
      <c r="C61" s="31">
        <f>SUM(C11:C60)</f>
        <v>10758.490000000002</v>
      </c>
      <c r="D61" s="31">
        <f>SUM(D11:D60)</f>
        <v>0</v>
      </c>
      <c r="E61" s="31">
        <f>SUM(E11:E60)</f>
        <v>10758.490000000002</v>
      </c>
      <c r="F61" s="31"/>
      <c r="G61" s="31">
        <f>SUM(G11:G60)</f>
        <v>0</v>
      </c>
    </row>
    <row r="62" spans="1:9" ht="14.25">
      <c r="A62" s="30">
        <f t="shared" si="0"/>
        <v>52</v>
      </c>
      <c r="B62" s="881" t="s">
        <v>400</v>
      </c>
      <c r="C62" s="504"/>
      <c r="D62" s="504"/>
      <c r="E62" s="504">
        <f>C62+D62</f>
        <v>0</v>
      </c>
      <c r="F62" s="32">
        <v>0</v>
      </c>
      <c r="G62" s="504"/>
      <c r="H62" s="887"/>
      <c r="I62" s="887"/>
    </row>
    <row r="63" spans="1:9">
      <c r="A63" s="30">
        <f t="shared" si="0"/>
        <v>53</v>
      </c>
      <c r="C63" s="49"/>
      <c r="D63" s="49"/>
      <c r="E63" s="49"/>
      <c r="F63" s="49"/>
      <c r="G63" s="49"/>
    </row>
    <row r="64" spans="1:9" ht="12.75" thickBot="1">
      <c r="A64" s="30">
        <f t="shared" si="0"/>
        <v>54</v>
      </c>
      <c r="B64" s="881" t="s">
        <v>401</v>
      </c>
      <c r="C64" s="491">
        <f>SUM(C61:C63)</f>
        <v>10758.490000000002</v>
      </c>
      <c r="D64" s="491">
        <f>SUM(D61:D63)</f>
        <v>0</v>
      </c>
      <c r="E64" s="491">
        <f>SUM(E61:E63)</f>
        <v>10758.490000000002</v>
      </c>
      <c r="F64" s="35"/>
      <c r="G64" s="491">
        <f>SUM(G61:G63)</f>
        <v>0</v>
      </c>
    </row>
    <row r="65" spans="1:5" ht="12.75" thickTop="1">
      <c r="A65" s="30"/>
    </row>
    <row r="66" spans="1:5">
      <c r="A66" s="21"/>
    </row>
    <row r="67" spans="1:5">
      <c r="B67" s="873"/>
      <c r="C67" s="34"/>
      <c r="E67" s="34"/>
    </row>
    <row r="68" spans="1:5" ht="14.25">
      <c r="E68" s="888"/>
    </row>
    <row r="69" spans="1:5">
      <c r="C69" s="36"/>
      <c r="E69" s="34"/>
    </row>
    <row r="142" spans="1:2">
      <c r="A142" s="56"/>
      <c r="B142" s="889"/>
    </row>
    <row r="143" spans="1:2">
      <c r="A143" s="56"/>
      <c r="B143" s="889"/>
    </row>
    <row r="144" spans="1:2">
      <c r="A144" s="56"/>
      <c r="B144" s="889"/>
    </row>
    <row r="145" spans="1:2">
      <c r="A145" s="56"/>
      <c r="B145" s="889"/>
    </row>
    <row r="146" spans="1:2">
      <c r="A146" s="56"/>
      <c r="B146" s="889"/>
    </row>
    <row r="176" spans="1:2">
      <c r="A176" s="56"/>
      <c r="B176" s="889"/>
    </row>
    <row r="245" spans="1:1">
      <c r="A245" s="1"/>
    </row>
    <row r="262" spans="1:1">
      <c r="A262" s="56"/>
    </row>
    <row r="263" spans="1:1">
      <c r="A263" s="56"/>
    </row>
    <row r="264" spans="1:1">
      <c r="A264" s="56"/>
    </row>
    <row r="265" spans="1:1">
      <c r="A265" s="56"/>
    </row>
    <row r="266" spans="1:1">
      <c r="A266" s="56"/>
    </row>
    <row r="267" spans="1:1">
      <c r="A267" s="56"/>
    </row>
    <row r="268" spans="1:1">
      <c r="A268" s="56"/>
    </row>
    <row r="269" spans="1:1">
      <c r="A269" s="56"/>
    </row>
    <row r="270" spans="1:1">
      <c r="A270" s="56"/>
    </row>
    <row r="271" spans="1:1">
      <c r="A271" s="56"/>
    </row>
    <row r="272" spans="1:1">
      <c r="A272" s="56"/>
    </row>
    <row r="273" spans="1:1">
      <c r="A273" s="56"/>
    </row>
    <row r="274" spans="1:1">
      <c r="A274" s="56"/>
    </row>
    <row r="275" spans="1:1">
      <c r="A275" s="56"/>
    </row>
    <row r="276" spans="1:1">
      <c r="A276" s="56"/>
    </row>
    <row r="277" spans="1:1">
      <c r="A277" s="56"/>
    </row>
    <row r="278" spans="1:1">
      <c r="A278" s="56"/>
    </row>
    <row r="279" spans="1:1">
      <c r="A279" s="56"/>
    </row>
    <row r="280" spans="1:1">
      <c r="A280" s="56"/>
    </row>
    <row r="281" spans="1:1">
      <c r="A281" s="56"/>
    </row>
    <row r="282" spans="1:1">
      <c r="A282" s="56"/>
    </row>
    <row r="283" spans="1:1">
      <c r="A283" s="56"/>
    </row>
    <row r="284" spans="1:1">
      <c r="A284" s="56"/>
    </row>
    <row r="285" spans="1:1">
      <c r="A285" s="56"/>
    </row>
    <row r="286" spans="1:1">
      <c r="A286" s="56"/>
    </row>
    <row r="287" spans="1:1">
      <c r="A287" s="56"/>
    </row>
    <row r="288" spans="1:1">
      <c r="A288" s="56"/>
    </row>
    <row r="289" spans="1:1">
      <c r="A289" s="56"/>
    </row>
    <row r="290" spans="1:1">
      <c r="A290" s="56"/>
    </row>
    <row r="291" spans="1:1">
      <c r="A291" s="56"/>
    </row>
    <row r="292" spans="1:1">
      <c r="A292" s="56"/>
    </row>
    <row r="293" spans="1:1">
      <c r="A293" s="56"/>
    </row>
    <row r="294" spans="1:1">
      <c r="A294" s="56"/>
    </row>
    <row r="295" spans="1:1">
      <c r="A295" s="56"/>
    </row>
    <row r="296" spans="1:1">
      <c r="A296" s="56"/>
    </row>
    <row r="297" spans="1:1">
      <c r="A297" s="56"/>
    </row>
    <row r="298" spans="1:1">
      <c r="A298" s="56"/>
    </row>
    <row r="299" spans="1:1">
      <c r="A299" s="56"/>
    </row>
    <row r="300" spans="1:1">
      <c r="A300" s="56"/>
    </row>
    <row r="301" spans="1:1">
      <c r="A301" s="56"/>
    </row>
    <row r="302" spans="1:1">
      <c r="A302" s="56"/>
    </row>
    <row r="303" spans="1:1">
      <c r="A303" s="56"/>
    </row>
    <row r="304" spans="1:1">
      <c r="A304" s="56"/>
    </row>
    <row r="305" spans="1:1">
      <c r="A305" s="56"/>
    </row>
    <row r="306" spans="1:1">
      <c r="A306" s="56"/>
    </row>
    <row r="307" spans="1:1">
      <c r="A307" s="56"/>
    </row>
    <row r="308" spans="1:1">
      <c r="A308" s="56"/>
    </row>
    <row r="309" spans="1:1">
      <c r="A309" s="56"/>
    </row>
    <row r="310" spans="1:1">
      <c r="A310" s="56"/>
    </row>
    <row r="311" spans="1:1">
      <c r="A311" s="56"/>
    </row>
    <row r="312" spans="1:1">
      <c r="A312" s="56"/>
    </row>
    <row r="313" spans="1:1">
      <c r="A313" s="56"/>
    </row>
    <row r="314" spans="1:1">
      <c r="A314" s="56"/>
    </row>
    <row r="315" spans="1:1">
      <c r="A315" s="56"/>
    </row>
    <row r="316" spans="1:1">
      <c r="A316" s="56"/>
    </row>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8B90CB-5941-4430-BFC9-C911D9E09BB4}">
  <sheetPr>
    <tabColor rgb="FFFF0000"/>
  </sheetPr>
  <dimension ref="A1:U11"/>
  <sheetViews>
    <sheetView workbookViewId="0">
      <selection activeCell="J7" sqref="J7"/>
    </sheetView>
  </sheetViews>
  <sheetFormatPr defaultRowHeight="15"/>
  <cols>
    <col min="2" max="2" width="29.140625" bestFit="1" customWidth="1"/>
    <col min="3" max="3" width="9.5703125" bestFit="1" customWidth="1"/>
  </cols>
  <sheetData>
    <row r="1" spans="1:21" s="925" customFormat="1"/>
    <row r="2" spans="1:21" s="925" customFormat="1">
      <c r="D2" s="925" t="s">
        <v>418</v>
      </c>
      <c r="E2" s="925" t="s">
        <v>419</v>
      </c>
    </row>
    <row r="3" spans="1:21" ht="15.75" thickBot="1">
      <c r="A3" s="866">
        <v>7550</v>
      </c>
      <c r="B3" s="864" t="s">
        <v>525</v>
      </c>
      <c r="C3" s="347">
        <f>+'LAKEP TB'!P57</f>
        <v>0</v>
      </c>
    </row>
    <row r="4" spans="1:21" ht="15.75" thickBot="1">
      <c r="A4" s="866">
        <v>7555</v>
      </c>
      <c r="B4" s="864" t="s">
        <v>526</v>
      </c>
      <c r="C4" s="347">
        <f>+'LAKEP TB'!P58</f>
        <v>4591.8799999999992</v>
      </c>
      <c r="D4">
        <f>+ROUND(C8*C4,0)</f>
        <v>2311</v>
      </c>
      <c r="E4" s="932">
        <f>+ROUND(D8*C4,0)</f>
        <v>2280</v>
      </c>
    </row>
    <row r="6" spans="1:21">
      <c r="C6" t="s">
        <v>396</v>
      </c>
      <c r="D6" t="s">
        <v>692</v>
      </c>
      <c r="E6" t="s">
        <v>693</v>
      </c>
    </row>
    <row r="7" spans="1:21">
      <c r="B7" s="925">
        <v>242</v>
      </c>
      <c r="C7" s="919">
        <v>134.1</v>
      </c>
      <c r="D7" s="919">
        <v>132.30000000000001</v>
      </c>
      <c r="E7" s="919">
        <f t="shared" ref="E7" si="0">+C7+D7</f>
        <v>266.39999999999998</v>
      </c>
    </row>
    <row r="8" spans="1:21">
      <c r="C8" s="915">
        <f>+C7/E7</f>
        <v>0.5033783783783784</v>
      </c>
      <c r="D8" s="915">
        <f>+D7/E7</f>
        <v>0.49662162162162171</v>
      </c>
    </row>
    <row r="11" spans="1:21">
      <c r="U11" s="347">
        <f>+'LAKEP TB'!AH65</f>
        <v>0</v>
      </c>
    </row>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E55B7C-FC27-44D1-88C0-5BA0EF92D022}">
  <sheetPr>
    <tabColor rgb="FFFF0000"/>
  </sheetPr>
  <dimension ref="A2:P60"/>
  <sheetViews>
    <sheetView workbookViewId="0">
      <selection activeCell="J7" sqref="J7"/>
    </sheetView>
  </sheetViews>
  <sheetFormatPr defaultRowHeight="15"/>
  <cols>
    <col min="2" max="2" width="29.85546875" customWidth="1"/>
    <col min="3" max="16" width="12.28515625" bestFit="1" customWidth="1"/>
  </cols>
  <sheetData>
    <row r="2" spans="1:16">
      <c r="C2" s="872">
        <v>43800</v>
      </c>
      <c r="D2" t="s">
        <v>243</v>
      </c>
      <c r="E2" t="s">
        <v>244</v>
      </c>
      <c r="F2" t="s">
        <v>245</v>
      </c>
      <c r="G2" t="s">
        <v>246</v>
      </c>
      <c r="H2" t="s">
        <v>247</v>
      </c>
      <c r="I2" t="s">
        <v>248</v>
      </c>
      <c r="J2" t="s">
        <v>249</v>
      </c>
      <c r="K2" t="s">
        <v>250</v>
      </c>
      <c r="L2" t="s">
        <v>251</v>
      </c>
      <c r="M2" t="s">
        <v>252</v>
      </c>
      <c r="N2" t="s">
        <v>253</v>
      </c>
      <c r="O2" t="s">
        <v>242</v>
      </c>
    </row>
    <row r="3" spans="1:16" s="864" customFormat="1">
      <c r="A3" s="811">
        <v>1270</v>
      </c>
      <c r="B3" s="864" t="s">
        <v>255</v>
      </c>
      <c r="C3" s="865">
        <v>21665</v>
      </c>
      <c r="D3" s="865">
        <v>21665</v>
      </c>
      <c r="E3" s="865">
        <v>21665</v>
      </c>
      <c r="F3" s="865">
        <v>21665</v>
      </c>
      <c r="G3" s="865">
        <v>21665</v>
      </c>
      <c r="H3" s="865">
        <v>21665</v>
      </c>
      <c r="I3" s="865">
        <v>21665</v>
      </c>
      <c r="J3" s="865">
        <v>21665</v>
      </c>
      <c r="K3" s="865">
        <v>21665</v>
      </c>
      <c r="L3" s="865">
        <v>21665</v>
      </c>
      <c r="M3" s="865">
        <v>21665</v>
      </c>
      <c r="N3" s="865">
        <v>21665</v>
      </c>
      <c r="O3" s="865">
        <v>21665</v>
      </c>
      <c r="P3" s="347">
        <f>+AVERAGE(C3:O3)</f>
        <v>21665</v>
      </c>
    </row>
    <row r="4" spans="1:16" s="864" customFormat="1">
      <c r="A4" s="811">
        <v>1300</v>
      </c>
      <c r="B4" s="864" t="s">
        <v>258</v>
      </c>
      <c r="C4" s="865">
        <v>237906.69</v>
      </c>
      <c r="D4" s="865">
        <v>237906.69</v>
      </c>
      <c r="E4" s="865">
        <v>237906.69</v>
      </c>
      <c r="F4" s="865">
        <v>237906.69</v>
      </c>
      <c r="G4" s="865">
        <v>237906.69</v>
      </c>
      <c r="H4" s="865">
        <v>237906.69</v>
      </c>
      <c r="I4" s="865">
        <v>237906.69</v>
      </c>
      <c r="J4" s="865">
        <v>237906.69</v>
      </c>
      <c r="K4" s="865">
        <v>237906.69</v>
      </c>
      <c r="L4" s="865">
        <v>237992.25</v>
      </c>
      <c r="M4" s="865">
        <v>237992.25</v>
      </c>
      <c r="N4" s="865">
        <v>237992.25</v>
      </c>
      <c r="O4" s="865">
        <v>237992.25</v>
      </c>
      <c r="P4" s="347">
        <f>+AVERAGE(C4:O4)</f>
        <v>237933.01615384614</v>
      </c>
    </row>
    <row r="5" spans="1:16">
      <c r="A5" s="811">
        <v>1395</v>
      </c>
      <c r="B5" s="864" t="s">
        <v>266</v>
      </c>
      <c r="C5" s="865">
        <v>46.19</v>
      </c>
      <c r="D5" s="865">
        <v>46.19</v>
      </c>
      <c r="E5" s="865">
        <v>46.19</v>
      </c>
      <c r="F5" s="865">
        <v>46.19</v>
      </c>
      <c r="G5" s="865">
        <v>46.19</v>
      </c>
      <c r="H5" s="865">
        <v>46.19</v>
      </c>
      <c r="I5" s="865">
        <v>46.19</v>
      </c>
      <c r="J5" s="865">
        <v>46.19</v>
      </c>
      <c r="K5" s="865">
        <v>46.19</v>
      </c>
      <c r="L5" s="865">
        <v>46.19</v>
      </c>
      <c r="M5" s="865">
        <v>46.19</v>
      </c>
      <c r="N5" s="865">
        <v>46.19</v>
      </c>
      <c r="O5" s="865">
        <v>46.19</v>
      </c>
      <c r="P5" s="347">
        <f>+AVERAGE(C5:O5)</f>
        <v>46.190000000000005</v>
      </c>
    </row>
    <row r="6" spans="1:16">
      <c r="A6" s="811">
        <v>1400</v>
      </c>
      <c r="B6" s="864" t="s">
        <v>267</v>
      </c>
      <c r="C6" s="865">
        <v>58136.639999999999</v>
      </c>
      <c r="D6" s="865">
        <v>58136.639999999999</v>
      </c>
      <c r="E6" s="865">
        <v>58136.639999999999</v>
      </c>
      <c r="F6" s="865">
        <v>58136.639999999999</v>
      </c>
      <c r="G6" s="865">
        <v>58136.639999999999</v>
      </c>
      <c r="H6" s="865">
        <v>58136.639999999999</v>
      </c>
      <c r="I6" s="865">
        <v>58136.639999999999</v>
      </c>
      <c r="J6" s="865">
        <v>58136.639999999999</v>
      </c>
      <c r="K6" s="865">
        <v>58136.639999999999</v>
      </c>
      <c r="L6" s="865">
        <v>58136.639999999999</v>
      </c>
      <c r="M6" s="865">
        <v>58136.639999999999</v>
      </c>
      <c r="N6" s="865">
        <v>58136.639999999999</v>
      </c>
      <c r="O6" s="865">
        <v>58136.639999999999</v>
      </c>
      <c r="P6" s="347">
        <f t="shared" ref="P6:P43" si="0">+AVERAGE(C6:O6)</f>
        <v>58136.640000000007</v>
      </c>
    </row>
    <row r="7" spans="1:16">
      <c r="A7" s="811">
        <v>1410</v>
      </c>
      <c r="B7" s="864" t="s">
        <v>430</v>
      </c>
      <c r="C7" s="865">
        <v>382.43</v>
      </c>
      <c r="D7" s="865">
        <v>382.43</v>
      </c>
      <c r="E7" s="865">
        <v>382.43</v>
      </c>
      <c r="F7" s="865">
        <v>382.43</v>
      </c>
      <c r="G7" s="865">
        <v>382.43</v>
      </c>
      <c r="H7" s="865">
        <v>382.43</v>
      </c>
      <c r="I7" s="865">
        <v>382.43</v>
      </c>
      <c r="J7" s="865">
        <v>382.43</v>
      </c>
      <c r="K7" s="865">
        <v>382.43</v>
      </c>
      <c r="L7" s="865">
        <v>382.43</v>
      </c>
      <c r="M7" s="865">
        <v>382.43</v>
      </c>
      <c r="N7" s="865">
        <v>382.43</v>
      </c>
      <c r="O7" s="865">
        <v>382.43</v>
      </c>
      <c r="P7" s="347">
        <f t="shared" si="0"/>
        <v>382.43</v>
      </c>
    </row>
    <row r="8" spans="1:16">
      <c r="A8" s="811">
        <v>1420</v>
      </c>
      <c r="B8" s="864" t="s">
        <v>268</v>
      </c>
      <c r="C8" s="865">
        <v>1940</v>
      </c>
      <c r="D8" s="865">
        <v>1940</v>
      </c>
      <c r="E8" s="865">
        <v>1940</v>
      </c>
      <c r="F8" s="865">
        <v>1940</v>
      </c>
      <c r="G8" s="865">
        <v>1940</v>
      </c>
      <c r="H8" s="865">
        <v>1940</v>
      </c>
      <c r="I8" s="865">
        <v>1940</v>
      </c>
      <c r="J8" s="865">
        <v>1940</v>
      </c>
      <c r="K8" s="865">
        <v>1940</v>
      </c>
      <c r="L8" s="865">
        <v>1940</v>
      </c>
      <c r="M8" s="865">
        <v>1940</v>
      </c>
      <c r="N8" s="865">
        <v>1940</v>
      </c>
      <c r="O8" s="865">
        <v>1940</v>
      </c>
      <c r="P8" s="347">
        <f t="shared" si="0"/>
        <v>1940</v>
      </c>
    </row>
    <row r="9" spans="1:16">
      <c r="A9" s="811">
        <v>1435</v>
      </c>
      <c r="B9" s="864" t="s">
        <v>432</v>
      </c>
      <c r="C9" s="865">
        <v>4266</v>
      </c>
      <c r="D9" s="865">
        <v>4266</v>
      </c>
      <c r="E9" s="865">
        <v>4266</v>
      </c>
      <c r="F9" s="865">
        <v>4266</v>
      </c>
      <c r="G9" s="865">
        <v>4266</v>
      </c>
      <c r="H9" s="865">
        <v>4266</v>
      </c>
      <c r="I9" s="865">
        <v>4266</v>
      </c>
      <c r="J9" s="865">
        <v>4266</v>
      </c>
      <c r="K9" s="865">
        <v>4266</v>
      </c>
      <c r="L9" s="865">
        <v>4266</v>
      </c>
      <c r="M9" s="865">
        <v>4266</v>
      </c>
      <c r="N9" s="865">
        <v>4266</v>
      </c>
      <c r="O9" s="865">
        <v>4266</v>
      </c>
      <c r="P9" s="347">
        <f t="shared" si="0"/>
        <v>4266</v>
      </c>
    </row>
    <row r="10" spans="1:16">
      <c r="A10" s="866">
        <v>1490</v>
      </c>
      <c r="B10" s="864" t="s">
        <v>272</v>
      </c>
      <c r="C10" s="865">
        <v>579</v>
      </c>
      <c r="D10" s="865">
        <v>579</v>
      </c>
      <c r="E10" s="865">
        <v>579</v>
      </c>
      <c r="F10" s="865">
        <v>579</v>
      </c>
      <c r="G10" s="865">
        <v>579</v>
      </c>
      <c r="H10" s="865">
        <v>579</v>
      </c>
      <c r="I10" s="865">
        <v>579</v>
      </c>
      <c r="J10" s="865">
        <v>579</v>
      </c>
      <c r="K10" s="865">
        <v>579</v>
      </c>
      <c r="L10" s="865">
        <v>579</v>
      </c>
      <c r="M10" s="865">
        <v>579</v>
      </c>
      <c r="N10" s="865">
        <v>579</v>
      </c>
      <c r="O10" s="865">
        <v>579</v>
      </c>
      <c r="P10" s="347">
        <f t="shared" si="0"/>
        <v>579</v>
      </c>
    </row>
    <row r="11" spans="1:16">
      <c r="A11" s="866">
        <v>1500</v>
      </c>
      <c r="B11" s="864" t="s">
        <v>273</v>
      </c>
      <c r="C11" s="865">
        <v>7883.94</v>
      </c>
      <c r="D11" s="865">
        <v>7883.94</v>
      </c>
      <c r="E11" s="865">
        <v>7883.94</v>
      </c>
      <c r="F11" s="865">
        <v>7883.94</v>
      </c>
      <c r="G11" s="865">
        <v>7883.94</v>
      </c>
      <c r="H11" s="865">
        <v>7883.94</v>
      </c>
      <c r="I11" s="865">
        <v>7883.94</v>
      </c>
      <c r="J11" s="865">
        <v>7883.94</v>
      </c>
      <c r="K11" s="865">
        <v>7883.94</v>
      </c>
      <c r="L11" s="865">
        <v>7883.94</v>
      </c>
      <c r="M11" s="865">
        <v>7883.94</v>
      </c>
      <c r="N11" s="865">
        <v>7883.94</v>
      </c>
      <c r="O11" s="865">
        <v>7883.94</v>
      </c>
      <c r="P11" s="347">
        <f t="shared" si="0"/>
        <v>7883.9400000000014</v>
      </c>
    </row>
    <row r="12" spans="1:16">
      <c r="P12" s="347"/>
    </row>
    <row r="13" spans="1:16">
      <c r="A13" s="866">
        <v>3505</v>
      </c>
      <c r="B13" s="864" t="s">
        <v>581</v>
      </c>
      <c r="C13" s="865">
        <v>-34518.44</v>
      </c>
      <c r="D13" s="865">
        <v>-34518.44</v>
      </c>
      <c r="E13" s="865">
        <v>-34518.44</v>
      </c>
      <c r="F13" s="865">
        <v>-34518.44</v>
      </c>
      <c r="G13" s="865">
        <v>-34518.44</v>
      </c>
      <c r="H13" s="865">
        <v>-34518.44</v>
      </c>
      <c r="I13" s="865">
        <v>-34518.44</v>
      </c>
      <c r="J13" s="865">
        <v>-34518.44</v>
      </c>
      <c r="K13" s="865">
        <v>-34518.44</v>
      </c>
      <c r="L13" s="865">
        <v>-34518.44</v>
      </c>
      <c r="M13" s="865">
        <v>-34518.44</v>
      </c>
      <c r="N13" s="865">
        <v>-34518.44</v>
      </c>
      <c r="O13" s="865">
        <v>-34518.44</v>
      </c>
      <c r="P13" s="347">
        <f t="shared" si="0"/>
        <v>-34518.44</v>
      </c>
    </row>
    <row r="14" spans="1:16">
      <c r="A14" s="866">
        <v>3600</v>
      </c>
      <c r="B14" s="864" t="s">
        <v>451</v>
      </c>
      <c r="C14" s="865">
        <v>-13.12</v>
      </c>
      <c r="D14" s="865">
        <v>-13.12</v>
      </c>
      <c r="E14" s="865">
        <v>-13.12</v>
      </c>
      <c r="F14" s="865">
        <v>-13.12</v>
      </c>
      <c r="G14" s="865">
        <v>-13.12</v>
      </c>
      <c r="H14" s="865">
        <v>-13.12</v>
      </c>
      <c r="I14" s="865">
        <v>-13.12</v>
      </c>
      <c r="J14" s="865">
        <v>-13.12</v>
      </c>
      <c r="K14" s="865">
        <v>-13.12</v>
      </c>
      <c r="L14" s="865">
        <v>-13.12</v>
      </c>
      <c r="M14" s="865">
        <v>-13.12</v>
      </c>
      <c r="N14" s="865">
        <v>-13.12</v>
      </c>
      <c r="O14" s="865">
        <v>-13.12</v>
      </c>
      <c r="P14" s="347">
        <f t="shared" si="0"/>
        <v>-13.120000000000003</v>
      </c>
    </row>
    <row r="15" spans="1:16">
      <c r="A15" s="866">
        <v>3605</v>
      </c>
      <c r="B15" s="864" t="s">
        <v>452</v>
      </c>
      <c r="C15" s="865">
        <v>-6091.49</v>
      </c>
      <c r="D15" s="865">
        <v>-6091.49</v>
      </c>
      <c r="E15" s="865">
        <v>-6091.49</v>
      </c>
      <c r="F15" s="865">
        <v>-6091.49</v>
      </c>
      <c r="G15" s="865">
        <v>-6091.49</v>
      </c>
      <c r="H15" s="865">
        <v>-6091.49</v>
      </c>
      <c r="I15" s="865">
        <v>-6091.49</v>
      </c>
      <c r="J15" s="865">
        <v>-6091.49</v>
      </c>
      <c r="K15" s="865">
        <v>-6091.49</v>
      </c>
      <c r="L15" s="865">
        <v>-6091.49</v>
      </c>
      <c r="M15" s="865">
        <v>-6091.49</v>
      </c>
      <c r="N15" s="865">
        <v>-6091.49</v>
      </c>
      <c r="O15" s="865">
        <v>-6091.49</v>
      </c>
      <c r="P15" s="347">
        <f t="shared" si="0"/>
        <v>-6091.49</v>
      </c>
    </row>
    <row r="16" spans="1:16">
      <c r="A16" s="866">
        <v>3625</v>
      </c>
      <c r="B16" s="864" t="s">
        <v>586</v>
      </c>
      <c r="C16" s="865">
        <v>-550.95000000000005</v>
      </c>
      <c r="D16" s="865">
        <v>-550.95000000000005</v>
      </c>
      <c r="E16" s="865">
        <v>-550.95000000000005</v>
      </c>
      <c r="F16" s="865">
        <v>-550.95000000000005</v>
      </c>
      <c r="G16" s="865">
        <v>-550.95000000000005</v>
      </c>
      <c r="H16" s="865">
        <v>-550.95000000000005</v>
      </c>
      <c r="I16" s="865">
        <v>-550.95000000000005</v>
      </c>
      <c r="J16" s="865">
        <v>-550.95000000000005</v>
      </c>
      <c r="K16" s="865">
        <v>-550.95000000000005</v>
      </c>
      <c r="L16" s="865">
        <v>-550.95000000000005</v>
      </c>
      <c r="M16" s="865">
        <v>-550.95000000000005</v>
      </c>
      <c r="N16" s="865">
        <v>-550.95000000000005</v>
      </c>
      <c r="O16" s="865">
        <v>-550.95000000000005</v>
      </c>
      <c r="P16" s="347">
        <f t="shared" si="0"/>
        <v>-550.94999999999993</v>
      </c>
    </row>
    <row r="17" spans="1:16">
      <c r="A17" s="866">
        <v>3725</v>
      </c>
      <c r="B17" s="864" t="s">
        <v>588</v>
      </c>
      <c r="C17" s="865"/>
      <c r="D17" s="865">
        <v>-208.21</v>
      </c>
      <c r="E17" s="865">
        <v>-208.21</v>
      </c>
      <c r="F17" s="865">
        <v>-208.21</v>
      </c>
      <c r="G17" s="865">
        <v>-208.21</v>
      </c>
      <c r="H17" s="865">
        <v>-208.21</v>
      </c>
      <c r="I17" s="865">
        <v>-208.21</v>
      </c>
      <c r="J17" s="865">
        <v>-208.21</v>
      </c>
      <c r="K17" s="865">
        <v>-208.21</v>
      </c>
      <c r="L17" s="865">
        <v>-208.21</v>
      </c>
      <c r="M17" s="865">
        <v>-208.21</v>
      </c>
      <c r="N17" s="865">
        <v>-208.21</v>
      </c>
      <c r="O17" s="865">
        <v>-208.21</v>
      </c>
      <c r="P17" s="347">
        <f t="shared" si="0"/>
        <v>-208.21</v>
      </c>
    </row>
    <row r="18" spans="1:16">
      <c r="A18" s="866">
        <v>3705</v>
      </c>
      <c r="B18" s="864" t="s">
        <v>278</v>
      </c>
      <c r="C18" s="865">
        <v>-78804.990000000005</v>
      </c>
      <c r="D18" s="865">
        <v>-78804.990000000005</v>
      </c>
      <c r="E18" s="865">
        <v>-78804.990000000005</v>
      </c>
      <c r="F18" s="865">
        <v>-78804.990000000005</v>
      </c>
      <c r="G18" s="865">
        <v>-78804.990000000005</v>
      </c>
      <c r="H18" s="865">
        <v>-78804.990000000005</v>
      </c>
      <c r="I18" s="865">
        <v>-78804.990000000005</v>
      </c>
      <c r="J18" s="865">
        <v>-78804.990000000005</v>
      </c>
      <c r="K18" s="865">
        <v>-78804.990000000005</v>
      </c>
      <c r="L18" s="865">
        <v>-78804.990000000005</v>
      </c>
      <c r="M18" s="865">
        <v>-78804.990000000005</v>
      </c>
      <c r="N18" s="865">
        <v>-78804.990000000005</v>
      </c>
      <c r="O18" s="865">
        <v>-78804.990000000005</v>
      </c>
      <c r="P18" s="347">
        <f t="shared" si="0"/>
        <v>-78804.990000000005</v>
      </c>
    </row>
    <row r="19" spans="1:16" s="864" customFormat="1">
      <c r="A19" s="866">
        <v>3500</v>
      </c>
      <c r="B19" s="864" t="s">
        <v>445</v>
      </c>
      <c r="C19" s="865">
        <v>-85950.16</v>
      </c>
      <c r="D19" s="865">
        <v>-85950.16</v>
      </c>
      <c r="E19" s="865">
        <v>-85950.16</v>
      </c>
      <c r="F19" s="865">
        <v>-85950.16</v>
      </c>
      <c r="G19" s="865">
        <v>-85950.16</v>
      </c>
      <c r="H19" s="865">
        <v>-85950.16</v>
      </c>
      <c r="I19" s="865">
        <v>-85950.16</v>
      </c>
      <c r="J19" s="865">
        <v>-85950.16</v>
      </c>
      <c r="K19" s="865">
        <v>-85950.16</v>
      </c>
      <c r="L19" s="865">
        <v>-85950.16</v>
      </c>
      <c r="M19" s="865">
        <v>-85950.16</v>
      </c>
      <c r="N19" s="865">
        <v>-85950.16</v>
      </c>
      <c r="O19" s="865">
        <v>-85950.16</v>
      </c>
      <c r="P19" s="347">
        <f t="shared" si="0"/>
        <v>-85950.160000000018</v>
      </c>
    </row>
    <row r="20" spans="1:16" s="864" customFormat="1">
      <c r="A20" s="866">
        <v>3550</v>
      </c>
      <c r="B20" s="864" t="s">
        <v>447</v>
      </c>
      <c r="C20" s="865">
        <v>-17800.330000000002</v>
      </c>
      <c r="D20" s="865">
        <v>-17800.330000000002</v>
      </c>
      <c r="E20" s="865">
        <v>-17800.330000000002</v>
      </c>
      <c r="F20" s="865">
        <v>-17800.330000000002</v>
      </c>
      <c r="G20" s="865">
        <v>-17800.330000000002</v>
      </c>
      <c r="H20" s="865">
        <v>-17800.330000000002</v>
      </c>
      <c r="I20" s="865">
        <v>-17800.330000000002</v>
      </c>
      <c r="J20" s="865">
        <v>-17800.330000000002</v>
      </c>
      <c r="K20" s="865">
        <v>-17800.330000000002</v>
      </c>
      <c r="L20" s="865">
        <v>-17800.330000000002</v>
      </c>
      <c r="M20" s="865">
        <v>-17800.330000000002</v>
      </c>
      <c r="N20" s="865">
        <v>-17800.330000000002</v>
      </c>
      <c r="O20" s="865">
        <v>-17800.330000000002</v>
      </c>
      <c r="P20" s="347">
        <f t="shared" si="0"/>
        <v>-17800.330000000009</v>
      </c>
    </row>
    <row r="21" spans="1:16" s="864" customFormat="1">
      <c r="A21" s="866">
        <v>3555</v>
      </c>
      <c r="B21" s="864" t="s">
        <v>448</v>
      </c>
      <c r="C21" s="865">
        <v>-104550.69</v>
      </c>
      <c r="D21" s="865">
        <v>-104550.69</v>
      </c>
      <c r="E21" s="865">
        <v>-104550.69</v>
      </c>
      <c r="F21" s="865">
        <v>-104550.69</v>
      </c>
      <c r="G21" s="865">
        <v>-104550.69</v>
      </c>
      <c r="H21" s="865">
        <v>-104550.69</v>
      </c>
      <c r="I21" s="865">
        <v>-104550.69</v>
      </c>
      <c r="J21" s="865">
        <v>-104550.69</v>
      </c>
      <c r="K21" s="865">
        <v>-104550.69</v>
      </c>
      <c r="L21" s="865">
        <v>-104550.69</v>
      </c>
      <c r="M21" s="865">
        <v>-104550.69</v>
      </c>
      <c r="N21" s="865">
        <v>-104550.69</v>
      </c>
      <c r="O21" s="865">
        <v>-104550.69</v>
      </c>
      <c r="P21" s="347">
        <f t="shared" si="0"/>
        <v>-104550.68999999997</v>
      </c>
    </row>
    <row r="22" spans="1:16" s="864" customFormat="1">
      <c r="A22" s="866">
        <v>3565</v>
      </c>
      <c r="B22" s="864" t="s">
        <v>450</v>
      </c>
      <c r="C22" s="865">
        <v>-7601.1</v>
      </c>
      <c r="D22" s="865">
        <v>-7601.1</v>
      </c>
      <c r="E22" s="865">
        <v>-7601.1</v>
      </c>
      <c r="F22" s="865">
        <v>-7601.1</v>
      </c>
      <c r="G22" s="865">
        <v>-7601.1</v>
      </c>
      <c r="H22" s="865">
        <v>-7601.1</v>
      </c>
      <c r="I22" s="865">
        <v>-7601.1</v>
      </c>
      <c r="J22" s="865">
        <v>-7601.1</v>
      </c>
      <c r="K22" s="865">
        <v>-7601.1</v>
      </c>
      <c r="L22" s="865">
        <v>-7601.1</v>
      </c>
      <c r="M22" s="865">
        <v>-7601.1</v>
      </c>
      <c r="N22" s="865">
        <v>-7601.1</v>
      </c>
      <c r="O22" s="865">
        <v>-7601.1</v>
      </c>
      <c r="P22" s="347">
        <f t="shared" si="0"/>
        <v>-7601.1000000000013</v>
      </c>
    </row>
    <row r="23" spans="1:16" s="864" customFormat="1">
      <c r="A23" s="866"/>
      <c r="P23" s="347"/>
    </row>
    <row r="24" spans="1:16">
      <c r="A24" s="811">
        <v>2060</v>
      </c>
      <c r="B24" s="864" t="s">
        <v>281</v>
      </c>
      <c r="C24" s="865">
        <v>-184571.19</v>
      </c>
      <c r="D24" s="865">
        <v>-185192.35</v>
      </c>
      <c r="E24" s="865">
        <v>-185813.51</v>
      </c>
      <c r="F24" s="865">
        <v>-186434.67</v>
      </c>
      <c r="G24" s="865">
        <v>-187055.83</v>
      </c>
      <c r="H24" s="865">
        <v>-187676.99</v>
      </c>
      <c r="I24" s="865">
        <v>-188298.15</v>
      </c>
      <c r="J24" s="865">
        <v>-188919.31</v>
      </c>
      <c r="K24" s="865">
        <v>-189540.47</v>
      </c>
      <c r="L24" s="865">
        <v>-189813.27</v>
      </c>
      <c r="M24" s="865">
        <v>-190434.65</v>
      </c>
      <c r="N24" s="865">
        <v>-191056.04</v>
      </c>
      <c r="O24" s="865">
        <v>-191677.43</v>
      </c>
      <c r="P24" s="347">
        <f t="shared" si="0"/>
        <v>-188191.06615384616</v>
      </c>
    </row>
    <row r="25" spans="1:16">
      <c r="A25" s="811">
        <v>2155</v>
      </c>
      <c r="B25" s="864" t="s">
        <v>289</v>
      </c>
      <c r="C25" s="865">
        <v>594.61</v>
      </c>
      <c r="D25" s="865">
        <v>594.4</v>
      </c>
      <c r="E25" s="865">
        <v>594.19000000000005</v>
      </c>
      <c r="F25" s="865">
        <v>593.98</v>
      </c>
      <c r="G25" s="865">
        <v>593.77</v>
      </c>
      <c r="H25" s="865">
        <v>593.55999999999995</v>
      </c>
      <c r="I25" s="865">
        <v>593.35</v>
      </c>
      <c r="J25" s="865">
        <v>593.14</v>
      </c>
      <c r="K25" s="865">
        <v>592.92999999999995</v>
      </c>
      <c r="L25" s="865">
        <v>592.72</v>
      </c>
      <c r="M25" s="865">
        <v>592.51</v>
      </c>
      <c r="N25" s="865">
        <v>592.29999999999995</v>
      </c>
      <c r="O25" s="865">
        <v>592.09</v>
      </c>
      <c r="P25" s="347">
        <f t="shared" si="0"/>
        <v>593.35000000000014</v>
      </c>
    </row>
    <row r="26" spans="1:16">
      <c r="A26" s="811">
        <v>2160</v>
      </c>
      <c r="B26" s="864" t="s">
        <v>290</v>
      </c>
      <c r="C26" s="865">
        <v>-39389.379999999997</v>
      </c>
      <c r="D26" s="865">
        <v>-39658.53</v>
      </c>
      <c r="E26" s="865">
        <v>-39927.68</v>
      </c>
      <c r="F26" s="865">
        <v>-40196.83</v>
      </c>
      <c r="G26" s="865">
        <v>-40465.980000000003</v>
      </c>
      <c r="H26" s="865">
        <v>-40735.129999999997</v>
      </c>
      <c r="I26" s="865">
        <v>-41004.28</v>
      </c>
      <c r="J26" s="865">
        <v>-41273.43</v>
      </c>
      <c r="K26" s="865">
        <v>-41542.58</v>
      </c>
      <c r="L26" s="865">
        <v>-41811.730000000003</v>
      </c>
      <c r="M26" s="865">
        <v>-42080.88</v>
      </c>
      <c r="N26" s="865">
        <v>-42350.03</v>
      </c>
      <c r="O26" s="865">
        <v>-42619.18</v>
      </c>
      <c r="P26" s="347">
        <f t="shared" si="0"/>
        <v>-41004.28</v>
      </c>
    </row>
    <row r="27" spans="1:16">
      <c r="A27" s="811">
        <v>2170</v>
      </c>
      <c r="B27" s="864" t="s">
        <v>461</v>
      </c>
      <c r="C27" s="865">
        <v>120.6</v>
      </c>
      <c r="D27" s="865">
        <v>120.12</v>
      </c>
      <c r="E27" s="865">
        <v>119.64</v>
      </c>
      <c r="F27" s="865">
        <v>119.16</v>
      </c>
      <c r="G27" s="865">
        <v>118.68</v>
      </c>
      <c r="H27" s="865">
        <v>118.2</v>
      </c>
      <c r="I27" s="865">
        <v>117.72</v>
      </c>
      <c r="J27" s="865">
        <v>117.24</v>
      </c>
      <c r="K27" s="865">
        <v>116.76</v>
      </c>
      <c r="L27" s="865">
        <v>116.28</v>
      </c>
      <c r="M27" s="865">
        <v>115.8</v>
      </c>
      <c r="N27" s="865">
        <v>115.32</v>
      </c>
      <c r="O27" s="865">
        <v>114.84</v>
      </c>
      <c r="P27" s="347">
        <f t="shared" si="0"/>
        <v>117.72</v>
      </c>
    </row>
    <row r="28" spans="1:16">
      <c r="A28" s="811">
        <v>2180</v>
      </c>
      <c r="B28" s="864" t="s">
        <v>291</v>
      </c>
      <c r="C28" s="865">
        <v>-2305.14</v>
      </c>
      <c r="D28" s="865">
        <v>-2310.5300000000002</v>
      </c>
      <c r="E28" s="865">
        <v>-2315.92</v>
      </c>
      <c r="F28" s="865">
        <v>-2321.31</v>
      </c>
      <c r="G28" s="865">
        <v>-2326.6999999999998</v>
      </c>
      <c r="H28" s="865">
        <v>-2332.09</v>
      </c>
      <c r="I28" s="865">
        <v>-2337.48</v>
      </c>
      <c r="J28" s="865">
        <v>-2342.87</v>
      </c>
      <c r="K28" s="865">
        <v>-2348.2600000000002</v>
      </c>
      <c r="L28" s="865">
        <v>-2353.65</v>
      </c>
      <c r="M28" s="865">
        <v>-2359.04</v>
      </c>
      <c r="N28" s="865">
        <v>-2364.4299999999998</v>
      </c>
      <c r="O28" s="865">
        <v>-2369.8200000000002</v>
      </c>
      <c r="P28" s="347">
        <f t="shared" si="0"/>
        <v>-2337.48</v>
      </c>
    </row>
    <row r="29" spans="1:16">
      <c r="A29" s="866">
        <v>2195</v>
      </c>
      <c r="B29" s="864" t="s">
        <v>463</v>
      </c>
      <c r="C29" s="865">
        <v>-2450.58</v>
      </c>
      <c r="D29" s="865">
        <v>-2470.33</v>
      </c>
      <c r="E29" s="865">
        <v>-2490.08</v>
      </c>
      <c r="F29" s="865">
        <v>-2509.83</v>
      </c>
      <c r="G29" s="865">
        <v>-2529.58</v>
      </c>
      <c r="H29" s="865">
        <v>-2549.33</v>
      </c>
      <c r="I29" s="865">
        <v>-2569.08</v>
      </c>
      <c r="J29" s="865">
        <v>-2588.83</v>
      </c>
      <c r="K29" s="865">
        <v>-2608.58</v>
      </c>
      <c r="L29" s="865">
        <v>-2628.33</v>
      </c>
      <c r="M29" s="865">
        <v>-2648.08</v>
      </c>
      <c r="N29" s="865">
        <v>-2667.83</v>
      </c>
      <c r="O29" s="865">
        <v>-2687.58</v>
      </c>
      <c r="P29" s="347">
        <f t="shared" si="0"/>
        <v>-2569.0800000000008</v>
      </c>
    </row>
    <row r="30" spans="1:16">
      <c r="A30" s="866">
        <v>2250</v>
      </c>
      <c r="B30" s="864" t="s">
        <v>295</v>
      </c>
      <c r="C30" s="865">
        <v>-466.61</v>
      </c>
      <c r="D30" s="865">
        <v>-469.83</v>
      </c>
      <c r="E30" s="865">
        <v>-473.05</v>
      </c>
      <c r="F30" s="865">
        <v>-476.27</v>
      </c>
      <c r="G30" s="865">
        <v>-479.49</v>
      </c>
      <c r="H30" s="865">
        <v>-482.71</v>
      </c>
      <c r="I30" s="865">
        <v>-485.93</v>
      </c>
      <c r="J30" s="865">
        <v>-489.15</v>
      </c>
      <c r="K30" s="865">
        <v>-492.37</v>
      </c>
      <c r="L30" s="865">
        <v>-495.59</v>
      </c>
      <c r="M30" s="865">
        <v>-498.81</v>
      </c>
      <c r="N30" s="865">
        <v>-502.03</v>
      </c>
      <c r="O30" s="865">
        <v>-505.25</v>
      </c>
      <c r="P30" s="347">
        <f t="shared" si="0"/>
        <v>-485.93</v>
      </c>
    </row>
    <row r="31" spans="1:16">
      <c r="A31" s="866">
        <v>2255</v>
      </c>
      <c r="B31" s="864" t="s">
        <v>296</v>
      </c>
      <c r="C31" s="865">
        <v>-13424.61</v>
      </c>
      <c r="D31" s="865">
        <v>-13490.31</v>
      </c>
      <c r="E31" s="865">
        <v>-13556.01</v>
      </c>
      <c r="F31" s="865">
        <v>-13621.71</v>
      </c>
      <c r="G31" s="865">
        <v>-13687.41</v>
      </c>
      <c r="H31" s="865">
        <v>-13753.11</v>
      </c>
      <c r="I31" s="865">
        <v>-13818.81</v>
      </c>
      <c r="J31" s="865">
        <v>-13884.51</v>
      </c>
      <c r="K31" s="865">
        <v>-13950.21</v>
      </c>
      <c r="L31" s="865">
        <v>-14015.91</v>
      </c>
      <c r="M31" s="865">
        <v>-14081.61</v>
      </c>
      <c r="N31" s="865">
        <v>-14147.31</v>
      </c>
      <c r="O31" s="865">
        <v>-14213.01</v>
      </c>
      <c r="P31" s="347">
        <f t="shared" si="0"/>
        <v>-13818.810000000001</v>
      </c>
    </row>
    <row r="33" spans="1:16" s="864" customFormat="1">
      <c r="A33" s="866">
        <v>4050</v>
      </c>
      <c r="B33" s="864" t="s">
        <v>476</v>
      </c>
      <c r="C33" s="865">
        <v>43618.81</v>
      </c>
      <c r="D33" s="865">
        <v>43905.31</v>
      </c>
      <c r="E33" s="865">
        <v>44191.81</v>
      </c>
      <c r="F33" s="865">
        <v>44478.31</v>
      </c>
      <c r="G33" s="865">
        <v>44764.81</v>
      </c>
      <c r="H33" s="865">
        <v>45051.31</v>
      </c>
      <c r="I33" s="865">
        <v>45337.81</v>
      </c>
      <c r="J33" s="865">
        <v>45624.31</v>
      </c>
      <c r="K33" s="865">
        <v>45910.81</v>
      </c>
      <c r="L33" s="865">
        <v>46197.31</v>
      </c>
      <c r="M33" s="865">
        <v>46483.81</v>
      </c>
      <c r="N33" s="865">
        <v>46770.31</v>
      </c>
      <c r="O33" s="865">
        <v>47056.81</v>
      </c>
      <c r="P33" s="347">
        <f t="shared" si="0"/>
        <v>45337.810000000005</v>
      </c>
    </row>
    <row r="34" spans="1:16">
      <c r="A34" s="866">
        <v>4055</v>
      </c>
      <c r="B34" s="864" t="s">
        <v>520</v>
      </c>
      <c r="C34" s="865">
        <v>15145.76</v>
      </c>
      <c r="D34" s="865">
        <v>15235.89</v>
      </c>
      <c r="E34" s="865">
        <v>15326.02</v>
      </c>
      <c r="F34" s="865">
        <v>15416.15</v>
      </c>
      <c r="G34" s="865">
        <v>15506.28</v>
      </c>
      <c r="H34" s="865">
        <v>15596.41</v>
      </c>
      <c r="I34" s="865">
        <v>15686.54</v>
      </c>
      <c r="J34" s="865">
        <v>15776.67</v>
      </c>
      <c r="K34" s="865">
        <v>15866.8</v>
      </c>
      <c r="L34" s="865">
        <v>15956.93</v>
      </c>
      <c r="M34" s="865">
        <v>16047.06</v>
      </c>
      <c r="N34" s="865">
        <v>16137.19</v>
      </c>
      <c r="O34" s="865">
        <v>16227.32</v>
      </c>
      <c r="P34" s="347">
        <f t="shared" si="0"/>
        <v>15686.54</v>
      </c>
    </row>
    <row r="35" spans="1:16" s="864" customFormat="1">
      <c r="A35" s="866">
        <v>4070</v>
      </c>
      <c r="B35" s="864" t="s">
        <v>477</v>
      </c>
      <c r="C35" s="865">
        <v>3029.8</v>
      </c>
      <c r="D35" s="865">
        <v>3029.8</v>
      </c>
      <c r="E35" s="865">
        <v>3029.8</v>
      </c>
      <c r="F35" s="865">
        <v>3029.8</v>
      </c>
      <c r="G35" s="865">
        <v>3029.8</v>
      </c>
      <c r="H35" s="865">
        <v>3029.8</v>
      </c>
      <c r="I35" s="865">
        <v>3029.8</v>
      </c>
      <c r="J35" s="865">
        <v>3029.8</v>
      </c>
      <c r="K35" s="865">
        <v>3029.8</v>
      </c>
      <c r="L35" s="865">
        <v>3029.8</v>
      </c>
      <c r="M35" s="865">
        <v>3029.8</v>
      </c>
      <c r="N35" s="865">
        <v>3029.8</v>
      </c>
      <c r="O35" s="865">
        <v>3029.8</v>
      </c>
      <c r="P35" s="347">
        <f t="shared" si="0"/>
        <v>3029.8</v>
      </c>
    </row>
    <row r="36" spans="1:16" s="864" customFormat="1">
      <c r="A36" s="866">
        <v>4100</v>
      </c>
      <c r="B36" s="864" t="s">
        <v>478</v>
      </c>
      <c r="C36" s="865">
        <v>8702.33</v>
      </c>
      <c r="D36" s="865">
        <v>8751.77</v>
      </c>
      <c r="E36" s="865">
        <v>8801.2099999999991</v>
      </c>
      <c r="F36" s="865">
        <v>8850.65</v>
      </c>
      <c r="G36" s="865">
        <v>8900.09</v>
      </c>
      <c r="H36" s="865">
        <v>8949.5300000000007</v>
      </c>
      <c r="I36" s="865">
        <v>8998.9699999999993</v>
      </c>
      <c r="J36" s="865">
        <v>9048.41</v>
      </c>
      <c r="K36" s="865">
        <v>9097.85</v>
      </c>
      <c r="L36" s="865">
        <v>9147.2900000000009</v>
      </c>
      <c r="M36" s="865">
        <v>9196.73</v>
      </c>
      <c r="N36" s="865">
        <v>9246.17</v>
      </c>
      <c r="O36" s="865">
        <v>9295.61</v>
      </c>
      <c r="P36" s="347">
        <f t="shared" si="0"/>
        <v>8998.9699999999993</v>
      </c>
    </row>
    <row r="37" spans="1:16" s="864" customFormat="1">
      <c r="A37" s="866">
        <v>4105</v>
      </c>
      <c r="B37" s="864" t="s">
        <v>479</v>
      </c>
      <c r="C37" s="865">
        <v>25869.24</v>
      </c>
      <c r="D37" s="865">
        <v>26062.5</v>
      </c>
      <c r="E37" s="865">
        <v>26255.759999999998</v>
      </c>
      <c r="F37" s="865">
        <v>26449.02</v>
      </c>
      <c r="G37" s="865">
        <v>26642.28</v>
      </c>
      <c r="H37" s="865">
        <v>26835.54</v>
      </c>
      <c r="I37" s="865">
        <v>27028.799999999999</v>
      </c>
      <c r="J37" s="865">
        <v>27222.06</v>
      </c>
      <c r="K37" s="865">
        <v>27415.32</v>
      </c>
      <c r="L37" s="865">
        <v>27608.58</v>
      </c>
      <c r="M37" s="865">
        <v>27801.84</v>
      </c>
      <c r="N37" s="865">
        <v>27995.1</v>
      </c>
      <c r="O37" s="865">
        <v>28188.36</v>
      </c>
      <c r="P37" s="347">
        <f t="shared" si="0"/>
        <v>27028.799999999996</v>
      </c>
    </row>
    <row r="38" spans="1:16" s="864" customFormat="1">
      <c r="A38" s="866">
        <v>4115</v>
      </c>
      <c r="B38" s="864" t="s">
        <v>481</v>
      </c>
      <c r="C38" s="865">
        <v>2591.85</v>
      </c>
      <c r="D38" s="865">
        <v>2608.52</v>
      </c>
      <c r="E38" s="865">
        <v>2625.19</v>
      </c>
      <c r="F38" s="865">
        <v>2641.86</v>
      </c>
      <c r="G38" s="865">
        <v>2658.53</v>
      </c>
      <c r="H38" s="865">
        <v>2675.2</v>
      </c>
      <c r="I38" s="865">
        <v>2691.87</v>
      </c>
      <c r="J38" s="865">
        <v>2708.54</v>
      </c>
      <c r="K38" s="865">
        <v>2725.21</v>
      </c>
      <c r="L38" s="865">
        <v>2741.88</v>
      </c>
      <c r="M38" s="865">
        <v>2758.55</v>
      </c>
      <c r="N38" s="865">
        <v>2775.22</v>
      </c>
      <c r="O38" s="865">
        <v>2791.89</v>
      </c>
      <c r="P38" s="347">
        <f t="shared" si="0"/>
        <v>2691.8700000000003</v>
      </c>
    </row>
    <row r="39" spans="1:16">
      <c r="A39" s="866">
        <v>4150</v>
      </c>
      <c r="B39" s="864" t="s">
        <v>520</v>
      </c>
      <c r="C39" s="865">
        <v>-2768.48</v>
      </c>
      <c r="D39" s="865">
        <v>-2768.42</v>
      </c>
      <c r="E39" s="865">
        <v>-2768.36</v>
      </c>
      <c r="F39" s="865">
        <v>-2768.3</v>
      </c>
      <c r="G39" s="865">
        <v>-2768.24</v>
      </c>
      <c r="H39" s="865">
        <v>-2768.18</v>
      </c>
      <c r="I39" s="865">
        <v>-2768.12</v>
      </c>
      <c r="J39" s="865">
        <v>-2768.06</v>
      </c>
      <c r="K39" s="865">
        <v>-2768</v>
      </c>
      <c r="L39" s="865">
        <v>-2767.94</v>
      </c>
      <c r="M39" s="865">
        <v>-2767.88</v>
      </c>
      <c r="N39" s="865">
        <v>-2767.82</v>
      </c>
      <c r="O39" s="865">
        <v>-2767.76</v>
      </c>
      <c r="P39" s="347">
        <f t="shared" si="0"/>
        <v>-2768.1200000000003</v>
      </c>
    </row>
    <row r="40" spans="1:16">
      <c r="A40" s="866">
        <v>4155</v>
      </c>
      <c r="B40" s="864" t="s">
        <v>590</v>
      </c>
      <c r="C40" s="865">
        <v>8226.58</v>
      </c>
      <c r="D40" s="865">
        <v>8254.7800000000007</v>
      </c>
      <c r="E40" s="865">
        <v>8282.98</v>
      </c>
      <c r="F40" s="865">
        <v>8311.18</v>
      </c>
      <c r="G40" s="865">
        <v>8339.3799999999992</v>
      </c>
      <c r="H40" s="865">
        <v>8367.58</v>
      </c>
      <c r="I40" s="865">
        <v>8395.7800000000007</v>
      </c>
      <c r="J40" s="865">
        <v>8423.98</v>
      </c>
      <c r="K40" s="865">
        <v>8452.18</v>
      </c>
      <c r="L40" s="865">
        <v>8480.3799999999992</v>
      </c>
      <c r="M40" s="865">
        <v>8508.58</v>
      </c>
      <c r="N40" s="865">
        <v>8536.7800000000007</v>
      </c>
      <c r="O40" s="865">
        <v>8564.98</v>
      </c>
      <c r="P40" s="347">
        <f t="shared" si="0"/>
        <v>8395.7800000000007</v>
      </c>
    </row>
    <row r="41" spans="1:16">
      <c r="A41" s="866">
        <v>4175</v>
      </c>
      <c r="B41" s="864" t="s">
        <v>308</v>
      </c>
      <c r="C41" s="865">
        <v>293.77</v>
      </c>
      <c r="D41" s="865">
        <v>295.3</v>
      </c>
      <c r="E41" s="865">
        <v>296.83</v>
      </c>
      <c r="F41" s="865">
        <v>298.36</v>
      </c>
      <c r="G41" s="865">
        <v>299.89</v>
      </c>
      <c r="H41" s="865">
        <v>301.42</v>
      </c>
      <c r="I41" s="865">
        <v>302.95</v>
      </c>
      <c r="J41" s="865">
        <v>304.48</v>
      </c>
      <c r="K41" s="865">
        <v>306.01</v>
      </c>
      <c r="L41" s="865">
        <v>307.54000000000002</v>
      </c>
      <c r="M41" s="865">
        <v>309.07</v>
      </c>
      <c r="N41" s="865">
        <v>310.60000000000002</v>
      </c>
      <c r="O41" s="865">
        <v>312.13</v>
      </c>
      <c r="P41" s="347">
        <f t="shared" si="0"/>
        <v>302.94999999999993</v>
      </c>
    </row>
    <row r="42" spans="1:16">
      <c r="A42" s="866">
        <v>4285</v>
      </c>
      <c r="B42" s="864" t="s">
        <v>592</v>
      </c>
      <c r="C42" s="865"/>
      <c r="D42" s="865">
        <v>0.43</v>
      </c>
      <c r="E42" s="865">
        <v>0.86</v>
      </c>
      <c r="F42" s="865">
        <v>1.29</v>
      </c>
      <c r="G42" s="865">
        <v>1.72</v>
      </c>
      <c r="H42" s="865">
        <v>2.15</v>
      </c>
      <c r="I42" s="865">
        <v>2.58</v>
      </c>
      <c r="J42" s="865">
        <v>3.01</v>
      </c>
      <c r="K42" s="865">
        <v>3.44</v>
      </c>
      <c r="L42" s="865">
        <v>3.87</v>
      </c>
      <c r="M42" s="865">
        <v>4.3</v>
      </c>
      <c r="N42" s="865">
        <v>4.7300000000000004</v>
      </c>
      <c r="O42" s="865">
        <v>5.16</v>
      </c>
      <c r="P42" s="347">
        <f t="shared" si="0"/>
        <v>2.7949999999999999</v>
      </c>
    </row>
    <row r="43" spans="1:16" s="864" customFormat="1">
      <c r="A43" s="866">
        <v>4265</v>
      </c>
      <c r="B43" s="864" t="s">
        <v>301</v>
      </c>
      <c r="C43" s="865">
        <v>110958.98</v>
      </c>
      <c r="D43" s="865">
        <v>111123.16</v>
      </c>
      <c r="E43" s="865">
        <v>111287.34</v>
      </c>
      <c r="F43" s="865">
        <v>111451.52</v>
      </c>
      <c r="G43" s="865">
        <v>111615.7</v>
      </c>
      <c r="H43" s="865">
        <v>111779.88</v>
      </c>
      <c r="I43" s="865">
        <v>111944.06</v>
      </c>
      <c r="J43" s="865">
        <v>112108.24</v>
      </c>
      <c r="K43" s="865">
        <v>112272.42</v>
      </c>
      <c r="L43" s="865">
        <v>112436.6</v>
      </c>
      <c r="M43" s="865">
        <v>112600.78</v>
      </c>
      <c r="N43" s="865">
        <v>112764.96</v>
      </c>
      <c r="O43" s="865">
        <v>112929.14</v>
      </c>
      <c r="P43" s="347">
        <f t="shared" si="0"/>
        <v>111944.05999999998</v>
      </c>
    </row>
    <row r="45" spans="1:16">
      <c r="A45" s="866">
        <v>6665</v>
      </c>
      <c r="B45" s="864" t="s">
        <v>487</v>
      </c>
      <c r="C45" s="865"/>
      <c r="D45" s="865">
        <v>621.16000000000008</v>
      </c>
      <c r="E45" s="865">
        <v>621.16000000000008</v>
      </c>
      <c r="F45" s="865">
        <v>621.16000000000008</v>
      </c>
      <c r="G45" s="865">
        <v>621.16000000000008</v>
      </c>
      <c r="H45" s="865">
        <v>621.16000000000008</v>
      </c>
      <c r="I45" s="865">
        <v>621.16000000000008</v>
      </c>
      <c r="J45" s="865">
        <v>621.16000000000008</v>
      </c>
      <c r="K45" s="865">
        <v>621.16000000000008</v>
      </c>
      <c r="L45" s="865">
        <v>622.29000000000008</v>
      </c>
      <c r="M45" s="865">
        <v>621.38</v>
      </c>
      <c r="N45" s="865">
        <v>621.39</v>
      </c>
      <c r="O45" s="865">
        <v>621.39</v>
      </c>
      <c r="P45" s="347">
        <f>SUM(D45:O45)</f>
        <v>7455.7300000000005</v>
      </c>
    </row>
    <row r="46" spans="1:16">
      <c r="A46" s="866">
        <v>6760</v>
      </c>
      <c r="B46" s="864" t="s">
        <v>306</v>
      </c>
      <c r="C46" s="865"/>
      <c r="D46" s="865">
        <v>0.21</v>
      </c>
      <c r="E46" s="865">
        <v>0.21</v>
      </c>
      <c r="F46" s="865">
        <v>0.21</v>
      </c>
      <c r="G46" s="865">
        <v>0.21</v>
      </c>
      <c r="H46" s="865">
        <v>0.21</v>
      </c>
      <c r="I46" s="865">
        <v>0.21</v>
      </c>
      <c r="J46" s="865">
        <v>0.21</v>
      </c>
      <c r="K46" s="865">
        <v>0.21</v>
      </c>
      <c r="L46" s="865">
        <v>0.21</v>
      </c>
      <c r="M46" s="865">
        <v>0.21</v>
      </c>
      <c r="N46" s="865">
        <v>0.21</v>
      </c>
      <c r="O46" s="865">
        <v>0.21</v>
      </c>
      <c r="P46" s="347">
        <f t="shared" ref="P46:P58" si="1">SUM(D46:O46)</f>
        <v>2.52</v>
      </c>
    </row>
    <row r="47" spans="1:16">
      <c r="A47" s="866">
        <v>6765</v>
      </c>
      <c r="B47" s="864" t="s">
        <v>307</v>
      </c>
      <c r="C47" s="865"/>
      <c r="D47" s="865">
        <v>269.14999999999998</v>
      </c>
      <c r="E47" s="865">
        <v>269.14999999999998</v>
      </c>
      <c r="F47" s="865">
        <v>269.14999999999998</v>
      </c>
      <c r="G47" s="865">
        <v>269.14999999999998</v>
      </c>
      <c r="H47" s="865">
        <v>269.14999999999998</v>
      </c>
      <c r="I47" s="865">
        <v>269.14999999999998</v>
      </c>
      <c r="J47" s="865">
        <v>269.14999999999998</v>
      </c>
      <c r="K47" s="865">
        <v>269.14999999999998</v>
      </c>
      <c r="L47" s="865">
        <v>269.14999999999998</v>
      </c>
      <c r="M47" s="865">
        <v>269.14999999999998</v>
      </c>
      <c r="N47" s="865">
        <v>269.14999999999998</v>
      </c>
      <c r="O47" s="865">
        <v>269.14999999999998</v>
      </c>
      <c r="P47" s="347">
        <f t="shared" si="1"/>
        <v>3229.8000000000006</v>
      </c>
    </row>
    <row r="48" spans="1:16">
      <c r="A48" s="866">
        <v>6775</v>
      </c>
      <c r="B48" s="864" t="s">
        <v>499</v>
      </c>
      <c r="C48" s="865"/>
      <c r="D48" s="865">
        <v>0.48</v>
      </c>
      <c r="E48" s="865">
        <v>0.48</v>
      </c>
      <c r="F48" s="865">
        <v>0.48</v>
      </c>
      <c r="G48" s="865">
        <v>0.48</v>
      </c>
      <c r="H48" s="865">
        <v>0.48</v>
      </c>
      <c r="I48" s="865">
        <v>0.48</v>
      </c>
      <c r="J48" s="865">
        <v>0.48</v>
      </c>
      <c r="K48" s="865">
        <v>0.48</v>
      </c>
      <c r="L48" s="865">
        <v>0.48</v>
      </c>
      <c r="M48" s="865">
        <v>0.48</v>
      </c>
      <c r="N48" s="865">
        <v>0.48</v>
      </c>
      <c r="O48" s="865">
        <v>0.48</v>
      </c>
      <c r="P48" s="347">
        <f t="shared" si="1"/>
        <v>5.7600000000000016</v>
      </c>
    </row>
    <row r="49" spans="1:16">
      <c r="A49" s="866">
        <v>6785</v>
      </c>
      <c r="B49" s="864" t="s">
        <v>500</v>
      </c>
      <c r="C49" s="865"/>
      <c r="D49" s="865">
        <v>5.39</v>
      </c>
      <c r="E49" s="865">
        <v>5.39</v>
      </c>
      <c r="F49" s="865">
        <v>5.39</v>
      </c>
      <c r="G49" s="865">
        <v>5.39</v>
      </c>
      <c r="H49" s="865">
        <v>5.39</v>
      </c>
      <c r="I49" s="865">
        <v>5.39</v>
      </c>
      <c r="J49" s="865">
        <v>5.39</v>
      </c>
      <c r="K49" s="865">
        <v>5.39</v>
      </c>
      <c r="L49" s="865">
        <v>5.39</v>
      </c>
      <c r="M49" s="865">
        <v>5.39</v>
      </c>
      <c r="N49" s="865">
        <v>5.39</v>
      </c>
      <c r="O49" s="865">
        <v>5.39</v>
      </c>
      <c r="P49" s="347">
        <f t="shared" si="1"/>
        <v>64.679999999999993</v>
      </c>
    </row>
    <row r="50" spans="1:16">
      <c r="P50" s="347">
        <f t="shared" si="1"/>
        <v>0</v>
      </c>
    </row>
    <row r="51" spans="1:16">
      <c r="A51" s="866">
        <v>7230</v>
      </c>
      <c r="B51" s="864" t="s">
        <v>584</v>
      </c>
      <c r="C51" s="865"/>
      <c r="D51" s="865">
        <v>-90.13</v>
      </c>
      <c r="E51" s="865">
        <v>-90.13</v>
      </c>
      <c r="F51" s="865">
        <v>-90.13</v>
      </c>
      <c r="G51" s="865">
        <v>-90.13</v>
      </c>
      <c r="H51" s="865">
        <v>-90.13</v>
      </c>
      <c r="I51" s="865">
        <v>-90.13</v>
      </c>
      <c r="J51" s="865">
        <v>-90.13</v>
      </c>
      <c r="K51" s="865">
        <v>-90.13</v>
      </c>
      <c r="L51" s="865">
        <v>-90.13</v>
      </c>
      <c r="M51" s="865">
        <v>-90.13</v>
      </c>
      <c r="N51" s="865">
        <v>-90.13</v>
      </c>
      <c r="O51" s="865">
        <v>-90.13</v>
      </c>
      <c r="P51" s="347">
        <f t="shared" si="1"/>
        <v>-1081.56</v>
      </c>
    </row>
    <row r="52" spans="1:16">
      <c r="A52" s="866">
        <v>7325</v>
      </c>
      <c r="B52" s="864" t="s">
        <v>520</v>
      </c>
      <c r="C52" s="865"/>
      <c r="D52" s="865">
        <v>-0.06</v>
      </c>
      <c r="E52" s="865">
        <v>-0.06</v>
      </c>
      <c r="F52" s="865">
        <v>-0.06</v>
      </c>
      <c r="G52" s="865">
        <v>-0.06</v>
      </c>
      <c r="H52" s="865">
        <v>-0.06</v>
      </c>
      <c r="I52" s="865">
        <v>-0.06</v>
      </c>
      <c r="J52" s="865">
        <v>-0.06</v>
      </c>
      <c r="K52" s="865">
        <v>-0.06</v>
      </c>
      <c r="L52" s="865">
        <v>-0.06</v>
      </c>
      <c r="M52" s="865">
        <v>-0.06</v>
      </c>
      <c r="N52" s="865">
        <v>-0.06</v>
      </c>
      <c r="O52" s="865">
        <v>-0.06</v>
      </c>
      <c r="P52" s="347">
        <f t="shared" si="1"/>
        <v>-0.7200000000000002</v>
      </c>
    </row>
    <row r="53" spans="1:16">
      <c r="A53" s="866">
        <v>7330</v>
      </c>
      <c r="B53" s="864" t="s">
        <v>520</v>
      </c>
      <c r="C53" s="865"/>
      <c r="D53" s="865">
        <v>-28.2</v>
      </c>
      <c r="E53" s="865">
        <v>-28.2</v>
      </c>
      <c r="F53" s="865">
        <v>-28.2</v>
      </c>
      <c r="G53" s="865">
        <v>-28.2</v>
      </c>
      <c r="H53" s="865">
        <v>-28.2</v>
      </c>
      <c r="I53" s="865">
        <v>-28.2</v>
      </c>
      <c r="J53" s="865">
        <v>-28.2</v>
      </c>
      <c r="K53" s="865">
        <v>-28.2</v>
      </c>
      <c r="L53" s="865">
        <v>-28.2</v>
      </c>
      <c r="M53" s="865">
        <v>-28.2</v>
      </c>
      <c r="N53" s="865">
        <v>-28.2</v>
      </c>
      <c r="O53" s="865">
        <v>-28.2</v>
      </c>
      <c r="P53" s="347">
        <f t="shared" si="1"/>
        <v>-338.39999999999992</v>
      </c>
    </row>
    <row r="54" spans="1:16">
      <c r="A54" s="866">
        <v>7350</v>
      </c>
      <c r="B54" s="864" t="s">
        <v>590</v>
      </c>
      <c r="C54" s="865"/>
      <c r="D54" s="865">
        <v>-1.53</v>
      </c>
      <c r="E54" s="865">
        <v>-1.53</v>
      </c>
      <c r="F54" s="865">
        <v>-1.53</v>
      </c>
      <c r="G54" s="865">
        <v>-1.53</v>
      </c>
      <c r="H54" s="865">
        <v>-1.53</v>
      </c>
      <c r="I54" s="865">
        <v>-1.53</v>
      </c>
      <c r="J54" s="865">
        <v>-1.53</v>
      </c>
      <c r="K54" s="865">
        <v>-1.53</v>
      </c>
      <c r="L54" s="865">
        <v>-1.53</v>
      </c>
      <c r="M54" s="865">
        <v>-1.53</v>
      </c>
      <c r="N54" s="865">
        <v>-1.53</v>
      </c>
      <c r="O54" s="865">
        <v>-1.53</v>
      </c>
      <c r="P54" s="347">
        <f t="shared" si="1"/>
        <v>-18.36</v>
      </c>
    </row>
    <row r="55" spans="1:16">
      <c r="A55" s="866">
        <v>7450</v>
      </c>
      <c r="B55" s="864" t="s">
        <v>592</v>
      </c>
      <c r="C55" s="865"/>
      <c r="D55" s="865">
        <v>-0.43</v>
      </c>
      <c r="E55" s="865">
        <v>-0.43</v>
      </c>
      <c r="F55" s="865">
        <v>-0.43</v>
      </c>
      <c r="G55" s="865">
        <v>-0.43</v>
      </c>
      <c r="H55" s="865">
        <v>-0.43</v>
      </c>
      <c r="I55" s="865">
        <v>-0.43</v>
      </c>
      <c r="J55" s="865">
        <v>-0.43</v>
      </c>
      <c r="K55" s="865">
        <v>-0.43</v>
      </c>
      <c r="L55" s="865">
        <v>-0.43</v>
      </c>
      <c r="M55" s="865">
        <v>-0.43</v>
      </c>
      <c r="N55" s="865">
        <v>-0.43</v>
      </c>
      <c r="O55" s="865">
        <v>-0.43</v>
      </c>
      <c r="P55" s="347">
        <f t="shared" si="1"/>
        <v>-5.16</v>
      </c>
    </row>
    <row r="56" spans="1:16">
      <c r="P56" s="347"/>
    </row>
    <row r="57" spans="1:16">
      <c r="A57" s="866">
        <v>7550</v>
      </c>
      <c r="B57" s="864" t="s">
        <v>525</v>
      </c>
      <c r="D57" s="865">
        <v>466</v>
      </c>
      <c r="E57" s="865">
        <v>466</v>
      </c>
      <c r="F57" s="865">
        <v>-6700.41</v>
      </c>
      <c r="G57" s="865">
        <v>466</v>
      </c>
      <c r="H57" s="865">
        <v>466</v>
      </c>
      <c r="I57" s="865">
        <v>466</v>
      </c>
      <c r="J57" s="865">
        <v>466</v>
      </c>
      <c r="K57" s="865">
        <v>466</v>
      </c>
      <c r="L57" s="865">
        <v>466</v>
      </c>
      <c r="M57" s="865">
        <v>466</v>
      </c>
      <c r="N57" s="865">
        <v>-4125.88</v>
      </c>
      <c r="O57" s="865">
        <v>6632.29</v>
      </c>
      <c r="P57" s="347">
        <f t="shared" si="1"/>
        <v>0</v>
      </c>
    </row>
    <row r="58" spans="1:16">
      <c r="A58" s="866">
        <v>7555</v>
      </c>
      <c r="B58" s="864" t="s">
        <v>526</v>
      </c>
      <c r="D58" s="865"/>
      <c r="E58" s="865"/>
      <c r="F58" s="865"/>
      <c r="G58" s="865"/>
      <c r="H58" s="865"/>
      <c r="I58" s="865"/>
      <c r="J58" s="865"/>
      <c r="K58" s="865"/>
      <c r="L58" s="865"/>
      <c r="M58" s="865"/>
      <c r="N58" s="865">
        <v>4591.8799999999992</v>
      </c>
      <c r="O58" s="865"/>
      <c r="P58" s="347">
        <f t="shared" si="1"/>
        <v>4591.8799999999992</v>
      </c>
    </row>
    <row r="59" spans="1:16">
      <c r="P59" s="347"/>
    </row>
    <row r="60" spans="1:16">
      <c r="P60" s="347"/>
    </row>
  </sheetData>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9BC78-0161-42BE-B7D6-311D90F4B039}">
  <sheetPr>
    <tabColor rgb="FFFF0000"/>
  </sheetPr>
  <dimension ref="A1:I130"/>
  <sheetViews>
    <sheetView workbookViewId="0">
      <selection activeCell="C2" sqref="C2"/>
    </sheetView>
  </sheetViews>
  <sheetFormatPr defaultColWidth="12.42578125" defaultRowHeight="12.75"/>
  <cols>
    <col min="1" max="1" width="12.42578125" style="425"/>
    <col min="2" max="2" width="36.85546875" style="425" customWidth="1"/>
    <col min="3" max="3" width="20.140625" style="425" customWidth="1"/>
    <col min="4" max="6" width="15" style="425" customWidth="1"/>
    <col min="7" max="8" width="13.7109375" style="425" customWidth="1"/>
    <col min="9" max="9" width="15" style="425" customWidth="1"/>
    <col min="10" max="257" width="12.42578125" style="425"/>
    <col min="258" max="258" width="36.85546875" style="425" customWidth="1"/>
    <col min="259" max="259" width="20.140625" style="425" customWidth="1"/>
    <col min="260" max="262" width="15" style="425" customWidth="1"/>
    <col min="263" max="264" width="13.7109375" style="425" customWidth="1"/>
    <col min="265" max="265" width="15" style="425" customWidth="1"/>
    <col min="266" max="513" width="12.42578125" style="425"/>
    <col min="514" max="514" width="36.85546875" style="425" customWidth="1"/>
    <col min="515" max="515" width="20.140625" style="425" customWidth="1"/>
    <col min="516" max="518" width="15" style="425" customWidth="1"/>
    <col min="519" max="520" width="13.7109375" style="425" customWidth="1"/>
    <col min="521" max="521" width="15" style="425" customWidth="1"/>
    <col min="522" max="769" width="12.42578125" style="425"/>
    <col min="770" max="770" width="36.85546875" style="425" customWidth="1"/>
    <col min="771" max="771" width="20.140625" style="425" customWidth="1"/>
    <col min="772" max="774" width="15" style="425" customWidth="1"/>
    <col min="775" max="776" width="13.7109375" style="425" customWidth="1"/>
    <col min="777" max="777" width="15" style="425" customWidth="1"/>
    <col min="778" max="1025" width="12.42578125" style="425"/>
    <col min="1026" max="1026" width="36.85546875" style="425" customWidth="1"/>
    <col min="1027" max="1027" width="20.140625" style="425" customWidth="1"/>
    <col min="1028" max="1030" width="15" style="425" customWidth="1"/>
    <col min="1031" max="1032" width="13.7109375" style="425" customWidth="1"/>
    <col min="1033" max="1033" width="15" style="425" customWidth="1"/>
    <col min="1034" max="1281" width="12.42578125" style="425"/>
    <col min="1282" max="1282" width="36.85546875" style="425" customWidth="1"/>
    <col min="1283" max="1283" width="20.140625" style="425" customWidth="1"/>
    <col min="1284" max="1286" width="15" style="425" customWidth="1"/>
    <col min="1287" max="1288" width="13.7109375" style="425" customWidth="1"/>
    <col min="1289" max="1289" width="15" style="425" customWidth="1"/>
    <col min="1290" max="1537" width="12.42578125" style="425"/>
    <col min="1538" max="1538" width="36.85546875" style="425" customWidth="1"/>
    <col min="1539" max="1539" width="20.140625" style="425" customWidth="1"/>
    <col min="1540" max="1542" width="15" style="425" customWidth="1"/>
    <col min="1543" max="1544" width="13.7109375" style="425" customWidth="1"/>
    <col min="1545" max="1545" width="15" style="425" customWidth="1"/>
    <col min="1546" max="1793" width="12.42578125" style="425"/>
    <col min="1794" max="1794" width="36.85546875" style="425" customWidth="1"/>
    <col min="1795" max="1795" width="20.140625" style="425" customWidth="1"/>
    <col min="1796" max="1798" width="15" style="425" customWidth="1"/>
    <col min="1799" max="1800" width="13.7109375" style="425" customWidth="1"/>
    <col min="1801" max="1801" width="15" style="425" customWidth="1"/>
    <col min="1802" max="2049" width="12.42578125" style="425"/>
    <col min="2050" max="2050" width="36.85546875" style="425" customWidth="1"/>
    <col min="2051" max="2051" width="20.140625" style="425" customWidth="1"/>
    <col min="2052" max="2054" width="15" style="425" customWidth="1"/>
    <col min="2055" max="2056" width="13.7109375" style="425" customWidth="1"/>
    <col min="2057" max="2057" width="15" style="425" customWidth="1"/>
    <col min="2058" max="2305" width="12.42578125" style="425"/>
    <col min="2306" max="2306" width="36.85546875" style="425" customWidth="1"/>
    <col min="2307" max="2307" width="20.140625" style="425" customWidth="1"/>
    <col min="2308" max="2310" width="15" style="425" customWidth="1"/>
    <col min="2311" max="2312" width="13.7109375" style="425" customWidth="1"/>
    <col min="2313" max="2313" width="15" style="425" customWidth="1"/>
    <col min="2314" max="2561" width="12.42578125" style="425"/>
    <col min="2562" max="2562" width="36.85546875" style="425" customWidth="1"/>
    <col min="2563" max="2563" width="20.140625" style="425" customWidth="1"/>
    <col min="2564" max="2566" width="15" style="425" customWidth="1"/>
    <col min="2567" max="2568" width="13.7109375" style="425" customWidth="1"/>
    <col min="2569" max="2569" width="15" style="425" customWidth="1"/>
    <col min="2570" max="2817" width="12.42578125" style="425"/>
    <col min="2818" max="2818" width="36.85546875" style="425" customWidth="1"/>
    <col min="2819" max="2819" width="20.140625" style="425" customWidth="1"/>
    <col min="2820" max="2822" width="15" style="425" customWidth="1"/>
    <col min="2823" max="2824" width="13.7109375" style="425" customWidth="1"/>
    <col min="2825" max="2825" width="15" style="425" customWidth="1"/>
    <col min="2826" max="3073" width="12.42578125" style="425"/>
    <col min="3074" max="3074" width="36.85546875" style="425" customWidth="1"/>
    <col min="3075" max="3075" width="20.140625" style="425" customWidth="1"/>
    <col min="3076" max="3078" width="15" style="425" customWidth="1"/>
    <col min="3079" max="3080" width="13.7109375" style="425" customWidth="1"/>
    <col min="3081" max="3081" width="15" style="425" customWidth="1"/>
    <col min="3082" max="3329" width="12.42578125" style="425"/>
    <col min="3330" max="3330" width="36.85546875" style="425" customWidth="1"/>
    <col min="3331" max="3331" width="20.140625" style="425" customWidth="1"/>
    <col min="3332" max="3334" width="15" style="425" customWidth="1"/>
    <col min="3335" max="3336" width="13.7109375" style="425" customWidth="1"/>
    <col min="3337" max="3337" width="15" style="425" customWidth="1"/>
    <col min="3338" max="3585" width="12.42578125" style="425"/>
    <col min="3586" max="3586" width="36.85546875" style="425" customWidth="1"/>
    <col min="3587" max="3587" width="20.140625" style="425" customWidth="1"/>
    <col min="3588" max="3590" width="15" style="425" customWidth="1"/>
    <col min="3591" max="3592" width="13.7109375" style="425" customWidth="1"/>
    <col min="3593" max="3593" width="15" style="425" customWidth="1"/>
    <col min="3594" max="3841" width="12.42578125" style="425"/>
    <col min="3842" max="3842" width="36.85546875" style="425" customWidth="1"/>
    <col min="3843" max="3843" width="20.140625" style="425" customWidth="1"/>
    <col min="3844" max="3846" width="15" style="425" customWidth="1"/>
    <col min="3847" max="3848" width="13.7109375" style="425" customWidth="1"/>
    <col min="3849" max="3849" width="15" style="425" customWidth="1"/>
    <col min="3850" max="4097" width="12.42578125" style="425"/>
    <col min="4098" max="4098" width="36.85546875" style="425" customWidth="1"/>
    <col min="4099" max="4099" width="20.140625" style="425" customWidth="1"/>
    <col min="4100" max="4102" width="15" style="425" customWidth="1"/>
    <col min="4103" max="4104" width="13.7109375" style="425" customWidth="1"/>
    <col min="4105" max="4105" width="15" style="425" customWidth="1"/>
    <col min="4106" max="4353" width="12.42578125" style="425"/>
    <col min="4354" max="4354" width="36.85546875" style="425" customWidth="1"/>
    <col min="4355" max="4355" width="20.140625" style="425" customWidth="1"/>
    <col min="4356" max="4358" width="15" style="425" customWidth="1"/>
    <col min="4359" max="4360" width="13.7109375" style="425" customWidth="1"/>
    <col min="4361" max="4361" width="15" style="425" customWidth="1"/>
    <col min="4362" max="4609" width="12.42578125" style="425"/>
    <col min="4610" max="4610" width="36.85546875" style="425" customWidth="1"/>
    <col min="4611" max="4611" width="20.140625" style="425" customWidth="1"/>
    <col min="4612" max="4614" width="15" style="425" customWidth="1"/>
    <col min="4615" max="4616" width="13.7109375" style="425" customWidth="1"/>
    <col min="4617" max="4617" width="15" style="425" customWidth="1"/>
    <col min="4618" max="4865" width="12.42578125" style="425"/>
    <col min="4866" max="4866" width="36.85546875" style="425" customWidth="1"/>
    <col min="4867" max="4867" width="20.140625" style="425" customWidth="1"/>
    <col min="4868" max="4870" width="15" style="425" customWidth="1"/>
    <col min="4871" max="4872" width="13.7109375" style="425" customWidth="1"/>
    <col min="4873" max="4873" width="15" style="425" customWidth="1"/>
    <col min="4874" max="5121" width="12.42578125" style="425"/>
    <col min="5122" max="5122" width="36.85546875" style="425" customWidth="1"/>
    <col min="5123" max="5123" width="20.140625" style="425" customWidth="1"/>
    <col min="5124" max="5126" width="15" style="425" customWidth="1"/>
    <col min="5127" max="5128" width="13.7109375" style="425" customWidth="1"/>
    <col min="5129" max="5129" width="15" style="425" customWidth="1"/>
    <col min="5130" max="5377" width="12.42578125" style="425"/>
    <col min="5378" max="5378" width="36.85546875" style="425" customWidth="1"/>
    <col min="5379" max="5379" width="20.140625" style="425" customWidth="1"/>
    <col min="5380" max="5382" width="15" style="425" customWidth="1"/>
    <col min="5383" max="5384" width="13.7109375" style="425" customWidth="1"/>
    <col min="5385" max="5385" width="15" style="425" customWidth="1"/>
    <col min="5386" max="5633" width="12.42578125" style="425"/>
    <col min="5634" max="5634" width="36.85546875" style="425" customWidth="1"/>
    <col min="5635" max="5635" width="20.140625" style="425" customWidth="1"/>
    <col min="5636" max="5638" width="15" style="425" customWidth="1"/>
    <col min="5639" max="5640" width="13.7109375" style="425" customWidth="1"/>
    <col min="5641" max="5641" width="15" style="425" customWidth="1"/>
    <col min="5642" max="5889" width="12.42578125" style="425"/>
    <col min="5890" max="5890" width="36.85546875" style="425" customWidth="1"/>
    <col min="5891" max="5891" width="20.140625" style="425" customWidth="1"/>
    <col min="5892" max="5894" width="15" style="425" customWidth="1"/>
    <col min="5895" max="5896" width="13.7109375" style="425" customWidth="1"/>
    <col min="5897" max="5897" width="15" style="425" customWidth="1"/>
    <col min="5898" max="6145" width="12.42578125" style="425"/>
    <col min="6146" max="6146" width="36.85546875" style="425" customWidth="1"/>
    <col min="6147" max="6147" width="20.140625" style="425" customWidth="1"/>
    <col min="6148" max="6150" width="15" style="425" customWidth="1"/>
    <col min="6151" max="6152" width="13.7109375" style="425" customWidth="1"/>
    <col min="6153" max="6153" width="15" style="425" customWidth="1"/>
    <col min="6154" max="6401" width="12.42578125" style="425"/>
    <col min="6402" max="6402" width="36.85546875" style="425" customWidth="1"/>
    <col min="6403" max="6403" width="20.140625" style="425" customWidth="1"/>
    <col min="6404" max="6406" width="15" style="425" customWidth="1"/>
    <col min="6407" max="6408" width="13.7109375" style="425" customWidth="1"/>
    <col min="6409" max="6409" width="15" style="425" customWidth="1"/>
    <col min="6410" max="6657" width="12.42578125" style="425"/>
    <col min="6658" max="6658" width="36.85546875" style="425" customWidth="1"/>
    <col min="6659" max="6659" width="20.140625" style="425" customWidth="1"/>
    <col min="6660" max="6662" width="15" style="425" customWidth="1"/>
    <col min="6663" max="6664" width="13.7109375" style="425" customWidth="1"/>
    <col min="6665" max="6665" width="15" style="425" customWidth="1"/>
    <col min="6666" max="6913" width="12.42578125" style="425"/>
    <col min="6914" max="6914" width="36.85546875" style="425" customWidth="1"/>
    <col min="6915" max="6915" width="20.140625" style="425" customWidth="1"/>
    <col min="6916" max="6918" width="15" style="425" customWidth="1"/>
    <col min="6919" max="6920" width="13.7109375" style="425" customWidth="1"/>
    <col min="6921" max="6921" width="15" style="425" customWidth="1"/>
    <col min="6922" max="7169" width="12.42578125" style="425"/>
    <col min="7170" max="7170" width="36.85546875" style="425" customWidth="1"/>
    <col min="7171" max="7171" width="20.140625" style="425" customWidth="1"/>
    <col min="7172" max="7174" width="15" style="425" customWidth="1"/>
    <col min="7175" max="7176" width="13.7109375" style="425" customWidth="1"/>
    <col min="7177" max="7177" width="15" style="425" customWidth="1"/>
    <col min="7178" max="7425" width="12.42578125" style="425"/>
    <col min="7426" max="7426" width="36.85546875" style="425" customWidth="1"/>
    <col min="7427" max="7427" width="20.140625" style="425" customWidth="1"/>
    <col min="7428" max="7430" width="15" style="425" customWidth="1"/>
    <col min="7431" max="7432" width="13.7109375" style="425" customWidth="1"/>
    <col min="7433" max="7433" width="15" style="425" customWidth="1"/>
    <col min="7434" max="7681" width="12.42578125" style="425"/>
    <col min="7682" max="7682" width="36.85546875" style="425" customWidth="1"/>
    <col min="7683" max="7683" width="20.140625" style="425" customWidth="1"/>
    <col min="7684" max="7686" width="15" style="425" customWidth="1"/>
    <col min="7687" max="7688" width="13.7109375" style="425" customWidth="1"/>
    <col min="7689" max="7689" width="15" style="425" customWidth="1"/>
    <col min="7690" max="7937" width="12.42578125" style="425"/>
    <col min="7938" max="7938" width="36.85546875" style="425" customWidth="1"/>
    <col min="7939" max="7939" width="20.140625" style="425" customWidth="1"/>
    <col min="7940" max="7942" width="15" style="425" customWidth="1"/>
    <col min="7943" max="7944" width="13.7109375" style="425" customWidth="1"/>
    <col min="7945" max="7945" width="15" style="425" customWidth="1"/>
    <col min="7946" max="8193" width="12.42578125" style="425"/>
    <col min="8194" max="8194" width="36.85546875" style="425" customWidth="1"/>
    <col min="8195" max="8195" width="20.140625" style="425" customWidth="1"/>
    <col min="8196" max="8198" width="15" style="425" customWidth="1"/>
    <col min="8199" max="8200" width="13.7109375" style="425" customWidth="1"/>
    <col min="8201" max="8201" width="15" style="425" customWidth="1"/>
    <col min="8202" max="8449" width="12.42578125" style="425"/>
    <col min="8450" max="8450" width="36.85546875" style="425" customWidth="1"/>
    <col min="8451" max="8451" width="20.140625" style="425" customWidth="1"/>
    <col min="8452" max="8454" width="15" style="425" customWidth="1"/>
    <col min="8455" max="8456" width="13.7109375" style="425" customWidth="1"/>
    <col min="8457" max="8457" width="15" style="425" customWidth="1"/>
    <col min="8458" max="8705" width="12.42578125" style="425"/>
    <col min="8706" max="8706" width="36.85546875" style="425" customWidth="1"/>
    <col min="8707" max="8707" width="20.140625" style="425" customWidth="1"/>
    <col min="8708" max="8710" width="15" style="425" customWidth="1"/>
    <col min="8711" max="8712" width="13.7109375" style="425" customWidth="1"/>
    <col min="8713" max="8713" width="15" style="425" customWidth="1"/>
    <col min="8714" max="8961" width="12.42578125" style="425"/>
    <col min="8962" max="8962" width="36.85546875" style="425" customWidth="1"/>
    <col min="8963" max="8963" width="20.140625" style="425" customWidth="1"/>
    <col min="8964" max="8966" width="15" style="425" customWidth="1"/>
    <col min="8967" max="8968" width="13.7109375" style="425" customWidth="1"/>
    <col min="8969" max="8969" width="15" style="425" customWidth="1"/>
    <col min="8970" max="9217" width="12.42578125" style="425"/>
    <col min="9218" max="9218" width="36.85546875" style="425" customWidth="1"/>
    <col min="9219" max="9219" width="20.140625" style="425" customWidth="1"/>
    <col min="9220" max="9222" width="15" style="425" customWidth="1"/>
    <col min="9223" max="9224" width="13.7109375" style="425" customWidth="1"/>
    <col min="9225" max="9225" width="15" style="425" customWidth="1"/>
    <col min="9226" max="9473" width="12.42578125" style="425"/>
    <col min="9474" max="9474" width="36.85546875" style="425" customWidth="1"/>
    <col min="9475" max="9475" width="20.140625" style="425" customWidth="1"/>
    <col min="9476" max="9478" width="15" style="425" customWidth="1"/>
    <col min="9479" max="9480" width="13.7109375" style="425" customWidth="1"/>
    <col min="9481" max="9481" width="15" style="425" customWidth="1"/>
    <col min="9482" max="9729" width="12.42578125" style="425"/>
    <col min="9730" max="9730" width="36.85546875" style="425" customWidth="1"/>
    <col min="9731" max="9731" width="20.140625" style="425" customWidth="1"/>
    <col min="9732" max="9734" width="15" style="425" customWidth="1"/>
    <col min="9735" max="9736" width="13.7109375" style="425" customWidth="1"/>
    <col min="9737" max="9737" width="15" style="425" customWidth="1"/>
    <col min="9738" max="9985" width="12.42578125" style="425"/>
    <col min="9986" max="9986" width="36.85546875" style="425" customWidth="1"/>
    <col min="9987" max="9987" width="20.140625" style="425" customWidth="1"/>
    <col min="9988" max="9990" width="15" style="425" customWidth="1"/>
    <col min="9991" max="9992" width="13.7109375" style="425" customWidth="1"/>
    <col min="9993" max="9993" width="15" style="425" customWidth="1"/>
    <col min="9994" max="10241" width="12.42578125" style="425"/>
    <col min="10242" max="10242" width="36.85546875" style="425" customWidth="1"/>
    <col min="10243" max="10243" width="20.140625" style="425" customWidth="1"/>
    <col min="10244" max="10246" width="15" style="425" customWidth="1"/>
    <col min="10247" max="10248" width="13.7109375" style="425" customWidth="1"/>
    <col min="10249" max="10249" width="15" style="425" customWidth="1"/>
    <col min="10250" max="10497" width="12.42578125" style="425"/>
    <col min="10498" max="10498" width="36.85546875" style="425" customWidth="1"/>
    <col min="10499" max="10499" width="20.140625" style="425" customWidth="1"/>
    <col min="10500" max="10502" width="15" style="425" customWidth="1"/>
    <col min="10503" max="10504" width="13.7109375" style="425" customWidth="1"/>
    <col min="10505" max="10505" width="15" style="425" customWidth="1"/>
    <col min="10506" max="10753" width="12.42578125" style="425"/>
    <col min="10754" max="10754" width="36.85546875" style="425" customWidth="1"/>
    <col min="10755" max="10755" width="20.140625" style="425" customWidth="1"/>
    <col min="10756" max="10758" width="15" style="425" customWidth="1"/>
    <col min="10759" max="10760" width="13.7109375" style="425" customWidth="1"/>
    <col min="10761" max="10761" width="15" style="425" customWidth="1"/>
    <col min="10762" max="11009" width="12.42578125" style="425"/>
    <col min="11010" max="11010" width="36.85546875" style="425" customWidth="1"/>
    <col min="11011" max="11011" width="20.140625" style="425" customWidth="1"/>
    <col min="11012" max="11014" width="15" style="425" customWidth="1"/>
    <col min="11015" max="11016" width="13.7109375" style="425" customWidth="1"/>
    <col min="11017" max="11017" width="15" style="425" customWidth="1"/>
    <col min="11018" max="11265" width="12.42578125" style="425"/>
    <col min="11266" max="11266" width="36.85546875" style="425" customWidth="1"/>
    <col min="11267" max="11267" width="20.140625" style="425" customWidth="1"/>
    <col min="11268" max="11270" width="15" style="425" customWidth="1"/>
    <col min="11271" max="11272" width="13.7109375" style="425" customWidth="1"/>
    <col min="11273" max="11273" width="15" style="425" customWidth="1"/>
    <col min="11274" max="11521" width="12.42578125" style="425"/>
    <col min="11522" max="11522" width="36.85546875" style="425" customWidth="1"/>
    <col min="11523" max="11523" width="20.140625" style="425" customWidth="1"/>
    <col min="11524" max="11526" width="15" style="425" customWidth="1"/>
    <col min="11527" max="11528" width="13.7109375" style="425" customWidth="1"/>
    <col min="11529" max="11529" width="15" style="425" customWidth="1"/>
    <col min="11530" max="11777" width="12.42578125" style="425"/>
    <col min="11778" max="11778" width="36.85546875" style="425" customWidth="1"/>
    <col min="11779" max="11779" width="20.140625" style="425" customWidth="1"/>
    <col min="11780" max="11782" width="15" style="425" customWidth="1"/>
    <col min="11783" max="11784" width="13.7109375" style="425" customWidth="1"/>
    <col min="11785" max="11785" width="15" style="425" customWidth="1"/>
    <col min="11786" max="12033" width="12.42578125" style="425"/>
    <col min="12034" max="12034" width="36.85546875" style="425" customWidth="1"/>
    <col min="12035" max="12035" width="20.140625" style="425" customWidth="1"/>
    <col min="12036" max="12038" width="15" style="425" customWidth="1"/>
    <col min="12039" max="12040" width="13.7109375" style="425" customWidth="1"/>
    <col min="12041" max="12041" width="15" style="425" customWidth="1"/>
    <col min="12042" max="12289" width="12.42578125" style="425"/>
    <col min="12290" max="12290" width="36.85546875" style="425" customWidth="1"/>
    <col min="12291" max="12291" width="20.140625" style="425" customWidth="1"/>
    <col min="12292" max="12294" width="15" style="425" customWidth="1"/>
    <col min="12295" max="12296" width="13.7109375" style="425" customWidth="1"/>
    <col min="12297" max="12297" width="15" style="425" customWidth="1"/>
    <col min="12298" max="12545" width="12.42578125" style="425"/>
    <col min="12546" max="12546" width="36.85546875" style="425" customWidth="1"/>
    <col min="12547" max="12547" width="20.140625" style="425" customWidth="1"/>
    <col min="12548" max="12550" width="15" style="425" customWidth="1"/>
    <col min="12551" max="12552" width="13.7109375" style="425" customWidth="1"/>
    <col min="12553" max="12553" width="15" style="425" customWidth="1"/>
    <col min="12554" max="12801" width="12.42578125" style="425"/>
    <col min="12802" max="12802" width="36.85546875" style="425" customWidth="1"/>
    <col min="12803" max="12803" width="20.140625" style="425" customWidth="1"/>
    <col min="12804" max="12806" width="15" style="425" customWidth="1"/>
    <col min="12807" max="12808" width="13.7109375" style="425" customWidth="1"/>
    <col min="12809" max="12809" width="15" style="425" customWidth="1"/>
    <col min="12810" max="13057" width="12.42578125" style="425"/>
    <col min="13058" max="13058" width="36.85546875" style="425" customWidth="1"/>
    <col min="13059" max="13059" width="20.140625" style="425" customWidth="1"/>
    <col min="13060" max="13062" width="15" style="425" customWidth="1"/>
    <col min="13063" max="13064" width="13.7109375" style="425" customWidth="1"/>
    <col min="13065" max="13065" width="15" style="425" customWidth="1"/>
    <col min="13066" max="13313" width="12.42578125" style="425"/>
    <col min="13314" max="13314" width="36.85546875" style="425" customWidth="1"/>
    <col min="13315" max="13315" width="20.140625" style="425" customWidth="1"/>
    <col min="13316" max="13318" width="15" style="425" customWidth="1"/>
    <col min="13319" max="13320" width="13.7109375" style="425" customWidth="1"/>
    <col min="13321" max="13321" width="15" style="425" customWidth="1"/>
    <col min="13322" max="13569" width="12.42578125" style="425"/>
    <col min="13570" max="13570" width="36.85546875" style="425" customWidth="1"/>
    <col min="13571" max="13571" width="20.140625" style="425" customWidth="1"/>
    <col min="13572" max="13574" width="15" style="425" customWidth="1"/>
    <col min="13575" max="13576" width="13.7109375" style="425" customWidth="1"/>
    <col min="13577" max="13577" width="15" style="425" customWidth="1"/>
    <col min="13578" max="13825" width="12.42578125" style="425"/>
    <col min="13826" max="13826" width="36.85546875" style="425" customWidth="1"/>
    <col min="13827" max="13827" width="20.140625" style="425" customWidth="1"/>
    <col min="13828" max="13830" width="15" style="425" customWidth="1"/>
    <col min="13831" max="13832" width="13.7109375" style="425" customWidth="1"/>
    <col min="13833" max="13833" width="15" style="425" customWidth="1"/>
    <col min="13834" max="14081" width="12.42578125" style="425"/>
    <col min="14082" max="14082" width="36.85546875" style="425" customWidth="1"/>
    <col min="14083" max="14083" width="20.140625" style="425" customWidth="1"/>
    <col min="14084" max="14086" width="15" style="425" customWidth="1"/>
    <col min="14087" max="14088" width="13.7109375" style="425" customWidth="1"/>
    <col min="14089" max="14089" width="15" style="425" customWidth="1"/>
    <col min="14090" max="14337" width="12.42578125" style="425"/>
    <col min="14338" max="14338" width="36.85546875" style="425" customWidth="1"/>
    <col min="14339" max="14339" width="20.140625" style="425" customWidth="1"/>
    <col min="14340" max="14342" width="15" style="425" customWidth="1"/>
    <col min="14343" max="14344" width="13.7109375" style="425" customWidth="1"/>
    <col min="14345" max="14345" width="15" style="425" customWidth="1"/>
    <col min="14346" max="14593" width="12.42578125" style="425"/>
    <col min="14594" max="14594" width="36.85546875" style="425" customWidth="1"/>
    <col min="14595" max="14595" width="20.140625" style="425" customWidth="1"/>
    <col min="14596" max="14598" width="15" style="425" customWidth="1"/>
    <col min="14599" max="14600" width="13.7109375" style="425" customWidth="1"/>
    <col min="14601" max="14601" width="15" style="425" customWidth="1"/>
    <col min="14602" max="14849" width="12.42578125" style="425"/>
    <col min="14850" max="14850" width="36.85546875" style="425" customWidth="1"/>
    <col min="14851" max="14851" width="20.140625" style="425" customWidth="1"/>
    <col min="14852" max="14854" width="15" style="425" customWidth="1"/>
    <col min="14855" max="14856" width="13.7109375" style="425" customWidth="1"/>
    <col min="14857" max="14857" width="15" style="425" customWidth="1"/>
    <col min="14858" max="15105" width="12.42578125" style="425"/>
    <col min="15106" max="15106" width="36.85546875" style="425" customWidth="1"/>
    <col min="15107" max="15107" width="20.140625" style="425" customWidth="1"/>
    <col min="15108" max="15110" width="15" style="425" customWidth="1"/>
    <col min="15111" max="15112" width="13.7109375" style="425" customWidth="1"/>
    <col min="15113" max="15113" width="15" style="425" customWidth="1"/>
    <col min="15114" max="15361" width="12.42578125" style="425"/>
    <col min="15362" max="15362" width="36.85546875" style="425" customWidth="1"/>
    <col min="15363" max="15363" width="20.140625" style="425" customWidth="1"/>
    <col min="15364" max="15366" width="15" style="425" customWidth="1"/>
    <col min="15367" max="15368" width="13.7109375" style="425" customWidth="1"/>
    <col min="15369" max="15369" width="15" style="425" customWidth="1"/>
    <col min="15370" max="15617" width="12.42578125" style="425"/>
    <col min="15618" max="15618" width="36.85546875" style="425" customWidth="1"/>
    <col min="15619" max="15619" width="20.140625" style="425" customWidth="1"/>
    <col min="15620" max="15622" width="15" style="425" customWidth="1"/>
    <col min="15623" max="15624" width="13.7109375" style="425" customWidth="1"/>
    <col min="15625" max="15625" width="15" style="425" customWidth="1"/>
    <col min="15626" max="15873" width="12.42578125" style="425"/>
    <col min="15874" max="15874" width="36.85546875" style="425" customWidth="1"/>
    <col min="15875" max="15875" width="20.140625" style="425" customWidth="1"/>
    <col min="15876" max="15878" width="15" style="425" customWidth="1"/>
    <col min="15879" max="15880" width="13.7109375" style="425" customWidth="1"/>
    <col min="15881" max="15881" width="15" style="425" customWidth="1"/>
    <col min="15882" max="16129" width="12.42578125" style="425"/>
    <col min="16130" max="16130" width="36.85546875" style="425" customWidth="1"/>
    <col min="16131" max="16131" width="20.140625" style="425" customWidth="1"/>
    <col min="16132" max="16134" width="15" style="425" customWidth="1"/>
    <col min="16135" max="16136" width="13.7109375" style="425" customWidth="1"/>
    <col min="16137" max="16137" width="15" style="425" customWidth="1"/>
    <col min="16138" max="16384" width="12.42578125" style="425"/>
  </cols>
  <sheetData>
    <row r="1" spans="1:5">
      <c r="A1" s="454" t="s">
        <v>697</v>
      </c>
      <c r="B1" s="454"/>
      <c r="C1" s="455"/>
      <c r="D1" s="456"/>
      <c r="E1" s="457" t="s">
        <v>1</v>
      </c>
    </row>
    <row r="2" spans="1:5">
      <c r="A2" s="454"/>
      <c r="B2" s="454"/>
      <c r="C2" s="958">
        <v>1</v>
      </c>
      <c r="D2" s="456"/>
      <c r="E2" s="457"/>
    </row>
    <row r="3" spans="1:5">
      <c r="A3" s="1" t="s">
        <v>141</v>
      </c>
      <c r="B3" s="454"/>
      <c r="C3" s="455"/>
      <c r="D3" s="456"/>
      <c r="E3" s="458" t="s">
        <v>686</v>
      </c>
    </row>
    <row r="4" spans="1:5">
      <c r="A4" s="454" t="s">
        <v>695</v>
      </c>
      <c r="B4" s="454"/>
      <c r="C4" s="455"/>
      <c r="D4" s="456"/>
      <c r="E4" s="457" t="s">
        <v>363</v>
      </c>
    </row>
    <row r="5" spans="1:5">
      <c r="A5" s="454" t="s">
        <v>529</v>
      </c>
      <c r="B5" s="454"/>
      <c r="C5" s="454"/>
      <c r="D5" s="456"/>
      <c r="E5" s="457" t="s">
        <v>177</v>
      </c>
    </row>
    <row r="6" spans="1:5">
      <c r="A6" s="454"/>
      <c r="B6" s="454"/>
      <c r="C6" s="454"/>
      <c r="D6" s="454"/>
      <c r="E6" s="454"/>
    </row>
    <row r="7" spans="1:5">
      <c r="A7" s="971" t="s">
        <v>364</v>
      </c>
      <c r="B7" s="972"/>
      <c r="C7" s="972"/>
      <c r="D7" s="972"/>
      <c r="E7" s="972"/>
    </row>
    <row r="8" spans="1:5">
      <c r="A8" s="972"/>
      <c r="B8" s="972"/>
      <c r="C8" s="972"/>
      <c r="D8" s="972"/>
      <c r="E8" s="972"/>
    </row>
    <row r="9" spans="1:5" ht="13.5" thickBot="1">
      <c r="A9" s="459"/>
      <c r="B9" s="459"/>
      <c r="C9" s="459"/>
      <c r="D9" s="459"/>
      <c r="E9" s="459"/>
    </row>
    <row r="10" spans="1:5">
      <c r="A10" s="454"/>
      <c r="B10" s="460" t="s">
        <v>7</v>
      </c>
      <c r="C10" s="460" t="s">
        <v>315</v>
      </c>
      <c r="D10" s="460" t="s">
        <v>144</v>
      </c>
      <c r="E10" s="460" t="s">
        <v>365</v>
      </c>
    </row>
    <row r="11" spans="1:5">
      <c r="A11" s="460" t="s">
        <v>92</v>
      </c>
      <c r="B11" s="454"/>
      <c r="C11" s="460" t="s">
        <v>366</v>
      </c>
      <c r="D11" s="460" t="s">
        <v>367</v>
      </c>
      <c r="E11" s="460" t="s">
        <v>197</v>
      </c>
    </row>
    <row r="12" spans="1:5" ht="15">
      <c r="A12" s="461" t="s">
        <v>95</v>
      </c>
      <c r="B12" s="462" t="s">
        <v>241</v>
      </c>
      <c r="C12" s="462" t="s">
        <v>368</v>
      </c>
      <c r="D12" s="462" t="s">
        <v>106</v>
      </c>
      <c r="E12" s="462" t="s">
        <v>369</v>
      </c>
    </row>
    <row r="13" spans="1:5">
      <c r="A13" s="463"/>
      <c r="B13" s="456"/>
      <c r="C13" s="464"/>
      <c r="D13" s="465"/>
      <c r="E13" s="464"/>
    </row>
    <row r="14" spans="1:5">
      <c r="A14" s="463">
        <v>1</v>
      </c>
      <c r="B14" s="454" t="s">
        <v>318</v>
      </c>
      <c r="C14" s="466" t="s">
        <v>172</v>
      </c>
      <c r="D14" s="466" t="s">
        <v>172</v>
      </c>
      <c r="E14" s="466" t="s">
        <v>172</v>
      </c>
    </row>
    <row r="15" spans="1:5">
      <c r="A15" s="463">
        <f>A14+1</f>
        <v>2</v>
      </c>
      <c r="B15" s="454"/>
      <c r="C15" s="466"/>
      <c r="D15" s="466"/>
      <c r="E15" s="466"/>
    </row>
    <row r="16" spans="1:5">
      <c r="A16" s="463">
        <f t="shared" ref="A16:A51" si="0">A15+1</f>
        <v>3</v>
      </c>
      <c r="B16" s="454" t="s">
        <v>370</v>
      </c>
      <c r="C16" s="65"/>
      <c r="D16" s="65"/>
      <c r="E16" s="69"/>
    </row>
    <row r="17" spans="1:5">
      <c r="A17" s="463">
        <f t="shared" si="0"/>
        <v>4</v>
      </c>
      <c r="B17" s="454"/>
      <c r="C17" s="69"/>
      <c r="D17" s="69"/>
      <c r="E17" s="69"/>
    </row>
    <row r="18" spans="1:5">
      <c r="A18" s="463">
        <f t="shared" si="0"/>
        <v>5</v>
      </c>
      <c r="B18" s="454" t="s">
        <v>371</v>
      </c>
      <c r="C18" s="69"/>
      <c r="D18" s="69"/>
      <c r="E18" s="69"/>
    </row>
    <row r="19" spans="1:5">
      <c r="A19" s="463">
        <f t="shared" si="0"/>
        <v>6</v>
      </c>
      <c r="B19" s="454"/>
      <c r="C19" s="69"/>
      <c r="D19" s="69"/>
      <c r="E19" s="69"/>
    </row>
    <row r="20" spans="1:5">
      <c r="A20" s="463">
        <f t="shared" si="0"/>
        <v>7</v>
      </c>
      <c r="B20" s="454" t="s">
        <v>372</v>
      </c>
      <c r="C20" s="69"/>
      <c r="D20" s="69"/>
      <c r="E20" s="69"/>
    </row>
    <row r="21" spans="1:5">
      <c r="A21" s="463">
        <f t="shared" si="0"/>
        <v>8</v>
      </c>
      <c r="B21" s="454"/>
      <c r="C21" s="69"/>
      <c r="D21" s="69"/>
      <c r="E21" s="69"/>
    </row>
    <row r="22" spans="1:5">
      <c r="A22" s="463">
        <f t="shared" si="0"/>
        <v>9</v>
      </c>
      <c r="B22" s="454" t="s">
        <v>199</v>
      </c>
      <c r="C22" s="69"/>
      <c r="D22" s="69"/>
      <c r="E22" s="69"/>
    </row>
    <row r="23" spans="1:5">
      <c r="A23" s="463">
        <f t="shared" si="0"/>
        <v>10</v>
      </c>
      <c r="B23" s="454"/>
      <c r="C23" s="466"/>
      <c r="D23" s="466"/>
      <c r="E23" s="466"/>
    </row>
    <row r="24" spans="1:5">
      <c r="A24" s="463">
        <f t="shared" si="0"/>
        <v>11</v>
      </c>
      <c r="B24" s="454" t="s">
        <v>373</v>
      </c>
      <c r="C24" s="467"/>
      <c r="D24" s="467"/>
      <c r="E24" s="69"/>
    </row>
    <row r="25" spans="1:5">
      <c r="A25" s="463">
        <f t="shared" si="0"/>
        <v>12</v>
      </c>
      <c r="B25" s="454"/>
      <c r="C25" s="69"/>
      <c r="D25" s="69"/>
      <c r="E25" s="69"/>
    </row>
    <row r="26" spans="1:5">
      <c r="A26" s="463">
        <f t="shared" si="0"/>
        <v>13</v>
      </c>
      <c r="B26" s="454" t="s">
        <v>374</v>
      </c>
      <c r="C26" s="467"/>
      <c r="D26" s="467"/>
      <c r="E26" s="69"/>
    </row>
    <row r="27" spans="1:5">
      <c r="A27" s="463">
        <f t="shared" si="0"/>
        <v>14</v>
      </c>
      <c r="B27" s="454"/>
      <c r="C27" s="69"/>
      <c r="D27" s="69"/>
      <c r="E27" s="69"/>
    </row>
    <row r="28" spans="1:5">
      <c r="A28" s="463">
        <f t="shared" si="0"/>
        <v>15</v>
      </c>
      <c r="B28" s="454" t="s">
        <v>375</v>
      </c>
      <c r="C28" s="467"/>
      <c r="D28" s="467"/>
      <c r="E28" s="69"/>
    </row>
    <row r="29" spans="1:5">
      <c r="A29" s="463">
        <f t="shared" si="0"/>
        <v>16</v>
      </c>
      <c r="B29" s="454"/>
      <c r="C29" s="65"/>
      <c r="D29" s="65"/>
      <c r="E29" s="65"/>
    </row>
    <row r="30" spans="1:5" ht="13.5" thickBot="1">
      <c r="A30" s="463">
        <f t="shared" si="0"/>
        <v>17</v>
      </c>
      <c r="B30" s="454" t="s">
        <v>322</v>
      </c>
      <c r="C30" s="468" t="s">
        <v>172</v>
      </c>
      <c r="D30" s="468" t="s">
        <v>172</v>
      </c>
      <c r="E30" s="468" t="s">
        <v>172</v>
      </c>
    </row>
    <row r="31" spans="1:5" ht="13.5" thickTop="1">
      <c r="A31" s="463">
        <f t="shared" si="0"/>
        <v>18</v>
      </c>
      <c r="B31" s="454"/>
      <c r="C31" s="469"/>
      <c r="D31" s="469"/>
      <c r="E31" s="469"/>
    </row>
    <row r="32" spans="1:5">
      <c r="A32" s="463">
        <f t="shared" si="0"/>
        <v>19</v>
      </c>
      <c r="B32" s="454"/>
      <c r="C32" s="469"/>
      <c r="D32" s="469"/>
      <c r="E32" s="469"/>
    </row>
    <row r="33" spans="1:6">
      <c r="A33" s="463">
        <f t="shared" si="0"/>
        <v>20</v>
      </c>
      <c r="B33" s="454"/>
      <c r="C33" s="69"/>
      <c r="D33" s="69"/>
      <c r="E33" s="69"/>
    </row>
    <row r="34" spans="1:6">
      <c r="A34" s="463">
        <f t="shared" si="0"/>
        <v>21</v>
      </c>
      <c r="B34" s="454"/>
      <c r="C34" s="69"/>
      <c r="D34" s="69"/>
      <c r="E34" s="69"/>
    </row>
    <row r="35" spans="1:6">
      <c r="A35" s="463">
        <f t="shared" si="0"/>
        <v>22</v>
      </c>
      <c r="B35" s="454" t="s">
        <v>184</v>
      </c>
      <c r="C35" s="466"/>
      <c r="D35" s="466"/>
      <c r="E35" s="466"/>
    </row>
    <row r="36" spans="1:6">
      <c r="A36" s="463">
        <f t="shared" si="0"/>
        <v>23</v>
      </c>
      <c r="B36" s="454"/>
      <c r="C36" s="69"/>
      <c r="D36" s="69"/>
      <c r="E36" s="69"/>
      <c r="F36" s="476"/>
    </row>
    <row r="37" spans="1:6">
      <c r="A37" s="463">
        <f t="shared" si="0"/>
        <v>24</v>
      </c>
      <c r="B37" s="454" t="s">
        <v>370</v>
      </c>
      <c r="C37" s="69">
        <f>+'MIDC A 6'!H64-'MIDC NUUSum'!C39</f>
        <v>0</v>
      </c>
      <c r="D37" s="69"/>
      <c r="E37" s="69"/>
      <c r="F37" s="476">
        <f>-E112</f>
        <v>129820.94254105269</v>
      </c>
    </row>
    <row r="38" spans="1:6">
      <c r="A38" s="463">
        <f t="shared" si="0"/>
        <v>25</v>
      </c>
      <c r="B38" s="454"/>
      <c r="C38" s="466"/>
      <c r="D38" s="466"/>
      <c r="E38" s="466"/>
      <c r="F38" s="476"/>
    </row>
    <row r="39" spans="1:6">
      <c r="A39" s="463">
        <f t="shared" si="0"/>
        <v>26</v>
      </c>
      <c r="B39" s="454" t="s">
        <v>371</v>
      </c>
      <c r="C39" s="467">
        <f>+'MIDC A 6'!H34</f>
        <v>0</v>
      </c>
      <c r="D39" s="467"/>
      <c r="E39" s="69"/>
      <c r="F39" s="476"/>
    </row>
    <row r="40" spans="1:6">
      <c r="A40" s="463">
        <f t="shared" si="0"/>
        <v>27</v>
      </c>
      <c r="B40" s="454"/>
      <c r="C40" s="69"/>
      <c r="D40" s="69"/>
      <c r="E40" s="69"/>
      <c r="F40" s="476"/>
    </row>
    <row r="41" spans="1:6">
      <c r="A41" s="463">
        <f t="shared" si="0"/>
        <v>28</v>
      </c>
      <c r="B41" s="454" t="s">
        <v>372</v>
      </c>
      <c r="C41" s="467">
        <f>-'MIDC A 10'!I60</f>
        <v>0</v>
      </c>
      <c r="D41" s="467"/>
      <c r="E41" s="69"/>
      <c r="F41" s="476">
        <f>-E114</f>
        <v>-36358.762958652638</v>
      </c>
    </row>
    <row r="42" spans="1:6">
      <c r="A42" s="463">
        <f t="shared" si="0"/>
        <v>29</v>
      </c>
      <c r="B42" s="454"/>
      <c r="C42" s="467"/>
      <c r="D42" s="467"/>
      <c r="E42" s="69"/>
      <c r="F42" s="476"/>
    </row>
    <row r="43" spans="1:6">
      <c r="A43" s="463">
        <f t="shared" si="0"/>
        <v>30</v>
      </c>
      <c r="B43" s="454" t="s">
        <v>199</v>
      </c>
      <c r="C43" s="467">
        <f>-'MIDC A 12-14'!G45</f>
        <v>0</v>
      </c>
      <c r="D43" s="467"/>
      <c r="E43" s="69"/>
      <c r="F43" s="476">
        <f>-E115</f>
        <v>-33973.363200000014</v>
      </c>
    </row>
    <row r="44" spans="1:6">
      <c r="A44" s="463">
        <f t="shared" si="0"/>
        <v>31</v>
      </c>
      <c r="B44" s="454"/>
      <c r="C44" s="467"/>
      <c r="D44" s="467"/>
      <c r="E44" s="69"/>
      <c r="F44" s="476"/>
    </row>
    <row r="45" spans="1:6">
      <c r="A45" s="463">
        <f t="shared" si="0"/>
        <v>32</v>
      </c>
      <c r="B45" s="454" t="s">
        <v>373</v>
      </c>
      <c r="C45" s="467">
        <f>+'MIDC A 12-14'!G93</f>
        <v>0</v>
      </c>
      <c r="D45" s="467"/>
      <c r="E45" s="69"/>
      <c r="F45" s="476">
        <f>-E116</f>
        <v>8272.5974857050041</v>
      </c>
    </row>
    <row r="46" spans="1:6">
      <c r="A46" s="463">
        <f t="shared" si="0"/>
        <v>33</v>
      </c>
      <c r="B46" s="454"/>
      <c r="C46" s="466"/>
      <c r="D46" s="466"/>
      <c r="E46" s="466"/>
      <c r="F46" s="476"/>
    </row>
    <row r="47" spans="1:6">
      <c r="A47" s="463">
        <f t="shared" si="0"/>
        <v>34</v>
      </c>
      <c r="B47" s="454" t="s">
        <v>374</v>
      </c>
      <c r="C47" s="467"/>
      <c r="D47" s="467"/>
      <c r="E47" s="69"/>
      <c r="F47" s="476"/>
    </row>
    <row r="48" spans="1:6">
      <c r="A48" s="463">
        <f t="shared" si="0"/>
        <v>35</v>
      </c>
      <c r="B48" s="454"/>
      <c r="C48" s="466"/>
      <c r="D48" s="466"/>
      <c r="E48" s="466"/>
      <c r="F48" s="476"/>
    </row>
    <row r="49" spans="1:7">
      <c r="A49" s="463">
        <f t="shared" si="0"/>
        <v>36</v>
      </c>
      <c r="B49" s="454" t="s">
        <v>375</v>
      </c>
      <c r="C49" s="467"/>
      <c r="D49" s="467"/>
      <c r="E49" s="69"/>
      <c r="F49" s="476"/>
    </row>
    <row r="50" spans="1:7">
      <c r="A50" s="463">
        <f t="shared" si="0"/>
        <v>37</v>
      </c>
      <c r="B50" s="454"/>
      <c r="C50" s="466"/>
      <c r="D50" s="466"/>
      <c r="E50" s="466"/>
      <c r="F50" s="476"/>
    </row>
    <row r="51" spans="1:7" ht="13.5" thickBot="1">
      <c r="A51" s="463">
        <f t="shared" si="0"/>
        <v>38</v>
      </c>
      <c r="B51" s="454" t="s">
        <v>322</v>
      </c>
      <c r="C51" s="468">
        <f>SUM(C37:C50)</f>
        <v>0</v>
      </c>
      <c r="D51" s="468" t="s">
        <v>172</v>
      </c>
      <c r="E51" s="468" t="s">
        <v>172</v>
      </c>
      <c r="F51" s="476"/>
    </row>
    <row r="52" spans="1:7" ht="13.5" thickTop="1">
      <c r="A52" s="463"/>
      <c r="B52" s="454"/>
      <c r="C52" s="467"/>
      <c r="D52" s="467"/>
      <c r="E52" s="467"/>
      <c r="F52" s="476"/>
    </row>
    <row r="53" spans="1:7">
      <c r="A53" s="463"/>
      <c r="B53" s="454" t="s">
        <v>377</v>
      </c>
      <c r="C53" s="456"/>
      <c r="D53" s="456"/>
      <c r="E53" s="456"/>
      <c r="F53" s="476"/>
    </row>
    <row r="54" spans="1:7">
      <c r="B54" s="463"/>
      <c r="C54" s="454" t="s">
        <v>378</v>
      </c>
      <c r="D54" s="456"/>
      <c r="E54" s="456"/>
      <c r="F54" s="929"/>
    </row>
    <row r="55" spans="1:7">
      <c r="F55" s="476"/>
    </row>
    <row r="56" spans="1:7">
      <c r="F56" s="476"/>
    </row>
    <row r="57" spans="1:7" ht="15">
      <c r="A57" s="470"/>
      <c r="B57" s="477" t="s">
        <v>361</v>
      </c>
      <c r="C57" s="467">
        <f>+'MIDC B 14'!G62</f>
        <v>0</v>
      </c>
      <c r="E57" s="467">
        <f>+D57+C57</f>
        <v>0</v>
      </c>
      <c r="F57" s="476">
        <f>+E122</f>
        <v>6782.6632072825296</v>
      </c>
      <c r="G57" s="471"/>
    </row>
    <row r="58" spans="1:7" ht="15">
      <c r="A58" s="470"/>
      <c r="B58" s="477" t="s">
        <v>362</v>
      </c>
      <c r="C58" s="467" t="str">
        <f>+'MIDC B 14'!G63</f>
        <v/>
      </c>
      <c r="E58" s="467" t="e">
        <f>+D58+C58</f>
        <v>#VALUE!</v>
      </c>
      <c r="F58" s="476">
        <f>+E123</f>
        <v>-856.51230000000032</v>
      </c>
      <c r="G58" s="471"/>
    </row>
    <row r="59" spans="1:7" ht="15.75" thickBot="1">
      <c r="A59" s="470"/>
      <c r="B59" s="478" t="s">
        <v>403</v>
      </c>
      <c r="C59" s="472">
        <f>SUM(C57:C58)</f>
        <v>0</v>
      </c>
      <c r="E59" s="472" t="e">
        <f>E57+E58</f>
        <v>#VALUE!</v>
      </c>
      <c r="F59" s="476"/>
      <c r="G59" s="471"/>
    </row>
    <row r="60" spans="1:7" ht="13.5" thickTop="1">
      <c r="F60" s="476"/>
    </row>
    <row r="61" spans="1:7">
      <c r="B61" s="479" t="s">
        <v>356</v>
      </c>
      <c r="C61" s="467">
        <f>+'MIDC Tax'!C6</f>
        <v>33747.25</v>
      </c>
      <c r="E61" s="467">
        <f>(C61+D61)</f>
        <v>33747.25</v>
      </c>
      <c r="F61" s="476">
        <f>+E127</f>
        <v>32990.268449202362</v>
      </c>
    </row>
    <row r="62" spans="1:7">
      <c r="B62" s="479" t="s">
        <v>358</v>
      </c>
      <c r="C62" s="935">
        <v>1.3899999999999999E-2</v>
      </c>
      <c r="E62" s="935">
        <v>1.3899999999999999E-2</v>
      </c>
      <c r="F62" s="928">
        <f>+E128</f>
        <v>1.3946347857188937E-2</v>
      </c>
    </row>
    <row r="63" spans="1:7" ht="13.5" thickBot="1">
      <c r="B63" s="480" t="s">
        <v>359</v>
      </c>
      <c r="C63" s="472">
        <f>+C62*C61</f>
        <v>469.08677499999999</v>
      </c>
      <c r="E63" s="472">
        <f>(E62*E61)</f>
        <v>469.08677499999999</v>
      </c>
      <c r="F63" s="476">
        <f>-E63+C63</f>
        <v>0</v>
      </c>
    </row>
    <row r="64" spans="1:7" ht="13.5" thickTop="1">
      <c r="B64" s="463"/>
      <c r="C64" s="467"/>
      <c r="E64" s="467"/>
    </row>
    <row r="65" spans="1:6">
      <c r="B65" s="463"/>
      <c r="C65" s="467"/>
    </row>
    <row r="67" spans="1:6">
      <c r="B67" s="562" t="s">
        <v>409</v>
      </c>
      <c r="C67" s="562"/>
      <c r="D67" s="562"/>
      <c r="E67" s="562"/>
      <c r="F67" s="562"/>
    </row>
    <row r="68" spans="1:6">
      <c r="B68" s="562" t="s">
        <v>72</v>
      </c>
      <c r="C68" s="562">
        <v>3852</v>
      </c>
      <c r="D68" s="562"/>
      <c r="E68" s="562"/>
      <c r="F68" s="562"/>
    </row>
    <row r="69" spans="1:6">
      <c r="B69" s="563" t="s">
        <v>418</v>
      </c>
      <c r="C69" s="564">
        <f>+C68*F72</f>
        <v>2904.1824324324325</v>
      </c>
      <c r="D69" s="562"/>
      <c r="E69" s="562"/>
      <c r="F69" s="562"/>
    </row>
    <row r="70" spans="1:6">
      <c r="B70" s="563" t="s">
        <v>419</v>
      </c>
      <c r="C70" s="564">
        <f>+C68*F73</f>
        <v>947.81756756756761</v>
      </c>
      <c r="D70" s="562"/>
      <c r="E70" s="562"/>
      <c r="F70" s="562"/>
    </row>
    <row r="71" spans="1:6" ht="25.5">
      <c r="B71" s="562" t="s">
        <v>411</v>
      </c>
      <c r="C71" s="562" t="s">
        <v>414</v>
      </c>
      <c r="D71" s="565" t="s">
        <v>416</v>
      </c>
      <c r="E71" s="562" t="s">
        <v>415</v>
      </c>
      <c r="F71" s="562"/>
    </row>
    <row r="72" spans="1:6">
      <c r="B72" s="566" t="s">
        <v>412</v>
      </c>
      <c r="C72" s="562">
        <v>2881</v>
      </c>
      <c r="D72" s="562">
        <v>-203</v>
      </c>
      <c r="E72" s="562">
        <f>+C72+D72</f>
        <v>2678</v>
      </c>
      <c r="F72" s="567">
        <f>+E72/E74</f>
        <v>0.75394144144144148</v>
      </c>
    </row>
    <row r="73" spans="1:6">
      <c r="B73" s="566" t="s">
        <v>413</v>
      </c>
      <c r="C73" s="562">
        <v>907</v>
      </c>
      <c r="D73" s="562">
        <v>-33</v>
      </c>
      <c r="E73" s="562">
        <f>+C73+D73</f>
        <v>874</v>
      </c>
      <c r="F73" s="567">
        <f>+E73/E74</f>
        <v>0.24605855855855857</v>
      </c>
    </row>
    <row r="74" spans="1:6" ht="13.5" thickBot="1">
      <c r="B74" s="563" t="s">
        <v>417</v>
      </c>
      <c r="C74" s="568">
        <f>SUM(C72:C73)</f>
        <v>3788</v>
      </c>
      <c r="D74" s="568">
        <f>SUM(D72:D73)</f>
        <v>-236</v>
      </c>
      <c r="E74" s="568">
        <f>SUM(E72:E73)</f>
        <v>3552</v>
      </c>
      <c r="F74" s="562"/>
    </row>
    <row r="75" spans="1:6" ht="13.5" thickTop="1">
      <c r="B75" s="562" t="s">
        <v>410</v>
      </c>
      <c r="C75" s="562"/>
      <c r="D75" s="562"/>
      <c r="E75" s="562"/>
      <c r="F75" s="562"/>
    </row>
    <row r="76" spans="1:6">
      <c r="B76" s="562"/>
      <c r="C76" s="562"/>
      <c r="D76" s="562"/>
      <c r="E76" s="562"/>
      <c r="F76" s="562"/>
    </row>
    <row r="77" spans="1:6">
      <c r="B77" s="562"/>
      <c r="C77" s="562"/>
      <c r="D77" s="562"/>
      <c r="E77" s="562"/>
      <c r="F77" s="562"/>
    </row>
    <row r="78" spans="1:6" ht="15">
      <c r="A78" s="470"/>
      <c r="B78" s="569" t="s">
        <v>356</v>
      </c>
      <c r="C78" s="570">
        <v>907</v>
      </c>
      <c r="D78" s="562"/>
      <c r="E78" s="570">
        <f>(C78+F78)</f>
        <v>907</v>
      </c>
      <c r="F78" s="571"/>
    </row>
    <row r="79" spans="1:6" ht="15">
      <c r="A79" s="470"/>
      <c r="B79" s="572" t="s">
        <v>404</v>
      </c>
      <c r="C79" s="570">
        <f>SUM(C37:C41)</f>
        <v>0</v>
      </c>
      <c r="D79" s="562"/>
      <c r="E79" s="570"/>
      <c r="F79" s="571"/>
    </row>
    <row r="80" spans="1:6" ht="15">
      <c r="A80" s="470"/>
      <c r="B80" s="572" t="s">
        <v>406</v>
      </c>
      <c r="C80" s="573">
        <f>+'Marion Tax'!N8</f>
        <v>1.6714099999999999E-2</v>
      </c>
      <c r="D80" s="562"/>
      <c r="E80" s="570"/>
      <c r="F80" s="571"/>
    </row>
    <row r="81" spans="1:9" ht="15">
      <c r="A81" s="470"/>
      <c r="B81" s="572"/>
      <c r="C81" s="570">
        <f>+C79*C80</f>
        <v>0</v>
      </c>
      <c r="D81" s="562"/>
      <c r="E81" s="570"/>
      <c r="F81" s="571"/>
      <c r="G81" s="471"/>
    </row>
    <row r="82" spans="1:9" ht="15">
      <c r="A82" s="470"/>
      <c r="B82" s="572" t="s">
        <v>405</v>
      </c>
      <c r="C82" s="574">
        <f>+'MARION A 6'!G38</f>
        <v>0.21560000000000001</v>
      </c>
      <c r="D82" s="562"/>
      <c r="E82" s="575"/>
      <c r="F82" s="571"/>
      <c r="G82" s="471"/>
    </row>
    <row r="83" spans="1:9" ht="15.75" thickBot="1">
      <c r="A83" s="470"/>
      <c r="B83" s="572" t="s">
        <v>359</v>
      </c>
      <c r="C83" s="576">
        <v>0</v>
      </c>
      <c r="D83" s="562"/>
      <c r="E83" s="576">
        <f>(E82*E78)</f>
        <v>0</v>
      </c>
      <c r="F83" s="571"/>
      <c r="G83" s="471"/>
    </row>
    <row r="84" spans="1:9" ht="16.5" thickTop="1">
      <c r="A84" s="470"/>
      <c r="B84" s="463"/>
      <c r="C84" s="467"/>
      <c r="E84" s="439"/>
    </row>
    <row r="85" spans="1:9" ht="15.75">
      <c r="B85" s="613" t="s">
        <v>557</v>
      </c>
      <c r="C85" s="614"/>
      <c r="D85" s="615" t="s">
        <v>343</v>
      </c>
      <c r="E85" s="614"/>
      <c r="F85" s="616"/>
      <c r="G85" s="616"/>
      <c r="H85" s="617"/>
      <c r="I85" s="470"/>
    </row>
    <row r="86" spans="1:9" ht="15.75">
      <c r="B86" s="618" t="s">
        <v>344</v>
      </c>
      <c r="C86" s="619"/>
      <c r="D86" s="620" t="s">
        <v>345</v>
      </c>
      <c r="E86" s="620" t="s">
        <v>345</v>
      </c>
      <c r="F86" s="621" t="s">
        <v>346</v>
      </c>
      <c r="G86" s="622"/>
      <c r="H86" s="623"/>
      <c r="I86" s="470"/>
    </row>
    <row r="87" spans="1:9" ht="15.75">
      <c r="B87" s="618"/>
      <c r="C87" s="619"/>
      <c r="D87" s="620" t="s">
        <v>347</v>
      </c>
      <c r="E87" s="620" t="s">
        <v>347</v>
      </c>
      <c r="F87" s="621" t="s">
        <v>347</v>
      </c>
      <c r="G87" s="622"/>
      <c r="H87" s="623"/>
      <c r="I87" s="470"/>
    </row>
    <row r="88" spans="1:9" ht="15.75">
      <c r="B88" s="624" t="s">
        <v>318</v>
      </c>
      <c r="C88" s="619"/>
      <c r="D88" s="625" t="s">
        <v>553</v>
      </c>
      <c r="E88" s="625" t="s">
        <v>554</v>
      </c>
      <c r="F88" s="626" t="s">
        <v>554</v>
      </c>
      <c r="G88" s="622"/>
      <c r="H88" s="623"/>
      <c r="I88" s="470"/>
    </row>
    <row r="89" spans="1:9" ht="15.75">
      <c r="B89" s="618"/>
      <c r="C89" s="627"/>
      <c r="D89" s="627"/>
      <c r="E89" s="627"/>
      <c r="F89" s="627"/>
      <c r="G89" s="627"/>
      <c r="H89" s="628"/>
      <c r="I89" s="470"/>
    </row>
    <row r="90" spans="1:9" ht="15.75">
      <c r="B90" s="618" t="s">
        <v>348</v>
      </c>
      <c r="C90" s="627"/>
      <c r="D90" s="629">
        <v>0</v>
      </c>
      <c r="E90" s="630"/>
      <c r="F90" s="630">
        <f t="shared" ref="F90:F96" si="1">E90-D90</f>
        <v>0</v>
      </c>
      <c r="G90" s="627"/>
      <c r="H90" s="628"/>
      <c r="I90" s="470"/>
    </row>
    <row r="91" spans="1:9" ht="15.75">
      <c r="B91" s="618" t="s">
        <v>349</v>
      </c>
      <c r="C91" s="627"/>
      <c r="D91" s="631">
        <v>0</v>
      </c>
      <c r="E91" s="632"/>
      <c r="F91" s="632">
        <f t="shared" si="1"/>
        <v>0</v>
      </c>
      <c r="G91" s="627"/>
      <c r="H91" s="628"/>
      <c r="I91" s="470"/>
    </row>
    <row r="92" spans="1:9" ht="15.75">
      <c r="B92" s="618" t="s">
        <v>350</v>
      </c>
      <c r="C92" s="633"/>
      <c r="D92" s="634">
        <v>0</v>
      </c>
      <c r="E92" s="635"/>
      <c r="F92" s="632">
        <f t="shared" si="1"/>
        <v>0</v>
      </c>
      <c r="G92" s="627"/>
      <c r="H92" s="628"/>
      <c r="I92" s="470"/>
    </row>
    <row r="93" spans="1:9" ht="15.75">
      <c r="B93" s="618" t="s">
        <v>199</v>
      </c>
      <c r="C93" s="633"/>
      <c r="D93" s="634">
        <v>0</v>
      </c>
      <c r="E93" s="635"/>
      <c r="F93" s="632">
        <f t="shared" si="1"/>
        <v>0</v>
      </c>
      <c r="G93" s="627"/>
      <c r="H93" s="628"/>
      <c r="I93" s="470"/>
    </row>
    <row r="94" spans="1:9" ht="15.75">
      <c r="B94" s="618" t="s">
        <v>351</v>
      </c>
      <c r="C94" s="633"/>
      <c r="D94" s="634">
        <v>0</v>
      </c>
      <c r="E94" s="635"/>
      <c r="F94" s="632">
        <f t="shared" si="1"/>
        <v>0</v>
      </c>
      <c r="G94" s="627"/>
      <c r="H94" s="628"/>
      <c r="I94" s="470"/>
    </row>
    <row r="95" spans="1:9" ht="15.75">
      <c r="B95" s="618" t="s">
        <v>352</v>
      </c>
      <c r="C95" s="633"/>
      <c r="D95" s="634">
        <v>0</v>
      </c>
      <c r="E95" s="635"/>
      <c r="F95" s="632">
        <f t="shared" si="1"/>
        <v>0</v>
      </c>
      <c r="G95" s="627"/>
      <c r="H95" s="628"/>
      <c r="I95" s="470"/>
    </row>
    <row r="96" spans="1:9" ht="15.75">
      <c r="B96" s="618" t="s">
        <v>353</v>
      </c>
      <c r="C96" s="633"/>
      <c r="D96" s="636">
        <v>0</v>
      </c>
      <c r="E96" s="619"/>
      <c r="F96" s="637">
        <f t="shared" si="1"/>
        <v>0</v>
      </c>
      <c r="G96" s="627"/>
      <c r="H96" s="628"/>
      <c r="I96" s="470"/>
    </row>
    <row r="97" spans="2:9" ht="15.75">
      <c r="B97" s="618"/>
      <c r="C97" s="633"/>
      <c r="D97" s="633"/>
      <c r="E97" s="638"/>
      <c r="F97" s="639"/>
      <c r="G97" s="627"/>
      <c r="H97" s="628"/>
      <c r="I97" s="470"/>
    </row>
    <row r="98" spans="2:9" ht="15.75">
      <c r="B98" s="624" t="s">
        <v>354</v>
      </c>
      <c r="C98" s="640"/>
      <c r="D98" s="641">
        <f>SUM(D90:D96)</f>
        <v>0</v>
      </c>
      <c r="E98" s="641"/>
      <c r="F98" s="641">
        <f>SUM(F90:F96)</f>
        <v>0</v>
      </c>
      <c r="G98" s="627"/>
      <c r="H98" s="628"/>
      <c r="I98" s="470"/>
    </row>
    <row r="99" spans="2:9" ht="15.75">
      <c r="B99" s="618"/>
      <c r="C99" s="627"/>
      <c r="D99" s="627"/>
      <c r="E99" s="639"/>
      <c r="F99" s="639"/>
      <c r="G99" s="627"/>
      <c r="H99" s="628"/>
      <c r="I99" s="470"/>
    </row>
    <row r="100" spans="2:9" ht="15.75">
      <c r="B100" s="618" t="s">
        <v>555</v>
      </c>
      <c r="C100" s="627"/>
      <c r="D100" s="629">
        <v>0</v>
      </c>
      <c r="E100" s="630"/>
      <c r="F100" s="630">
        <f>E100-D100</f>
        <v>0</v>
      </c>
      <c r="G100" s="642"/>
      <c r="H100" s="628"/>
      <c r="I100" s="470"/>
    </row>
    <row r="101" spans="2:9" ht="15.75">
      <c r="B101" s="618" t="s">
        <v>556</v>
      </c>
      <c r="C101" s="627"/>
      <c r="D101" s="636">
        <v>0</v>
      </c>
      <c r="E101" s="637"/>
      <c r="F101" s="637">
        <f>E101-D101</f>
        <v>0</v>
      </c>
      <c r="G101" s="642"/>
      <c r="H101" s="628"/>
      <c r="I101" s="470"/>
    </row>
    <row r="102" spans="2:9" ht="15.75">
      <c r="B102" s="624" t="s">
        <v>355</v>
      </c>
      <c r="C102" s="627"/>
      <c r="D102" s="641">
        <f>-D100+D101</f>
        <v>0</v>
      </c>
      <c r="E102" s="641"/>
      <c r="F102" s="641">
        <f>-F100+F101</f>
        <v>0</v>
      </c>
      <c r="G102" s="627"/>
      <c r="H102" s="628"/>
      <c r="I102" s="470"/>
    </row>
    <row r="103" spans="2:9" ht="15.75">
      <c r="B103" s="618"/>
      <c r="C103" s="627"/>
      <c r="D103" s="627"/>
      <c r="E103" s="639"/>
      <c r="F103" s="639"/>
      <c r="G103" s="627"/>
      <c r="H103" s="628"/>
      <c r="I103" s="470"/>
    </row>
    <row r="104" spans="2:9" ht="15.75">
      <c r="B104" s="624" t="s">
        <v>356</v>
      </c>
      <c r="C104" s="627"/>
      <c r="D104" s="629">
        <v>0</v>
      </c>
      <c r="E104" s="630"/>
      <c r="F104" s="643"/>
      <c r="G104" s="642" t="s">
        <v>357</v>
      </c>
      <c r="H104" s="628"/>
      <c r="I104" s="470"/>
    </row>
    <row r="105" spans="2:9" ht="15.75">
      <c r="B105" s="618" t="s">
        <v>358</v>
      </c>
      <c r="C105" s="627"/>
      <c r="D105" s="627"/>
      <c r="E105" s="644"/>
      <c r="F105" s="632"/>
      <c r="G105" s="627"/>
      <c r="H105" s="628"/>
      <c r="I105" s="470"/>
    </row>
    <row r="106" spans="2:9" ht="15.75">
      <c r="B106" s="618" t="s">
        <v>359</v>
      </c>
      <c r="C106" s="627"/>
      <c r="D106" s="645">
        <v>0</v>
      </c>
      <c r="E106" s="608">
        <f>(E105*E104)</f>
        <v>0</v>
      </c>
      <c r="F106" s="641">
        <f>-E106+D106</f>
        <v>0</v>
      </c>
      <c r="G106" s="627"/>
      <c r="H106" s="628"/>
      <c r="I106" s="470"/>
    </row>
    <row r="107" spans="2:9" ht="15.75">
      <c r="B107" s="618"/>
      <c r="C107" s="627"/>
      <c r="D107" s="627"/>
      <c r="E107" s="627"/>
      <c r="F107" s="627"/>
      <c r="G107" s="627"/>
      <c r="H107" s="628"/>
      <c r="I107" s="470"/>
    </row>
    <row r="108" spans="2:9" ht="15.75">
      <c r="B108" s="618"/>
      <c r="C108" s="627"/>
      <c r="D108" s="627"/>
      <c r="E108" s="627"/>
      <c r="F108" s="627"/>
      <c r="G108" s="627"/>
      <c r="H108" s="628"/>
      <c r="I108" s="470"/>
    </row>
    <row r="109" spans="2:9" ht="15.75">
      <c r="B109" s="618"/>
      <c r="C109" s="627"/>
      <c r="D109" s="627"/>
      <c r="E109" s="627"/>
      <c r="F109" s="627"/>
      <c r="G109" s="627"/>
      <c r="H109" s="628"/>
    </row>
    <row r="110" spans="2:9" ht="15.75">
      <c r="B110" s="646" t="s">
        <v>184</v>
      </c>
      <c r="C110" s="627"/>
      <c r="D110" s="647" t="s">
        <v>360</v>
      </c>
      <c r="E110" s="627"/>
      <c r="F110" s="627"/>
      <c r="G110" s="627"/>
      <c r="H110" s="628"/>
    </row>
    <row r="111" spans="2:9" ht="15.75">
      <c r="B111" s="618"/>
      <c r="C111" s="627"/>
      <c r="D111" s="627"/>
      <c r="E111" s="627"/>
      <c r="F111" s="627"/>
      <c r="G111" s="627"/>
      <c r="H111" s="628"/>
    </row>
    <row r="112" spans="2:9" ht="15.75">
      <c r="B112" s="618" t="s">
        <v>348</v>
      </c>
      <c r="C112" s="627"/>
      <c r="D112" s="629">
        <v>0</v>
      </c>
      <c r="E112" s="630">
        <v>-129820.94254105269</v>
      </c>
      <c r="F112" s="630">
        <f t="shared" ref="F112:F118" si="2">E112-D112</f>
        <v>-129820.94254105269</v>
      </c>
      <c r="G112" s="627"/>
      <c r="H112" s="628"/>
    </row>
    <row r="113" spans="2:8" ht="15.75">
      <c r="B113" s="618" t="s">
        <v>349</v>
      </c>
      <c r="C113" s="627"/>
      <c r="D113" s="631">
        <v>0</v>
      </c>
      <c r="E113" s="632">
        <v>0</v>
      </c>
      <c r="F113" s="632">
        <f t="shared" si="2"/>
        <v>0</v>
      </c>
      <c r="G113" s="627"/>
      <c r="H113" s="628"/>
    </row>
    <row r="114" spans="2:8" ht="15.75">
      <c r="B114" s="618" t="s">
        <v>350</v>
      </c>
      <c r="C114" s="627"/>
      <c r="D114" s="634">
        <v>0</v>
      </c>
      <c r="E114" s="648">
        <v>36358.762958652638</v>
      </c>
      <c r="F114" s="648">
        <f t="shared" si="2"/>
        <v>36358.762958652638</v>
      </c>
      <c r="G114" s="627"/>
      <c r="H114" s="628"/>
    </row>
    <row r="115" spans="2:8" ht="15.75">
      <c r="B115" s="618" t="s">
        <v>199</v>
      </c>
      <c r="C115" s="627"/>
      <c r="D115" s="634">
        <v>0</v>
      </c>
      <c r="E115" s="648">
        <v>33973.363200000014</v>
      </c>
      <c r="F115" s="632">
        <f t="shared" si="2"/>
        <v>33973.363200000014</v>
      </c>
      <c r="G115" s="627"/>
      <c r="H115" s="628"/>
    </row>
    <row r="116" spans="2:8" ht="15.75">
      <c r="B116" s="618" t="s">
        <v>351</v>
      </c>
      <c r="C116" s="627"/>
      <c r="D116" s="634">
        <v>0</v>
      </c>
      <c r="E116" s="649">
        <v>-8272.5974857050041</v>
      </c>
      <c r="F116" s="632">
        <f t="shared" si="2"/>
        <v>-8272.5974857050041</v>
      </c>
      <c r="G116" s="627"/>
      <c r="H116" s="628"/>
    </row>
    <row r="117" spans="2:8" ht="15.75">
      <c r="B117" s="618" t="s">
        <v>352</v>
      </c>
      <c r="C117" s="627"/>
      <c r="D117" s="634">
        <v>0</v>
      </c>
      <c r="E117" s="632">
        <v>0</v>
      </c>
      <c r="F117" s="632">
        <f t="shared" si="2"/>
        <v>0</v>
      </c>
      <c r="G117" s="627"/>
      <c r="H117" s="628"/>
    </row>
    <row r="118" spans="2:8" ht="15.75">
      <c r="B118" s="618" t="s">
        <v>353</v>
      </c>
      <c r="C118" s="627"/>
      <c r="D118" s="636">
        <v>0</v>
      </c>
      <c r="E118" s="637">
        <v>0</v>
      </c>
      <c r="F118" s="637">
        <f t="shared" si="2"/>
        <v>0</v>
      </c>
      <c r="G118" s="627"/>
      <c r="H118" s="628"/>
    </row>
    <row r="119" spans="2:8" ht="15.75">
      <c r="B119" s="618"/>
      <c r="C119" s="627"/>
      <c r="D119" s="638"/>
      <c r="E119" s="639"/>
      <c r="F119" s="639"/>
      <c r="G119" s="627"/>
      <c r="H119" s="628"/>
    </row>
    <row r="120" spans="2:8" ht="15.75">
      <c r="B120" s="624" t="s">
        <v>354</v>
      </c>
      <c r="C120" s="627"/>
      <c r="D120" s="641">
        <f>SUM(D112:D118)</f>
        <v>0</v>
      </c>
      <c r="E120" s="641">
        <f>SUM(E112:E118)</f>
        <v>-67761.413868105039</v>
      </c>
      <c r="F120" s="641">
        <f>SUM(F112:F118)</f>
        <v>-67761.413868105039</v>
      </c>
      <c r="G120" s="627"/>
      <c r="H120" s="628"/>
    </row>
    <row r="121" spans="2:8" ht="15">
      <c r="B121" s="618"/>
      <c r="C121" s="650"/>
      <c r="D121" s="632"/>
      <c r="E121" s="632"/>
      <c r="F121" s="632"/>
      <c r="G121" s="650"/>
      <c r="H121" s="628"/>
    </row>
    <row r="122" spans="2:8" ht="15.75">
      <c r="B122" s="618" t="s">
        <v>361</v>
      </c>
      <c r="C122" s="627"/>
      <c r="D122" s="629">
        <v>0</v>
      </c>
      <c r="E122" s="630">
        <v>6782.6632072825296</v>
      </c>
      <c r="F122" s="630"/>
      <c r="G122" s="627"/>
      <c r="H122" s="628"/>
    </row>
    <row r="123" spans="2:8" ht="15.75">
      <c r="B123" s="618" t="s">
        <v>362</v>
      </c>
      <c r="C123" s="627"/>
      <c r="D123" s="636">
        <v>0</v>
      </c>
      <c r="E123" s="651">
        <v>-856.51230000000032</v>
      </c>
      <c r="F123" s="651"/>
      <c r="G123" s="627"/>
      <c r="H123" s="628"/>
    </row>
    <row r="124" spans="2:8" ht="15.75">
      <c r="B124" s="624" t="s">
        <v>355</v>
      </c>
      <c r="C124" s="627"/>
      <c r="D124" s="641">
        <f>-D122+D123</f>
        <v>0</v>
      </c>
      <c r="E124" s="641">
        <f>-E122-E123</f>
        <v>-5926.1509072825293</v>
      </c>
      <c r="F124" s="641"/>
      <c r="G124" s="627"/>
      <c r="H124" s="628"/>
    </row>
    <row r="125" spans="2:8" ht="15.75">
      <c r="B125" s="618"/>
      <c r="C125" s="627"/>
      <c r="D125" s="639"/>
      <c r="E125" s="639"/>
      <c r="F125" s="639"/>
      <c r="G125" s="627"/>
      <c r="H125" s="628"/>
    </row>
    <row r="126" spans="2:8" ht="15.75">
      <c r="B126" s="618"/>
      <c r="C126" s="627"/>
      <c r="D126" s="632"/>
      <c r="E126" s="639"/>
      <c r="F126" s="639"/>
      <c r="G126" s="627"/>
      <c r="H126" s="628"/>
    </row>
    <row r="127" spans="2:8" ht="15.75">
      <c r="B127" s="624" t="s">
        <v>356</v>
      </c>
      <c r="C127" s="627"/>
      <c r="D127" s="629">
        <v>32990.268449202362</v>
      </c>
      <c r="E127" s="630">
        <f>(D127+F127)</f>
        <v>32990.268449202362</v>
      </c>
      <c r="F127" s="641"/>
      <c r="G127" s="642" t="s">
        <v>357</v>
      </c>
      <c r="H127" s="628"/>
    </row>
    <row r="128" spans="2:8" ht="15.75">
      <c r="B128" s="618" t="s">
        <v>358</v>
      </c>
      <c r="C128" s="627"/>
      <c r="D128" s="637"/>
      <c r="E128" s="644">
        <v>1.3946347857188937E-2</v>
      </c>
      <c r="F128" s="639"/>
      <c r="G128" s="627"/>
      <c r="H128" s="628"/>
    </row>
    <row r="129" spans="2:8" ht="15.75">
      <c r="B129" s="652" t="s">
        <v>359</v>
      </c>
      <c r="C129" s="653"/>
      <c r="D129" s="654">
        <v>0</v>
      </c>
      <c r="E129" s="655">
        <f>(E128*E127)</f>
        <v>460.09375969462116</v>
      </c>
      <c r="F129" s="655">
        <f>-E129+D129</f>
        <v>-460.09375969462116</v>
      </c>
      <c r="G129" s="653"/>
      <c r="H129" s="656"/>
    </row>
    <row r="130" spans="2:8" ht="15">
      <c r="B130" s="581"/>
      <c r="C130" s="591"/>
      <c r="D130" s="591"/>
      <c r="E130" s="591"/>
      <c r="F130" s="591"/>
      <c r="G130" s="591"/>
      <c r="H130" s="591"/>
    </row>
  </sheetData>
  <mergeCells count="1">
    <mergeCell ref="A7:E8"/>
  </mergeCells>
  <pageMargins left="0.7" right="0.7" top="0.75" bottom="0.75" header="0.3" footer="0.3"/>
  <pageSetup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FA16BF-69D4-49D4-8CBE-A8ED286BA464}">
  <sheetPr>
    <tabColor rgb="FFFF0000"/>
  </sheetPr>
  <dimension ref="A1:IN88"/>
  <sheetViews>
    <sheetView topLeftCell="A17" workbookViewId="0">
      <selection activeCell="C2" sqref="C2"/>
    </sheetView>
  </sheetViews>
  <sheetFormatPr defaultColWidth="10.85546875" defaultRowHeight="12"/>
  <cols>
    <col min="1" max="1" width="4.140625" style="2" customWidth="1"/>
    <col min="2" max="2" width="33" style="2" customWidth="1"/>
    <col min="3" max="4" width="12" style="2" bestFit="1" customWidth="1"/>
    <col min="5" max="5" width="14.140625" style="2" bestFit="1" customWidth="1"/>
    <col min="6" max="6" width="12" style="2" bestFit="1" customWidth="1"/>
    <col min="7" max="7" width="12.85546875" style="2" customWidth="1"/>
    <col min="8" max="8" width="11.42578125" style="2" customWidth="1"/>
    <col min="9" max="9" width="10.7109375" style="32" customWidth="1"/>
    <col min="10" max="10" width="10.7109375" style="2" customWidth="1"/>
    <col min="11" max="11" width="14.28515625" style="2" bestFit="1" customWidth="1"/>
    <col min="12" max="16" width="11" style="2" bestFit="1" customWidth="1"/>
    <col min="17" max="16384" width="10.85546875" style="57"/>
  </cols>
  <sheetData>
    <row r="1" spans="1:16" s="4" customFormat="1">
      <c r="A1" s="1" t="s">
        <v>0</v>
      </c>
      <c r="B1" s="1"/>
      <c r="C1" s="1"/>
      <c r="D1" s="1"/>
      <c r="E1" s="2"/>
      <c r="F1" s="2"/>
      <c r="H1" s="718" t="s">
        <v>1</v>
      </c>
      <c r="J1" s="1"/>
      <c r="K1" s="2"/>
      <c r="L1" s="2"/>
      <c r="M1" s="2"/>
      <c r="N1" s="2"/>
      <c r="O1" s="2"/>
      <c r="P1" s="2"/>
    </row>
    <row r="2" spans="1:16" s="4" customFormat="1">
      <c r="A2" s="1" t="s">
        <v>2</v>
      </c>
      <c r="B2" s="1"/>
      <c r="C2" s="1"/>
      <c r="D2" s="1"/>
      <c r="E2" s="3"/>
      <c r="F2" s="2"/>
      <c r="H2" s="712"/>
      <c r="J2" s="1"/>
      <c r="K2" s="2"/>
      <c r="L2" s="2"/>
      <c r="M2" s="2"/>
      <c r="N2" s="2"/>
      <c r="O2" s="2"/>
      <c r="P2" s="2"/>
    </row>
    <row r="3" spans="1:16" s="4" customFormat="1">
      <c r="A3" s="1"/>
      <c r="B3" s="1"/>
      <c r="C3" s="1"/>
      <c r="D3" s="1"/>
      <c r="E3" s="2"/>
      <c r="F3" s="2"/>
      <c r="H3" s="714" t="s">
        <v>3</v>
      </c>
      <c r="J3" s="1"/>
      <c r="K3" s="2"/>
      <c r="L3" s="2"/>
      <c r="M3" s="2"/>
      <c r="N3" s="2"/>
      <c r="O3" s="2"/>
      <c r="P3" s="2"/>
    </row>
    <row r="4" spans="1:16" s="4" customFormat="1" ht="12.75">
      <c r="A4" s="1" t="s">
        <v>141</v>
      </c>
      <c r="B4" s="1"/>
      <c r="C4" s="7"/>
      <c r="D4" s="940" t="s">
        <v>701</v>
      </c>
      <c r="E4" s="943"/>
      <c r="F4" s="2"/>
      <c r="H4" s="714" t="s">
        <v>4</v>
      </c>
      <c r="J4" s="1"/>
      <c r="K4" s="2"/>
      <c r="L4" s="2"/>
      <c r="M4" s="2"/>
      <c r="N4" s="2"/>
      <c r="O4" s="2"/>
      <c r="P4" s="2"/>
    </row>
    <row r="5" spans="1:16" s="4" customFormat="1">
      <c r="A5" s="454" t="s">
        <v>695</v>
      </c>
      <c r="B5" s="1"/>
      <c r="C5" s="1"/>
      <c r="D5" s="1"/>
      <c r="E5" s="1"/>
      <c r="F5" s="2"/>
      <c r="H5" s="718" t="s">
        <v>142</v>
      </c>
      <c r="J5" s="1"/>
      <c r="K5" s="2"/>
      <c r="L5" s="2"/>
      <c r="M5" s="2"/>
      <c r="N5" s="2"/>
      <c r="O5" s="2"/>
      <c r="P5" s="2"/>
    </row>
    <row r="6" spans="1:16" s="4" customFormat="1">
      <c r="A6" s="1" t="s">
        <v>117</v>
      </c>
      <c r="B6" s="1"/>
      <c r="C6" s="1"/>
      <c r="D6" s="1"/>
      <c r="E6" s="1"/>
      <c r="F6" s="2"/>
      <c r="H6" s="712"/>
      <c r="J6" s="1"/>
      <c r="K6" s="2"/>
      <c r="L6" s="2"/>
      <c r="M6" s="2"/>
      <c r="N6" s="2"/>
      <c r="O6" s="2"/>
      <c r="P6" s="2"/>
    </row>
    <row r="7" spans="1:16" s="4" customFormat="1">
      <c r="A7" s="10" t="s">
        <v>5</v>
      </c>
      <c r="B7" s="11"/>
      <c r="C7" s="1"/>
      <c r="D7" s="1"/>
      <c r="E7" s="1"/>
      <c r="F7" s="2"/>
      <c r="H7" s="718" t="s">
        <v>6</v>
      </c>
      <c r="J7" s="1"/>
      <c r="K7" s="2"/>
      <c r="L7" s="2"/>
      <c r="M7" s="2"/>
      <c r="N7" s="2"/>
      <c r="O7" s="2"/>
      <c r="P7" s="2"/>
    </row>
    <row r="8" spans="1:16" s="4" customFormat="1" ht="12.75" thickBot="1">
      <c r="A8" s="12"/>
      <c r="B8" s="12"/>
      <c r="C8" s="12"/>
      <c r="D8" s="12"/>
      <c r="E8" s="13"/>
      <c r="F8" s="13"/>
      <c r="G8" s="13"/>
      <c r="H8" s="13"/>
      <c r="I8" s="14"/>
      <c r="J8" s="12"/>
      <c r="K8" s="2"/>
      <c r="L8" s="2"/>
      <c r="M8" s="2"/>
      <c r="N8" s="2"/>
      <c r="O8" s="2"/>
      <c r="P8" s="2"/>
    </row>
    <row r="9" spans="1:16" s="20" customFormat="1">
      <c r="A9" s="15"/>
      <c r="B9" s="16" t="s">
        <v>7</v>
      </c>
      <c r="C9" s="122">
        <v>-2</v>
      </c>
      <c r="D9" s="123" t="s">
        <v>144</v>
      </c>
      <c r="E9" s="124">
        <v>-4</v>
      </c>
      <c r="F9" s="18"/>
      <c r="G9" s="18">
        <v>-5</v>
      </c>
      <c r="H9" s="18">
        <v>-6</v>
      </c>
      <c r="I9" s="18">
        <f>G9-1</f>
        <v>-6</v>
      </c>
      <c r="J9" s="18">
        <f>I9-1</f>
        <v>-7</v>
      </c>
      <c r="K9" s="19"/>
      <c r="L9" s="19"/>
      <c r="M9" s="19"/>
      <c r="N9" s="19"/>
      <c r="O9" s="19"/>
      <c r="P9" s="19"/>
    </row>
    <row r="10" spans="1:16" s="4" customFormat="1" ht="14.25">
      <c r="A10" s="486" t="s">
        <v>92</v>
      </c>
      <c r="B10" s="21"/>
      <c r="C10" s="126" t="s">
        <v>8</v>
      </c>
      <c r="D10" s="127"/>
      <c r="E10" s="126" t="s">
        <v>10</v>
      </c>
      <c r="F10" s="211" t="s">
        <v>181</v>
      </c>
      <c r="G10" s="24" t="s">
        <v>11</v>
      </c>
      <c r="H10" s="23" t="s">
        <v>11</v>
      </c>
      <c r="I10" s="2"/>
      <c r="J10" s="2"/>
      <c r="K10" s="2"/>
      <c r="L10" s="2"/>
      <c r="M10" s="2"/>
      <c r="N10" s="2"/>
    </row>
    <row r="11" spans="1:16" s="4" customFormat="1" ht="12.75" thickBot="1">
      <c r="A11" s="130" t="s">
        <v>95</v>
      </c>
      <c r="B11" s="130" t="s">
        <v>13</v>
      </c>
      <c r="C11" s="130" t="s">
        <v>147</v>
      </c>
      <c r="D11" s="130" t="s">
        <v>106</v>
      </c>
      <c r="E11" s="130" t="s">
        <v>15</v>
      </c>
      <c r="F11" s="212" t="s">
        <v>182</v>
      </c>
      <c r="G11" s="130" t="s">
        <v>16</v>
      </c>
      <c r="H11" s="130" t="s">
        <v>17</v>
      </c>
      <c r="I11" s="2"/>
      <c r="J11" s="2"/>
      <c r="K11" s="2" t="s">
        <v>137</v>
      </c>
      <c r="L11" s="2" t="s">
        <v>138</v>
      </c>
      <c r="M11" s="2"/>
      <c r="N11" s="2"/>
    </row>
    <row r="12" spans="1:16" s="4" customFormat="1">
      <c r="A12" s="30">
        <v>1</v>
      </c>
      <c r="B12" s="1" t="s">
        <v>18</v>
      </c>
      <c r="C12" s="31"/>
      <c r="D12" s="31"/>
      <c r="E12" s="31"/>
      <c r="F12" s="31"/>
      <c r="G12" s="32"/>
      <c r="H12" s="454" t="s">
        <v>695</v>
      </c>
      <c r="I12" s="2"/>
      <c r="J12" s="2"/>
      <c r="K12" s="2"/>
      <c r="L12" s="2"/>
      <c r="M12" s="2"/>
      <c r="N12" s="2"/>
    </row>
    <row r="13" spans="1:16" s="4" customFormat="1">
      <c r="A13" s="33">
        <v>2</v>
      </c>
      <c r="B13" s="2" t="s">
        <v>19</v>
      </c>
      <c r="C13" s="35"/>
      <c r="D13" s="35"/>
      <c r="E13" s="35"/>
      <c r="F13" s="35"/>
      <c r="G13" s="32"/>
      <c r="H13" s="31" t="str">
        <f>IF(G13=0,"",ROUND(E13*G13,0))</f>
        <v/>
      </c>
      <c r="I13" s="2"/>
      <c r="J13" s="2"/>
      <c r="K13" s="2"/>
      <c r="L13" s="2"/>
      <c r="M13" s="2"/>
      <c r="N13" s="2"/>
    </row>
    <row r="14" spans="1:16" s="4" customFormat="1">
      <c r="A14" s="33">
        <v>3</v>
      </c>
      <c r="B14" s="2" t="s">
        <v>20</v>
      </c>
      <c r="C14" s="31"/>
      <c r="D14" s="31"/>
      <c r="E14" s="31"/>
      <c r="F14" s="31"/>
      <c r="G14" s="32"/>
      <c r="H14" s="31" t="str">
        <f t="shared" ref="H14:H63" si="0">IF(G14=0,"",ROUND(E14*G14,0))</f>
        <v/>
      </c>
      <c r="I14" s="2"/>
      <c r="J14" s="2"/>
      <c r="K14" s="2"/>
      <c r="L14" s="2"/>
      <c r="M14" s="2"/>
      <c r="N14" s="2"/>
    </row>
    <row r="15" spans="1:16" s="4" customFormat="1">
      <c r="A15" s="33">
        <v>4</v>
      </c>
      <c r="B15" s="2" t="s">
        <v>21</v>
      </c>
      <c r="C15" s="31"/>
      <c r="D15" s="31"/>
      <c r="E15" s="31"/>
      <c r="F15" s="31"/>
      <c r="G15" s="32"/>
      <c r="H15" s="31" t="str">
        <f t="shared" si="0"/>
        <v/>
      </c>
      <c r="I15" s="2"/>
      <c r="J15" s="2"/>
      <c r="K15" s="2"/>
      <c r="L15" s="2"/>
      <c r="M15" s="2"/>
      <c r="N15" s="2"/>
    </row>
    <row r="16" spans="1:16" s="4" customFormat="1">
      <c r="A16" s="33">
        <v>5</v>
      </c>
      <c r="B16" s="1" t="s">
        <v>22</v>
      </c>
      <c r="C16" s="31"/>
      <c r="D16" s="31"/>
      <c r="E16" s="31"/>
      <c r="F16" s="31"/>
      <c r="G16" s="32"/>
      <c r="H16" s="31"/>
      <c r="I16" s="2"/>
      <c r="J16" s="2"/>
      <c r="K16" s="2"/>
      <c r="L16" s="2"/>
      <c r="M16" s="2"/>
      <c r="N16" s="2"/>
    </row>
    <row r="17" spans="1:14" s="4" customFormat="1">
      <c r="A17" s="33">
        <v>6</v>
      </c>
      <c r="B17" s="2" t="s">
        <v>23</v>
      </c>
      <c r="C17" s="31"/>
      <c r="D17" s="31"/>
      <c r="E17" s="31"/>
      <c r="F17" s="31"/>
      <c r="G17" s="32"/>
      <c r="H17" s="31" t="str">
        <f t="shared" si="0"/>
        <v/>
      </c>
      <c r="I17" s="2"/>
      <c r="J17" s="2"/>
      <c r="K17" s="2"/>
      <c r="L17" s="2"/>
      <c r="M17" s="2"/>
      <c r="N17" s="2"/>
    </row>
    <row r="18" spans="1:14" s="4" customFormat="1">
      <c r="A18" s="33">
        <v>7</v>
      </c>
      <c r="B18" s="2" t="s">
        <v>24</v>
      </c>
      <c r="C18" s="31"/>
      <c r="D18" s="35"/>
      <c r="E18" s="31"/>
      <c r="F18" s="31"/>
      <c r="G18" s="32"/>
      <c r="H18" s="31" t="str">
        <f t="shared" si="0"/>
        <v/>
      </c>
      <c r="I18" s="2"/>
      <c r="J18" s="2"/>
      <c r="K18" s="2"/>
      <c r="L18" s="2"/>
      <c r="M18" s="2"/>
      <c r="N18" s="2"/>
    </row>
    <row r="19" spans="1:14" s="4" customFormat="1">
      <c r="A19" s="33">
        <v>8</v>
      </c>
      <c r="B19" s="38" t="s">
        <v>25</v>
      </c>
      <c r="C19" s="31"/>
      <c r="D19" s="35"/>
      <c r="E19" s="31"/>
      <c r="F19" s="31"/>
      <c r="G19" s="32"/>
      <c r="H19" s="31" t="str">
        <f t="shared" si="0"/>
        <v/>
      </c>
      <c r="I19" s="2"/>
      <c r="J19" s="2"/>
      <c r="K19" s="2"/>
      <c r="L19" s="2"/>
      <c r="M19" s="2"/>
      <c r="N19" s="2"/>
    </row>
    <row r="20" spans="1:14" s="4" customFormat="1">
      <c r="A20" s="33">
        <v>9</v>
      </c>
      <c r="B20" s="2" t="s">
        <v>26</v>
      </c>
      <c r="C20" s="31"/>
      <c r="D20" s="46"/>
      <c r="E20" s="31"/>
      <c r="F20" s="31"/>
      <c r="G20" s="32"/>
      <c r="H20" s="31" t="str">
        <f t="shared" si="0"/>
        <v/>
      </c>
      <c r="I20" s="2"/>
      <c r="J20" s="2"/>
      <c r="K20" s="31">
        <v>155000</v>
      </c>
      <c r="L20" s="36">
        <v>-116250</v>
      </c>
      <c r="M20" s="2"/>
      <c r="N20" s="2"/>
    </row>
    <row r="21" spans="1:14" s="4" customFormat="1">
      <c r="A21" s="33">
        <v>10</v>
      </c>
      <c r="B21" s="2" t="s">
        <v>27</v>
      </c>
      <c r="C21" s="31"/>
      <c r="D21" s="46"/>
      <c r="E21" s="31"/>
      <c r="F21" s="31"/>
      <c r="G21" s="32"/>
      <c r="H21" s="31" t="str">
        <f t="shared" si="0"/>
        <v/>
      </c>
      <c r="I21" s="2"/>
      <c r="J21" s="2"/>
      <c r="K21" s="31">
        <v>576000</v>
      </c>
      <c r="L21" s="36">
        <v>-57000</v>
      </c>
      <c r="M21" s="2"/>
      <c r="N21" s="2"/>
    </row>
    <row r="22" spans="1:14" s="4" customFormat="1">
      <c r="A22" s="33">
        <v>11</v>
      </c>
      <c r="B22" s="2" t="s">
        <v>28</v>
      </c>
      <c r="C22" s="31"/>
      <c r="E22" s="31"/>
      <c r="F22" s="31"/>
      <c r="G22" s="32"/>
      <c r="H22" s="31" t="str">
        <f t="shared" si="0"/>
        <v/>
      </c>
      <c r="I22" s="2"/>
      <c r="J22" s="2"/>
      <c r="K22" s="31"/>
      <c r="L22" s="2"/>
      <c r="M22" s="2"/>
      <c r="N22" s="2"/>
    </row>
    <row r="23" spans="1:14" s="4" customFormat="1">
      <c r="A23" s="33">
        <v>12</v>
      </c>
      <c r="B23" s="2" t="s">
        <v>29</v>
      </c>
      <c r="C23" s="31"/>
      <c r="E23" s="31"/>
      <c r="F23" s="31"/>
      <c r="G23" s="32"/>
      <c r="H23" s="31" t="str">
        <f t="shared" si="0"/>
        <v/>
      </c>
      <c r="I23" s="2"/>
      <c r="J23" s="2"/>
      <c r="K23" s="31"/>
      <c r="L23" s="2"/>
      <c r="M23" s="2"/>
      <c r="N23" s="2"/>
    </row>
    <row r="24" spans="1:14" s="4" customFormat="1">
      <c r="A24" s="33">
        <v>13</v>
      </c>
      <c r="B24" s="2" t="s">
        <v>30</v>
      </c>
      <c r="C24" s="31"/>
      <c r="D24" s="46"/>
      <c r="E24" s="31"/>
      <c r="F24" s="31"/>
      <c r="G24" s="32"/>
      <c r="H24" s="31" t="str">
        <f t="shared" si="0"/>
        <v/>
      </c>
      <c r="I24" s="2"/>
      <c r="J24" s="2"/>
      <c r="K24" s="31">
        <v>81000</v>
      </c>
      <c r="L24" s="2"/>
      <c r="M24" s="2"/>
      <c r="N24" s="2"/>
    </row>
    <row r="25" spans="1:14" s="4" customFormat="1">
      <c r="A25" s="33">
        <v>14</v>
      </c>
      <c r="B25" s="2" t="s">
        <v>31</v>
      </c>
      <c r="C25" s="31"/>
      <c r="E25" s="31"/>
      <c r="F25" s="31"/>
      <c r="G25" s="32"/>
      <c r="H25" s="31" t="str">
        <f t="shared" si="0"/>
        <v/>
      </c>
      <c r="I25" s="2"/>
      <c r="J25" s="2"/>
      <c r="K25" s="31"/>
      <c r="L25" s="2"/>
      <c r="M25" s="2"/>
      <c r="N25" s="2"/>
    </row>
    <row r="26" spans="1:14" s="4" customFormat="1">
      <c r="A26" s="33">
        <v>15</v>
      </c>
      <c r="B26" s="2" t="s">
        <v>32</v>
      </c>
      <c r="C26" s="31"/>
      <c r="E26" s="31"/>
      <c r="F26" s="31"/>
      <c r="G26" s="32"/>
      <c r="H26" s="31" t="str">
        <f t="shared" si="0"/>
        <v/>
      </c>
      <c r="I26" s="2"/>
      <c r="J26" s="2"/>
      <c r="K26" s="31"/>
      <c r="L26" s="2"/>
      <c r="M26" s="2"/>
      <c r="N26" s="2"/>
    </row>
    <row r="27" spans="1:14" s="4" customFormat="1">
      <c r="A27" s="33">
        <v>16</v>
      </c>
      <c r="B27" s="1" t="s">
        <v>33</v>
      </c>
      <c r="C27" s="31"/>
      <c r="E27" s="31"/>
      <c r="F27" s="31"/>
      <c r="G27" s="32"/>
      <c r="H27" s="31"/>
      <c r="I27" s="2"/>
      <c r="J27" s="2"/>
      <c r="K27" s="31"/>
      <c r="L27" s="2"/>
      <c r="M27" s="2"/>
      <c r="N27" s="2"/>
    </row>
    <row r="28" spans="1:14" s="4" customFormat="1">
      <c r="A28" s="33">
        <v>17</v>
      </c>
      <c r="B28" s="2" t="s">
        <v>34</v>
      </c>
      <c r="C28" s="31"/>
      <c r="E28" s="31"/>
      <c r="F28" s="31"/>
      <c r="G28" s="32"/>
      <c r="H28" s="31" t="str">
        <f t="shared" si="0"/>
        <v/>
      </c>
      <c r="I28" s="2"/>
      <c r="J28" s="2"/>
      <c r="K28" s="31"/>
      <c r="L28" s="2"/>
      <c r="M28" s="2"/>
      <c r="N28" s="2"/>
    </row>
    <row r="29" spans="1:14" s="4" customFormat="1">
      <c r="A29" s="33">
        <v>18</v>
      </c>
      <c r="B29" s="2" t="s">
        <v>35</v>
      </c>
      <c r="C29" s="31"/>
      <c r="E29" s="31"/>
      <c r="F29" s="31"/>
      <c r="G29" s="32"/>
      <c r="H29" s="31" t="str">
        <f t="shared" si="0"/>
        <v/>
      </c>
      <c r="I29" s="2"/>
      <c r="J29" s="2"/>
      <c r="K29" s="31"/>
      <c r="L29" s="2"/>
      <c r="M29" s="2"/>
      <c r="N29" s="2"/>
    </row>
    <row r="30" spans="1:14" s="4" customFormat="1">
      <c r="A30" s="33">
        <v>19</v>
      </c>
      <c r="B30" s="2" t="s">
        <v>36</v>
      </c>
      <c r="C30" s="31"/>
      <c r="E30" s="31"/>
      <c r="F30" s="31"/>
      <c r="G30" s="32"/>
      <c r="H30" s="31" t="str">
        <f t="shared" si="0"/>
        <v/>
      </c>
      <c r="I30" s="2"/>
      <c r="J30" s="2"/>
      <c r="K30" s="31"/>
      <c r="L30" s="2"/>
      <c r="M30" s="2"/>
      <c r="N30" s="2"/>
    </row>
    <row r="31" spans="1:14" s="4" customFormat="1">
      <c r="A31" s="33">
        <v>20</v>
      </c>
      <c r="B31" s="2" t="s">
        <v>37</v>
      </c>
      <c r="C31" s="31"/>
      <c r="D31" s="46"/>
      <c r="E31" s="31"/>
      <c r="F31" s="31"/>
      <c r="G31" s="32"/>
      <c r="H31" s="31" t="str">
        <f t="shared" si="0"/>
        <v/>
      </c>
      <c r="I31" s="2"/>
      <c r="J31" s="2"/>
      <c r="K31" s="31">
        <v>100000</v>
      </c>
      <c r="L31" s="36">
        <v>-75000</v>
      </c>
      <c r="M31" s="2"/>
      <c r="N31" s="2"/>
    </row>
    <row r="32" spans="1:14" s="4" customFormat="1">
      <c r="A32" s="33">
        <v>21</v>
      </c>
      <c r="B32" s="2" t="s">
        <v>38</v>
      </c>
      <c r="C32" s="31"/>
      <c r="E32" s="31"/>
      <c r="F32" s="31"/>
      <c r="G32" s="32"/>
      <c r="H32" s="31" t="str">
        <f t="shared" si="0"/>
        <v/>
      </c>
      <c r="I32" s="2"/>
      <c r="J32" s="2"/>
      <c r="K32" s="31"/>
      <c r="L32" s="2"/>
      <c r="M32" s="2"/>
      <c r="N32" s="2"/>
    </row>
    <row r="33" spans="1:14" s="4" customFormat="1">
      <c r="A33" s="33">
        <v>22</v>
      </c>
      <c r="B33" s="1" t="s">
        <v>39</v>
      </c>
      <c r="C33" s="31"/>
      <c r="E33" s="31"/>
      <c r="F33" s="31"/>
      <c r="G33" s="32"/>
      <c r="H33" s="31" t="str">
        <f t="shared" si="0"/>
        <v/>
      </c>
      <c r="I33" s="2"/>
      <c r="J33" s="2"/>
      <c r="K33" s="31"/>
      <c r="L33" s="2"/>
      <c r="M33" s="2"/>
      <c r="N33" s="2"/>
    </row>
    <row r="34" spans="1:14" s="4" customFormat="1">
      <c r="A34" s="33">
        <v>23</v>
      </c>
      <c r="B34" s="2" t="s">
        <v>40</v>
      </c>
      <c r="C34" s="41">
        <f>+'MIDC TB'!Q8</f>
        <v>18403.25</v>
      </c>
      <c r="D34" s="148"/>
      <c r="E34" s="41">
        <f t="shared" ref="E34:E40" si="1">C34+D34</f>
        <v>18403.25</v>
      </c>
      <c r="F34" s="41">
        <v>18403</v>
      </c>
      <c r="G34" s="32">
        <v>0</v>
      </c>
      <c r="H34" s="41">
        <f>+E34*G34</f>
        <v>0</v>
      </c>
      <c r="I34" s="2"/>
      <c r="J34" s="2"/>
      <c r="K34" s="31"/>
      <c r="L34" s="2"/>
      <c r="M34" s="2"/>
      <c r="N34" s="2"/>
    </row>
    <row r="35" spans="1:14" s="4" customFormat="1">
      <c r="A35" s="33">
        <v>24</v>
      </c>
      <c r="B35" s="2" t="s">
        <v>41</v>
      </c>
      <c r="C35" s="41">
        <f>+'MIDC TB'!Q10</f>
        <v>265217.74384615384</v>
      </c>
      <c r="D35" s="148"/>
      <c r="E35" s="41">
        <f t="shared" si="1"/>
        <v>265217.74384615384</v>
      </c>
      <c r="F35" s="41">
        <v>149985</v>
      </c>
      <c r="G35" s="32">
        <v>0</v>
      </c>
      <c r="H35" s="41">
        <f t="shared" ref="H35:H40" si="2">+E35*G35</f>
        <v>0</v>
      </c>
      <c r="I35" s="2"/>
      <c r="J35" s="2"/>
      <c r="K35" s="31"/>
      <c r="L35" s="2"/>
      <c r="M35" s="2"/>
      <c r="N35" s="2"/>
    </row>
    <row r="36" spans="1:14" s="4" customFormat="1">
      <c r="A36" s="33">
        <v>25</v>
      </c>
      <c r="B36" s="38" t="s">
        <v>42</v>
      </c>
      <c r="C36" s="41">
        <f>+'MIDC TB'!Q15</f>
        <v>2139.7376923076922</v>
      </c>
      <c r="D36" s="148"/>
      <c r="E36" s="41">
        <f t="shared" si="1"/>
        <v>2139.7376923076922</v>
      </c>
      <c r="F36" s="41">
        <v>476</v>
      </c>
      <c r="G36" s="32">
        <v>0</v>
      </c>
      <c r="H36" s="41">
        <f t="shared" si="2"/>
        <v>0</v>
      </c>
      <c r="I36" s="2"/>
      <c r="J36" s="2"/>
      <c r="K36" s="31"/>
      <c r="L36" s="2"/>
      <c r="M36" s="2"/>
      <c r="N36" s="2"/>
    </row>
    <row r="37" spans="1:14" s="4" customFormat="1">
      <c r="A37" s="33">
        <v>26</v>
      </c>
      <c r="B37" s="2" t="s">
        <v>43</v>
      </c>
      <c r="C37" s="41">
        <f>+'MIDC TB'!Q24+'MIDC TB'!Q23</f>
        <v>1237674.623076923</v>
      </c>
      <c r="D37" s="148"/>
      <c r="E37" s="41">
        <f>C37+D37</f>
        <v>1237674.623076923</v>
      </c>
      <c r="F37" s="41">
        <v>1006137</v>
      </c>
      <c r="G37" s="32">
        <v>0</v>
      </c>
      <c r="H37" s="41">
        <f t="shared" si="2"/>
        <v>0</v>
      </c>
      <c r="I37" s="2"/>
      <c r="J37" s="2"/>
      <c r="K37" s="31">
        <v>1112500</v>
      </c>
      <c r="L37" s="36">
        <v>-555750</v>
      </c>
      <c r="M37" s="2"/>
      <c r="N37" s="2"/>
    </row>
    <row r="38" spans="1:14" s="4" customFormat="1">
      <c r="A38" s="33">
        <v>27</v>
      </c>
      <c r="B38" s="2" t="s">
        <v>44</v>
      </c>
      <c r="C38" s="41">
        <f>+'MIDC TB'!Q26</f>
        <v>127376.48076923077</v>
      </c>
      <c r="D38" s="148"/>
      <c r="E38" s="41">
        <f t="shared" si="1"/>
        <v>127376.48076923077</v>
      </c>
      <c r="F38" s="41">
        <v>67280</v>
      </c>
      <c r="G38" s="32">
        <v>0</v>
      </c>
      <c r="H38" s="41">
        <f t="shared" si="2"/>
        <v>0</v>
      </c>
      <c r="I38" s="2"/>
      <c r="J38" s="2"/>
      <c r="K38" s="31"/>
      <c r="L38" s="2"/>
      <c r="M38" s="2"/>
      <c r="N38" s="2"/>
    </row>
    <row r="39" spans="1:14" s="4" customFormat="1">
      <c r="A39" s="33">
        <v>28</v>
      </c>
      <c r="B39" s="2" t="s">
        <v>45</v>
      </c>
      <c r="C39" s="41">
        <f>+'MIDC TB'!Q27</f>
        <v>221.52</v>
      </c>
      <c r="D39" s="148"/>
      <c r="E39" s="41">
        <f t="shared" si="1"/>
        <v>221.52</v>
      </c>
      <c r="F39" s="41">
        <v>222</v>
      </c>
      <c r="G39" s="32">
        <v>0</v>
      </c>
      <c r="H39" s="41">
        <f t="shared" si="2"/>
        <v>0</v>
      </c>
      <c r="I39" s="2"/>
      <c r="J39" s="2"/>
      <c r="K39" s="31"/>
      <c r="L39" s="2"/>
      <c r="M39" s="2"/>
      <c r="N39" s="2"/>
    </row>
    <row r="40" spans="1:14" s="4" customFormat="1">
      <c r="A40" s="33">
        <v>29</v>
      </c>
      <c r="B40" s="2" t="s">
        <v>46</v>
      </c>
      <c r="C40" s="41">
        <f>+'MIDC TB'!Q30</f>
        <v>6874.0099999999993</v>
      </c>
      <c r="D40" s="148"/>
      <c r="E40" s="41">
        <f t="shared" si="1"/>
        <v>6874.0099999999993</v>
      </c>
      <c r="F40" s="41">
        <v>6347</v>
      </c>
      <c r="G40" s="32">
        <v>0</v>
      </c>
      <c r="H40" s="41">
        <f t="shared" si="2"/>
        <v>0</v>
      </c>
      <c r="I40" s="2"/>
      <c r="J40" s="2"/>
      <c r="K40" s="31"/>
      <c r="L40" s="2"/>
      <c r="M40" s="2"/>
      <c r="N40" s="2"/>
    </row>
    <row r="41" spans="1:14" s="4" customFormat="1">
      <c r="A41" s="33">
        <v>30</v>
      </c>
      <c r="B41" s="1" t="s">
        <v>47</v>
      </c>
      <c r="C41" s="31"/>
      <c r="E41" s="31"/>
      <c r="F41" s="31"/>
      <c r="G41" s="32"/>
      <c r="H41" s="31"/>
      <c r="I41" s="2"/>
      <c r="J41" s="2"/>
      <c r="K41" s="31"/>
      <c r="L41" s="2"/>
      <c r="M41" s="2"/>
      <c r="N41" s="2"/>
    </row>
    <row r="42" spans="1:14" s="4" customFormat="1">
      <c r="A42" s="33">
        <v>31</v>
      </c>
      <c r="B42" s="39" t="s">
        <v>48</v>
      </c>
      <c r="C42" s="31"/>
      <c r="E42" s="31"/>
      <c r="F42" s="31"/>
      <c r="G42" s="32"/>
      <c r="H42" s="31" t="str">
        <f t="shared" si="0"/>
        <v/>
      </c>
      <c r="I42" s="2"/>
      <c r="J42" s="2"/>
      <c r="K42" s="31"/>
      <c r="L42" s="2"/>
      <c r="M42" s="2"/>
      <c r="N42" s="2"/>
    </row>
    <row r="43" spans="1:14" s="4" customFormat="1">
      <c r="A43" s="33">
        <v>32</v>
      </c>
      <c r="B43" s="39" t="s">
        <v>49</v>
      </c>
      <c r="C43" s="31"/>
      <c r="E43" s="31"/>
      <c r="F43" s="31"/>
      <c r="G43" s="32"/>
      <c r="H43" s="31" t="str">
        <f t="shared" si="0"/>
        <v/>
      </c>
      <c r="I43" s="2"/>
      <c r="J43" s="2"/>
      <c r="K43" s="31"/>
      <c r="L43" s="2"/>
      <c r="M43" s="2"/>
      <c r="N43" s="2"/>
    </row>
    <row r="44" spans="1:14" s="4" customFormat="1">
      <c r="A44" s="33">
        <v>33</v>
      </c>
      <c r="B44" s="38" t="s">
        <v>50</v>
      </c>
      <c r="C44" s="31"/>
      <c r="E44" s="31"/>
      <c r="F44" s="31"/>
      <c r="G44" s="32"/>
      <c r="H44" s="31" t="str">
        <f t="shared" si="0"/>
        <v/>
      </c>
      <c r="I44" s="2"/>
      <c r="J44" s="2"/>
      <c r="K44" s="31"/>
      <c r="L44" s="2"/>
      <c r="M44" s="2"/>
      <c r="N44" s="2"/>
    </row>
    <row r="45" spans="1:14" s="4" customFormat="1">
      <c r="A45" s="33">
        <v>34</v>
      </c>
      <c r="B45" s="38" t="s">
        <v>129</v>
      </c>
      <c r="C45" s="31"/>
      <c r="E45" s="31"/>
      <c r="F45" s="31"/>
      <c r="G45" s="32"/>
      <c r="H45" s="31" t="str">
        <f t="shared" si="0"/>
        <v/>
      </c>
      <c r="I45" s="2"/>
      <c r="J45" s="2"/>
      <c r="K45" s="31"/>
      <c r="L45" s="2"/>
      <c r="M45" s="2"/>
      <c r="N45" s="2"/>
    </row>
    <row r="46" spans="1:14" s="4" customFormat="1">
      <c r="A46" s="33">
        <v>35</v>
      </c>
      <c r="B46" s="39" t="s">
        <v>52</v>
      </c>
      <c r="C46" s="31"/>
      <c r="E46" s="31"/>
      <c r="F46" s="31"/>
      <c r="G46" s="32"/>
      <c r="H46" s="31" t="str">
        <f t="shared" si="0"/>
        <v/>
      </c>
      <c r="I46" s="2"/>
      <c r="J46" s="2"/>
      <c r="K46" s="31"/>
      <c r="L46" s="2"/>
      <c r="M46" s="2"/>
      <c r="N46" s="2"/>
    </row>
    <row r="47" spans="1:14" s="4" customFormat="1">
      <c r="A47" s="33">
        <v>36</v>
      </c>
      <c r="B47" s="39" t="s">
        <v>53</v>
      </c>
      <c r="C47" s="31"/>
      <c r="E47" s="31"/>
      <c r="F47" s="31"/>
      <c r="G47" s="32"/>
      <c r="H47" s="31" t="str">
        <f t="shared" si="0"/>
        <v/>
      </c>
      <c r="I47" s="2"/>
      <c r="J47" s="2"/>
      <c r="K47" s="31"/>
      <c r="L47" s="2"/>
      <c r="M47" s="2"/>
      <c r="N47" s="2"/>
    </row>
    <row r="48" spans="1:14" s="4" customFormat="1">
      <c r="A48" s="33">
        <v>37</v>
      </c>
      <c r="B48" s="39" t="s">
        <v>139</v>
      </c>
      <c r="C48" s="31"/>
      <c r="E48" s="31"/>
      <c r="F48" s="31"/>
      <c r="G48" s="32"/>
      <c r="H48" s="31" t="str">
        <f t="shared" si="0"/>
        <v/>
      </c>
      <c r="I48" s="2"/>
      <c r="J48" s="2"/>
      <c r="K48" s="31"/>
      <c r="L48" s="2"/>
      <c r="M48" s="2"/>
      <c r="N48" s="2"/>
    </row>
    <row r="49" spans="1:248" s="4" customFormat="1">
      <c r="A49" s="33">
        <v>38</v>
      </c>
      <c r="B49" s="39" t="s">
        <v>56</v>
      </c>
      <c r="C49" s="31"/>
      <c r="E49" s="31"/>
      <c r="F49" s="31"/>
      <c r="G49" s="32"/>
      <c r="H49" s="31" t="str">
        <f t="shared" si="0"/>
        <v/>
      </c>
      <c r="I49" s="2"/>
      <c r="J49" s="2"/>
      <c r="K49" s="31"/>
      <c r="L49" s="2"/>
      <c r="M49" s="2"/>
      <c r="N49" s="2"/>
    </row>
    <row r="50" spans="1:248" s="4" customFormat="1">
      <c r="A50" s="33">
        <v>39</v>
      </c>
      <c r="B50" s="39" t="s">
        <v>57</v>
      </c>
      <c r="C50" s="31"/>
      <c r="E50" s="31"/>
      <c r="F50" s="31"/>
      <c r="G50" s="32"/>
      <c r="H50" s="31" t="str">
        <f t="shared" si="0"/>
        <v/>
      </c>
      <c r="I50" s="2"/>
      <c r="J50" s="2"/>
      <c r="K50" s="31"/>
      <c r="L50" s="2"/>
      <c r="M50" s="2"/>
      <c r="N50" s="2"/>
    </row>
    <row r="51" spans="1:248" s="4" customFormat="1">
      <c r="A51" s="33">
        <v>40</v>
      </c>
      <c r="B51" s="39" t="s">
        <v>58</v>
      </c>
      <c r="C51" s="31"/>
      <c r="E51" s="31"/>
      <c r="F51" s="31"/>
      <c r="G51" s="32"/>
      <c r="H51" s="31" t="str">
        <f t="shared" si="0"/>
        <v/>
      </c>
      <c r="I51" s="2"/>
      <c r="J51" s="2"/>
      <c r="K51" s="31"/>
      <c r="L51" s="2"/>
      <c r="M51" s="2"/>
      <c r="N51" s="2"/>
    </row>
    <row r="52" spans="1:248" s="4" customFormat="1">
      <c r="A52" s="33">
        <v>41</v>
      </c>
      <c r="B52" s="1" t="s">
        <v>59</v>
      </c>
      <c r="C52" s="31"/>
      <c r="E52" s="31"/>
      <c r="F52" s="31"/>
      <c r="G52" s="32"/>
      <c r="H52" s="31"/>
      <c r="I52" s="2"/>
      <c r="J52" s="2"/>
      <c r="K52" s="31"/>
      <c r="L52" s="2"/>
      <c r="M52" s="2"/>
      <c r="N52" s="2"/>
    </row>
    <row r="53" spans="1:248" s="4" customFormat="1">
      <c r="A53" s="33">
        <v>42</v>
      </c>
      <c r="B53" s="39" t="s">
        <v>60</v>
      </c>
      <c r="C53" s="31"/>
      <c r="E53" s="31"/>
      <c r="F53" s="31"/>
      <c r="G53" s="32"/>
      <c r="H53" s="31" t="str">
        <f t="shared" si="0"/>
        <v/>
      </c>
      <c r="I53" s="2"/>
      <c r="J53" s="2"/>
      <c r="K53" s="31"/>
      <c r="L53" s="2"/>
      <c r="M53" s="2"/>
      <c r="N53" s="2"/>
    </row>
    <row r="54" spans="1:248" s="4" customFormat="1">
      <c r="A54" s="33">
        <v>43</v>
      </c>
      <c r="B54" s="39" t="s">
        <v>61</v>
      </c>
      <c r="C54" s="31"/>
      <c r="D54" s="46"/>
      <c r="E54" s="31"/>
      <c r="F54" s="31"/>
      <c r="G54" s="32"/>
      <c r="H54" s="31" t="str">
        <f t="shared" si="0"/>
        <v/>
      </c>
      <c r="I54" s="2"/>
      <c r="J54" s="2"/>
      <c r="K54" s="40">
        <v>65000</v>
      </c>
      <c r="L54" s="36">
        <v>-48750</v>
      </c>
      <c r="M54" s="2"/>
      <c r="N54" s="2"/>
    </row>
    <row r="55" spans="1:248" s="4" customFormat="1">
      <c r="A55" s="33">
        <v>44</v>
      </c>
      <c r="B55" s="39" t="s">
        <v>63</v>
      </c>
      <c r="C55" s="31"/>
      <c r="D55" s="46"/>
      <c r="E55" s="31"/>
      <c r="F55" s="31"/>
      <c r="G55" s="32"/>
      <c r="H55" s="31" t="str">
        <f t="shared" si="0"/>
        <v/>
      </c>
      <c r="I55" s="2"/>
      <c r="J55" s="2"/>
      <c r="K55" s="31">
        <v>55138</v>
      </c>
      <c r="L55" s="36">
        <v>-40194</v>
      </c>
      <c r="M55" s="2"/>
      <c r="N55" s="2"/>
    </row>
    <row r="56" spans="1:248" s="4" customFormat="1">
      <c r="A56" s="33">
        <v>45</v>
      </c>
      <c r="B56" s="39" t="s">
        <v>64</v>
      </c>
      <c r="C56" s="31"/>
      <c r="D56" s="46"/>
      <c r="E56" s="31"/>
      <c r="F56" s="31"/>
      <c r="G56" s="32"/>
      <c r="H56" s="31" t="str">
        <f t="shared" si="0"/>
        <v/>
      </c>
      <c r="I56" s="2"/>
      <c r="J56" s="2"/>
      <c r="K56" s="31">
        <v>57115</v>
      </c>
      <c r="L56" s="2"/>
      <c r="M56" s="2"/>
      <c r="N56" s="2"/>
    </row>
    <row r="57" spans="1:248" s="4" customFormat="1">
      <c r="A57" s="33">
        <v>46</v>
      </c>
      <c r="B57" s="39" t="s">
        <v>65</v>
      </c>
      <c r="C57" s="31"/>
      <c r="D57" s="31"/>
      <c r="E57" s="31"/>
      <c r="F57" s="31"/>
      <c r="G57" s="32"/>
      <c r="H57" s="31" t="str">
        <f t="shared" si="0"/>
        <v/>
      </c>
      <c r="I57" s="2"/>
      <c r="J57" s="2"/>
      <c r="K57" s="2"/>
      <c r="L57" s="2"/>
      <c r="M57" s="2"/>
      <c r="N57" s="2"/>
    </row>
    <row r="58" spans="1:248" s="4" customFormat="1">
      <c r="A58" s="33">
        <v>47</v>
      </c>
      <c r="B58" s="39" t="s">
        <v>66</v>
      </c>
      <c r="C58" s="31"/>
      <c r="D58" s="31"/>
      <c r="E58" s="31"/>
      <c r="F58" s="31"/>
      <c r="G58" s="32"/>
      <c r="H58" s="31" t="str">
        <f t="shared" si="0"/>
        <v/>
      </c>
      <c r="I58" s="2"/>
      <c r="J58" s="2"/>
      <c r="K58" s="2"/>
      <c r="L58" s="2"/>
      <c r="M58" s="2"/>
      <c r="N58" s="2"/>
    </row>
    <row r="59" spans="1:248" s="4" customFormat="1">
      <c r="A59" s="33">
        <v>48</v>
      </c>
      <c r="B59" s="39" t="s">
        <v>67</v>
      </c>
      <c r="C59" s="31"/>
      <c r="D59" s="31"/>
      <c r="E59" s="31"/>
      <c r="F59" s="31"/>
      <c r="G59" s="32"/>
      <c r="H59" s="31" t="str">
        <f t="shared" si="0"/>
        <v/>
      </c>
      <c r="I59" s="21"/>
      <c r="J59" s="10"/>
      <c r="K59" s="2"/>
      <c r="L59" s="31"/>
      <c r="M59" s="31"/>
      <c r="N59" s="31"/>
      <c r="O59" s="42"/>
      <c r="P59" s="43"/>
      <c r="Q59" s="42"/>
      <c r="R59" s="44"/>
      <c r="S59" s="45"/>
      <c r="U59" s="42"/>
      <c r="V59" s="42"/>
      <c r="W59" s="42"/>
      <c r="X59" s="42"/>
      <c r="Y59" s="43"/>
      <c r="Z59" s="42"/>
      <c r="AA59" s="44"/>
      <c r="AB59" s="45"/>
      <c r="AD59" s="42"/>
      <c r="AE59" s="42"/>
      <c r="AF59" s="42"/>
      <c r="AG59" s="42"/>
      <c r="AH59" s="43"/>
      <c r="AI59" s="42"/>
      <c r="AJ59" s="44"/>
      <c r="AK59" s="45"/>
      <c r="AM59" s="42"/>
      <c r="AN59" s="42"/>
      <c r="AO59" s="42"/>
      <c r="AP59" s="42"/>
      <c r="AQ59" s="43"/>
      <c r="AR59" s="42"/>
      <c r="AS59" s="44"/>
      <c r="AT59" s="45"/>
      <c r="AV59" s="42"/>
      <c r="AW59" s="42"/>
      <c r="AX59" s="42"/>
      <c r="AY59" s="42"/>
      <c r="AZ59" s="43"/>
      <c r="BA59" s="42"/>
      <c r="BB59" s="44"/>
      <c r="BC59" s="45"/>
      <c r="BE59" s="42"/>
      <c r="BF59" s="42"/>
      <c r="BG59" s="42"/>
      <c r="BH59" s="42"/>
      <c r="BI59" s="43"/>
      <c r="BJ59" s="42"/>
      <c r="BK59" s="44"/>
      <c r="BL59" s="45"/>
      <c r="BN59" s="42"/>
      <c r="BO59" s="42"/>
      <c r="BP59" s="42"/>
      <c r="BQ59" s="42"/>
      <c r="BR59" s="43"/>
      <c r="BS59" s="42"/>
      <c r="BT59" s="44"/>
      <c r="BU59" s="45"/>
      <c r="BW59" s="42"/>
      <c r="BX59" s="42"/>
      <c r="BY59" s="42"/>
      <c r="BZ59" s="42"/>
      <c r="CA59" s="43"/>
      <c r="CB59" s="42"/>
      <c r="CC59" s="44"/>
      <c r="CD59" s="45"/>
      <c r="CF59" s="42"/>
      <c r="CG59" s="42"/>
      <c r="CH59" s="42"/>
      <c r="CI59" s="42"/>
      <c r="CJ59" s="43"/>
      <c r="CK59" s="42"/>
      <c r="CL59" s="44"/>
      <c r="CM59" s="45"/>
      <c r="CO59" s="42"/>
      <c r="CP59" s="42"/>
      <c r="CQ59" s="42"/>
      <c r="CR59" s="42"/>
      <c r="CS59" s="43"/>
      <c r="CT59" s="42"/>
      <c r="CU59" s="44"/>
      <c r="CV59" s="45"/>
      <c r="CX59" s="42"/>
      <c r="CY59" s="42"/>
      <c r="CZ59" s="42"/>
      <c r="DA59" s="42"/>
      <c r="DB59" s="43"/>
      <c r="DC59" s="42"/>
      <c r="DD59" s="44"/>
      <c r="DE59" s="45"/>
      <c r="DG59" s="42"/>
      <c r="DH59" s="42"/>
      <c r="DI59" s="42"/>
      <c r="DJ59" s="42"/>
      <c r="DK59" s="43"/>
      <c r="DL59" s="42"/>
      <c r="DM59" s="44"/>
      <c r="DN59" s="45"/>
      <c r="DP59" s="42"/>
      <c r="DQ59" s="42"/>
      <c r="DR59" s="42"/>
      <c r="DS59" s="42"/>
      <c r="DT59" s="43"/>
      <c r="DU59" s="42"/>
      <c r="DV59" s="44"/>
      <c r="DW59" s="45"/>
      <c r="DY59" s="42"/>
      <c r="DZ59" s="42"/>
      <c r="EA59" s="42"/>
      <c r="EB59" s="42"/>
      <c r="EC59" s="43"/>
      <c r="ED59" s="42"/>
      <c r="EE59" s="44"/>
      <c r="EF59" s="45"/>
      <c r="EH59" s="42"/>
      <c r="EI59" s="42"/>
      <c r="EJ59" s="42"/>
      <c r="EK59" s="42"/>
      <c r="EL59" s="43"/>
      <c r="EM59" s="42"/>
      <c r="EN59" s="44"/>
      <c r="EO59" s="45"/>
      <c r="EQ59" s="42"/>
      <c r="ER59" s="42"/>
      <c r="ES59" s="42"/>
      <c r="ET59" s="42"/>
      <c r="EU59" s="43"/>
      <c r="EV59" s="42"/>
      <c r="EW59" s="44"/>
      <c r="EX59" s="45"/>
      <c r="EZ59" s="42"/>
      <c r="FA59" s="42"/>
      <c r="FB59" s="42"/>
      <c r="FC59" s="42"/>
      <c r="FD59" s="43"/>
      <c r="FE59" s="42"/>
      <c r="FF59" s="44"/>
      <c r="FG59" s="45"/>
      <c r="FI59" s="42"/>
      <c r="FJ59" s="42"/>
      <c r="FK59" s="42"/>
      <c r="FL59" s="42"/>
      <c r="FM59" s="43"/>
      <c r="FN59" s="42"/>
      <c r="FO59" s="44"/>
      <c r="FP59" s="45"/>
      <c r="FR59" s="42"/>
      <c r="FS59" s="42"/>
      <c r="FT59" s="42"/>
      <c r="FU59" s="42"/>
      <c r="FV59" s="43"/>
      <c r="FW59" s="42"/>
      <c r="FX59" s="44"/>
      <c r="FY59" s="45"/>
      <c r="GA59" s="42"/>
      <c r="GB59" s="42"/>
      <c r="GC59" s="42"/>
      <c r="GD59" s="42"/>
      <c r="GE59" s="43"/>
      <c r="GF59" s="42"/>
      <c r="GG59" s="44"/>
      <c r="GH59" s="45"/>
      <c r="GJ59" s="42"/>
      <c r="GK59" s="42"/>
      <c r="GL59" s="42"/>
      <c r="GM59" s="42"/>
      <c r="GN59" s="43"/>
      <c r="GO59" s="42"/>
      <c r="GP59" s="44"/>
      <c r="GQ59" s="45"/>
      <c r="GS59" s="42"/>
      <c r="GT59" s="42"/>
      <c r="GU59" s="42"/>
      <c r="GV59" s="42"/>
      <c r="GW59" s="43"/>
      <c r="GX59" s="42"/>
      <c r="GY59" s="44"/>
      <c r="GZ59" s="45"/>
      <c r="HB59" s="42"/>
      <c r="HC59" s="42"/>
      <c r="HD59" s="42"/>
      <c r="HE59" s="42"/>
      <c r="HF59" s="43"/>
      <c r="HG59" s="42"/>
      <c r="HH59" s="44"/>
      <c r="HI59" s="45"/>
      <c r="HK59" s="42"/>
      <c r="HL59" s="42"/>
      <c r="HM59" s="42"/>
      <c r="HN59" s="42"/>
      <c r="HO59" s="43"/>
      <c r="HP59" s="42"/>
      <c r="HQ59" s="44"/>
      <c r="HR59" s="45"/>
      <c r="HT59" s="42"/>
      <c r="HU59" s="42"/>
      <c r="HV59" s="42"/>
      <c r="HW59" s="42"/>
      <c r="HX59" s="43"/>
      <c r="HY59" s="42"/>
      <c r="HZ59" s="44"/>
      <c r="IA59" s="45"/>
      <c r="IC59" s="42"/>
      <c r="ID59" s="42"/>
      <c r="IE59" s="42"/>
      <c r="IF59" s="42"/>
      <c r="IG59" s="43"/>
      <c r="IH59" s="42"/>
      <c r="II59" s="44"/>
      <c r="IJ59" s="45"/>
      <c r="IL59" s="42"/>
      <c r="IM59" s="42"/>
      <c r="IN59" s="42"/>
    </row>
    <row r="60" spans="1:248" s="4" customFormat="1">
      <c r="A60" s="33">
        <v>49</v>
      </c>
      <c r="B60" s="38" t="s">
        <v>68</v>
      </c>
      <c r="C60" s="31"/>
      <c r="D60" s="40"/>
      <c r="E60" s="31"/>
      <c r="F60" s="31"/>
      <c r="G60" s="32"/>
      <c r="H60" s="31" t="str">
        <f t="shared" si="0"/>
        <v/>
      </c>
      <c r="I60" s="21"/>
      <c r="J60" s="10"/>
      <c r="K60" s="2"/>
      <c r="L60" s="31"/>
      <c r="M60" s="31"/>
      <c r="N60" s="31"/>
      <c r="O60" s="42"/>
      <c r="P60" s="43"/>
      <c r="Q60" s="42"/>
      <c r="R60" s="44"/>
      <c r="S60" s="45"/>
      <c r="U60" s="42"/>
      <c r="V60" s="42"/>
      <c r="W60" s="42"/>
      <c r="X60" s="42"/>
      <c r="Y60" s="43"/>
      <c r="Z60" s="42"/>
      <c r="AA60" s="44"/>
      <c r="AB60" s="45"/>
      <c r="AD60" s="42"/>
      <c r="AE60" s="42"/>
      <c r="AF60" s="42"/>
      <c r="AG60" s="42"/>
      <c r="AH60" s="43"/>
      <c r="AI60" s="42"/>
      <c r="AJ60" s="44"/>
      <c r="AK60" s="45"/>
      <c r="AM60" s="42"/>
      <c r="AN60" s="42"/>
      <c r="AO60" s="42"/>
      <c r="AP60" s="42"/>
      <c r="AQ60" s="43"/>
      <c r="AR60" s="42"/>
      <c r="AS60" s="44"/>
      <c r="AT60" s="45"/>
      <c r="AV60" s="42"/>
      <c r="AW60" s="42"/>
      <c r="AX60" s="42"/>
      <c r="AY60" s="42"/>
      <c r="AZ60" s="43"/>
      <c r="BA60" s="42"/>
      <c r="BB60" s="44"/>
      <c r="BC60" s="45"/>
      <c r="BE60" s="42"/>
      <c r="BF60" s="42"/>
      <c r="BG60" s="42"/>
      <c r="BH60" s="42"/>
      <c r="BI60" s="43"/>
      <c r="BJ60" s="42"/>
      <c r="BK60" s="44"/>
      <c r="BL60" s="45"/>
      <c r="BN60" s="42"/>
      <c r="BO60" s="42"/>
      <c r="BP60" s="42"/>
      <c r="BQ60" s="42"/>
      <c r="BR60" s="43"/>
      <c r="BS60" s="42"/>
      <c r="BT60" s="44"/>
      <c r="BU60" s="45"/>
      <c r="BW60" s="42"/>
      <c r="BX60" s="42"/>
      <c r="BY60" s="42"/>
      <c r="BZ60" s="42"/>
      <c r="CA60" s="43"/>
      <c r="CB60" s="42"/>
      <c r="CC60" s="44"/>
      <c r="CD60" s="45"/>
      <c r="CF60" s="42"/>
      <c r="CG60" s="42"/>
      <c r="CH60" s="42"/>
      <c r="CI60" s="42"/>
      <c r="CJ60" s="43"/>
      <c r="CK60" s="42"/>
      <c r="CL60" s="44"/>
      <c r="CM60" s="45"/>
      <c r="CO60" s="42"/>
      <c r="CP60" s="42"/>
      <c r="CQ60" s="42"/>
      <c r="CR60" s="42"/>
      <c r="CS60" s="43"/>
      <c r="CT60" s="42"/>
      <c r="CU60" s="44"/>
      <c r="CV60" s="45"/>
      <c r="CX60" s="42"/>
      <c r="CY60" s="42"/>
      <c r="CZ60" s="42"/>
      <c r="DA60" s="42"/>
      <c r="DB60" s="43"/>
      <c r="DC60" s="42"/>
      <c r="DD60" s="44"/>
      <c r="DE60" s="45"/>
      <c r="DG60" s="42"/>
      <c r="DH60" s="42"/>
      <c r="DI60" s="42"/>
      <c r="DJ60" s="42"/>
      <c r="DK60" s="43"/>
      <c r="DL60" s="42"/>
      <c r="DM60" s="44"/>
      <c r="DN60" s="45"/>
      <c r="DP60" s="42"/>
      <c r="DQ60" s="42"/>
      <c r="DR60" s="42"/>
      <c r="DS60" s="42"/>
      <c r="DT60" s="43"/>
      <c r="DU60" s="42"/>
      <c r="DV60" s="44"/>
      <c r="DW60" s="45"/>
      <c r="DY60" s="42"/>
      <c r="DZ60" s="42"/>
      <c r="EA60" s="42"/>
      <c r="EB60" s="42"/>
      <c r="EC60" s="43"/>
      <c r="ED60" s="42"/>
      <c r="EE60" s="44"/>
      <c r="EF60" s="45"/>
      <c r="EH60" s="42"/>
      <c r="EI60" s="42"/>
      <c r="EJ60" s="42"/>
      <c r="EK60" s="42"/>
      <c r="EL60" s="43"/>
      <c r="EM60" s="42"/>
      <c r="EN60" s="44"/>
      <c r="EO60" s="45"/>
      <c r="EQ60" s="42"/>
      <c r="ER60" s="42"/>
      <c r="ES60" s="42"/>
      <c r="ET60" s="42"/>
      <c r="EU60" s="43"/>
      <c r="EV60" s="42"/>
      <c r="EW60" s="44"/>
      <c r="EX60" s="45"/>
      <c r="EZ60" s="42"/>
      <c r="FA60" s="42"/>
      <c r="FB60" s="42"/>
      <c r="FC60" s="42"/>
      <c r="FD60" s="43"/>
      <c r="FE60" s="42"/>
      <c r="FF60" s="44"/>
      <c r="FG60" s="45"/>
      <c r="FI60" s="42"/>
      <c r="FJ60" s="42"/>
      <c r="FK60" s="42"/>
      <c r="FL60" s="42"/>
      <c r="FM60" s="43"/>
      <c r="FN60" s="42"/>
      <c r="FO60" s="44"/>
      <c r="FP60" s="45"/>
      <c r="FR60" s="42"/>
      <c r="FS60" s="42"/>
      <c r="FT60" s="42"/>
      <c r="FU60" s="42"/>
      <c r="FV60" s="43"/>
      <c r="FW60" s="42"/>
      <c r="FX60" s="44"/>
      <c r="FY60" s="45"/>
      <c r="GA60" s="42"/>
      <c r="GB60" s="42"/>
      <c r="GC60" s="42"/>
      <c r="GD60" s="42"/>
      <c r="GE60" s="43"/>
      <c r="GF60" s="42"/>
      <c r="GG60" s="44"/>
      <c r="GH60" s="45"/>
      <c r="GJ60" s="42"/>
      <c r="GK60" s="42"/>
      <c r="GL60" s="42"/>
      <c r="GM60" s="42"/>
      <c r="GN60" s="43"/>
      <c r="GO60" s="42"/>
      <c r="GP60" s="44"/>
      <c r="GQ60" s="45"/>
      <c r="GS60" s="42"/>
      <c r="GT60" s="42"/>
      <c r="GU60" s="42"/>
      <c r="GV60" s="42"/>
      <c r="GW60" s="43"/>
      <c r="GX60" s="42"/>
      <c r="GY60" s="44"/>
      <c r="GZ60" s="45"/>
      <c r="HB60" s="42"/>
      <c r="HC60" s="42"/>
      <c r="HD60" s="42"/>
      <c r="HE60" s="42"/>
      <c r="HF60" s="43"/>
      <c r="HG60" s="42"/>
      <c r="HH60" s="44"/>
      <c r="HI60" s="45"/>
      <c r="HK60" s="42"/>
      <c r="HL60" s="42"/>
      <c r="HM60" s="42"/>
      <c r="HN60" s="42"/>
      <c r="HO60" s="43"/>
      <c r="HP60" s="42"/>
      <c r="HQ60" s="44"/>
      <c r="HR60" s="45"/>
      <c r="HT60" s="42"/>
      <c r="HU60" s="42"/>
      <c r="HV60" s="42"/>
      <c r="HW60" s="42"/>
      <c r="HX60" s="43"/>
      <c r="HY60" s="42"/>
      <c r="HZ60" s="44"/>
      <c r="IA60" s="45"/>
      <c r="IC60" s="42"/>
      <c r="ID60" s="42"/>
      <c r="IE60" s="42"/>
      <c r="IF60" s="42"/>
      <c r="IG60" s="43"/>
      <c r="IH60" s="42"/>
      <c r="II60" s="44"/>
      <c r="IJ60" s="45"/>
      <c r="IL60" s="42"/>
      <c r="IM60" s="42"/>
      <c r="IN60" s="42"/>
    </row>
    <row r="61" spans="1:248" s="4" customFormat="1">
      <c r="A61" s="33">
        <v>50</v>
      </c>
      <c r="B61" s="39" t="s">
        <v>69</v>
      </c>
      <c r="C61" s="31"/>
      <c r="D61" s="31"/>
      <c r="E61" s="31"/>
      <c r="F61" s="31"/>
      <c r="G61" s="32"/>
      <c r="H61" s="31" t="str">
        <f t="shared" si="0"/>
        <v/>
      </c>
      <c r="I61" s="21"/>
      <c r="J61" s="10"/>
      <c r="K61" s="2"/>
      <c r="L61" s="31"/>
      <c r="M61" s="31"/>
      <c r="N61" s="31"/>
      <c r="O61" s="42"/>
      <c r="P61" s="43"/>
      <c r="Q61" s="42"/>
      <c r="R61" s="44"/>
      <c r="S61" s="45"/>
      <c r="U61" s="42"/>
      <c r="V61" s="42"/>
      <c r="W61" s="42"/>
      <c r="X61" s="42"/>
      <c r="Y61" s="43"/>
      <c r="Z61" s="42"/>
      <c r="AA61" s="44"/>
      <c r="AB61" s="45"/>
      <c r="AD61" s="42"/>
      <c r="AE61" s="42"/>
      <c r="AF61" s="42"/>
      <c r="AG61" s="42"/>
      <c r="AH61" s="43"/>
      <c r="AI61" s="42"/>
      <c r="AJ61" s="44"/>
      <c r="AK61" s="45"/>
      <c r="AM61" s="42"/>
      <c r="AN61" s="42"/>
      <c r="AO61" s="42"/>
      <c r="AP61" s="42"/>
      <c r="AQ61" s="43"/>
      <c r="AR61" s="42"/>
      <c r="AS61" s="44"/>
      <c r="AT61" s="45"/>
      <c r="AV61" s="42"/>
      <c r="AW61" s="42"/>
      <c r="AX61" s="42"/>
      <c r="AY61" s="42"/>
      <c r="AZ61" s="43"/>
      <c r="BA61" s="42"/>
      <c r="BB61" s="44"/>
      <c r="BC61" s="45"/>
      <c r="BE61" s="42"/>
      <c r="BF61" s="42"/>
      <c r="BG61" s="42"/>
      <c r="BH61" s="42"/>
      <c r="BI61" s="43"/>
      <c r="BJ61" s="42"/>
      <c r="BK61" s="44"/>
      <c r="BL61" s="45"/>
      <c r="BN61" s="42"/>
      <c r="BO61" s="42"/>
      <c r="BP61" s="42"/>
      <c r="BQ61" s="42"/>
      <c r="BR61" s="43"/>
      <c r="BS61" s="42"/>
      <c r="BT61" s="44"/>
      <c r="BU61" s="45"/>
      <c r="BW61" s="42"/>
      <c r="BX61" s="42"/>
      <c r="BY61" s="42"/>
      <c r="BZ61" s="42"/>
      <c r="CA61" s="43"/>
      <c r="CB61" s="42"/>
      <c r="CC61" s="44"/>
      <c r="CD61" s="45"/>
      <c r="CF61" s="42"/>
      <c r="CG61" s="42"/>
      <c r="CH61" s="42"/>
      <c r="CI61" s="42"/>
      <c r="CJ61" s="43"/>
      <c r="CK61" s="42"/>
      <c r="CL61" s="44"/>
      <c r="CM61" s="45"/>
      <c r="CO61" s="42"/>
      <c r="CP61" s="42"/>
      <c r="CQ61" s="42"/>
      <c r="CR61" s="42"/>
      <c r="CS61" s="43"/>
      <c r="CT61" s="42"/>
      <c r="CU61" s="44"/>
      <c r="CV61" s="45"/>
      <c r="CX61" s="42"/>
      <c r="CY61" s="42"/>
      <c r="CZ61" s="42"/>
      <c r="DA61" s="42"/>
      <c r="DB61" s="43"/>
      <c r="DC61" s="42"/>
      <c r="DD61" s="44"/>
      <c r="DE61" s="45"/>
      <c r="DG61" s="42"/>
      <c r="DH61" s="42"/>
      <c r="DI61" s="42"/>
      <c r="DJ61" s="42"/>
      <c r="DK61" s="43"/>
      <c r="DL61" s="42"/>
      <c r="DM61" s="44"/>
      <c r="DN61" s="45"/>
      <c r="DP61" s="42"/>
      <c r="DQ61" s="42"/>
      <c r="DR61" s="42"/>
      <c r="DS61" s="42"/>
      <c r="DT61" s="43"/>
      <c r="DU61" s="42"/>
      <c r="DV61" s="44"/>
      <c r="DW61" s="45"/>
      <c r="DY61" s="42"/>
      <c r="DZ61" s="42"/>
      <c r="EA61" s="42"/>
      <c r="EB61" s="42"/>
      <c r="EC61" s="43"/>
      <c r="ED61" s="42"/>
      <c r="EE61" s="44"/>
      <c r="EF61" s="45"/>
      <c r="EH61" s="42"/>
      <c r="EI61" s="42"/>
      <c r="EJ61" s="42"/>
      <c r="EK61" s="42"/>
      <c r="EL61" s="43"/>
      <c r="EM61" s="42"/>
      <c r="EN61" s="44"/>
      <c r="EO61" s="45"/>
      <c r="EQ61" s="42"/>
      <c r="ER61" s="42"/>
      <c r="ES61" s="42"/>
      <c r="ET61" s="42"/>
      <c r="EU61" s="43"/>
      <c r="EV61" s="42"/>
      <c r="EW61" s="44"/>
      <c r="EX61" s="45"/>
      <c r="EZ61" s="42"/>
      <c r="FA61" s="42"/>
      <c r="FB61" s="42"/>
      <c r="FC61" s="42"/>
      <c r="FD61" s="43"/>
      <c r="FE61" s="42"/>
      <c r="FF61" s="44"/>
      <c r="FG61" s="45"/>
      <c r="FI61" s="42"/>
      <c r="FJ61" s="42"/>
      <c r="FK61" s="42"/>
      <c r="FL61" s="42"/>
      <c r="FM61" s="43"/>
      <c r="FN61" s="42"/>
      <c r="FO61" s="44"/>
      <c r="FP61" s="45"/>
      <c r="FR61" s="42"/>
      <c r="FS61" s="42"/>
      <c r="FT61" s="42"/>
      <c r="FU61" s="42"/>
      <c r="FV61" s="43"/>
      <c r="FW61" s="42"/>
      <c r="FX61" s="44"/>
      <c r="FY61" s="45"/>
      <c r="GA61" s="42"/>
      <c r="GB61" s="42"/>
      <c r="GC61" s="42"/>
      <c r="GD61" s="42"/>
      <c r="GE61" s="43"/>
      <c r="GF61" s="42"/>
      <c r="GG61" s="44"/>
      <c r="GH61" s="45"/>
      <c r="GJ61" s="42"/>
      <c r="GK61" s="42"/>
      <c r="GL61" s="42"/>
      <c r="GM61" s="42"/>
      <c r="GN61" s="43"/>
      <c r="GO61" s="42"/>
      <c r="GP61" s="44"/>
      <c r="GQ61" s="45"/>
      <c r="GS61" s="42"/>
      <c r="GT61" s="42"/>
      <c r="GU61" s="42"/>
      <c r="GV61" s="42"/>
      <c r="GW61" s="43"/>
      <c r="GX61" s="42"/>
      <c r="GY61" s="44"/>
      <c r="GZ61" s="45"/>
      <c r="HB61" s="42"/>
      <c r="HC61" s="42"/>
      <c r="HD61" s="42"/>
      <c r="HE61" s="42"/>
      <c r="HF61" s="43"/>
      <c r="HG61" s="42"/>
      <c r="HH61" s="44"/>
      <c r="HI61" s="45"/>
      <c r="HK61" s="42"/>
      <c r="HL61" s="42"/>
      <c r="HM61" s="42"/>
      <c r="HN61" s="42"/>
      <c r="HO61" s="43"/>
      <c r="HP61" s="42"/>
      <c r="HQ61" s="44"/>
      <c r="HR61" s="45"/>
      <c r="HT61" s="42"/>
      <c r="HU61" s="42"/>
      <c r="HV61" s="42"/>
      <c r="HW61" s="42"/>
      <c r="HX61" s="43"/>
      <c r="HY61" s="42"/>
      <c r="HZ61" s="44"/>
      <c r="IA61" s="45"/>
      <c r="IC61" s="42"/>
      <c r="ID61" s="42"/>
      <c r="IE61" s="42"/>
      <c r="IF61" s="42"/>
      <c r="IG61" s="43"/>
      <c r="IH61" s="42"/>
      <c r="II61" s="44"/>
      <c r="IJ61" s="45"/>
      <c r="IL61" s="42"/>
      <c r="IM61" s="42"/>
      <c r="IN61" s="42"/>
    </row>
    <row r="62" spans="1:248" s="4" customFormat="1">
      <c r="A62" s="33">
        <v>51</v>
      </c>
      <c r="B62" s="39" t="s">
        <v>70</v>
      </c>
      <c r="C62" s="31"/>
      <c r="D62" s="31"/>
      <c r="E62" s="31"/>
      <c r="F62" s="31"/>
      <c r="G62" s="32"/>
      <c r="H62" s="31" t="str">
        <f t="shared" si="0"/>
        <v/>
      </c>
      <c r="I62" s="21"/>
      <c r="J62" s="10"/>
      <c r="K62" s="2"/>
      <c r="L62" s="31"/>
      <c r="M62" s="31"/>
      <c r="N62" s="31"/>
      <c r="O62" s="42"/>
      <c r="P62" s="43"/>
      <c r="Q62" s="42"/>
      <c r="R62" s="44"/>
      <c r="S62" s="45"/>
      <c r="U62" s="42"/>
      <c r="V62" s="42"/>
      <c r="W62" s="42"/>
      <c r="X62" s="42"/>
      <c r="Y62" s="43"/>
      <c r="Z62" s="42"/>
      <c r="AA62" s="44"/>
      <c r="AB62" s="45"/>
      <c r="AD62" s="42"/>
      <c r="AE62" s="42"/>
      <c r="AF62" s="42"/>
      <c r="AG62" s="42"/>
      <c r="AH62" s="43"/>
      <c r="AI62" s="42"/>
      <c r="AJ62" s="44"/>
      <c r="AK62" s="45"/>
      <c r="AM62" s="42"/>
      <c r="AN62" s="42"/>
      <c r="AO62" s="42"/>
      <c r="AP62" s="42"/>
      <c r="AQ62" s="43"/>
      <c r="AR62" s="42"/>
      <c r="AS62" s="44"/>
      <c r="AT62" s="45"/>
      <c r="AV62" s="42"/>
      <c r="AW62" s="42"/>
      <c r="AX62" s="42"/>
      <c r="AY62" s="42"/>
      <c r="AZ62" s="43"/>
      <c r="BA62" s="42"/>
      <c r="BB62" s="44"/>
      <c r="BC62" s="45"/>
      <c r="BE62" s="42"/>
      <c r="BF62" s="42"/>
      <c r="BG62" s="42"/>
      <c r="BH62" s="42"/>
      <c r="BI62" s="43"/>
      <c r="BJ62" s="42"/>
      <c r="BK62" s="44"/>
      <c r="BL62" s="45"/>
      <c r="BN62" s="42"/>
      <c r="BO62" s="42"/>
      <c r="BP62" s="42"/>
      <c r="BQ62" s="42"/>
      <c r="BR62" s="43"/>
      <c r="BS62" s="42"/>
      <c r="BT62" s="44"/>
      <c r="BU62" s="45"/>
      <c r="BW62" s="42"/>
      <c r="BX62" s="42"/>
      <c r="BY62" s="42"/>
      <c r="BZ62" s="42"/>
      <c r="CA62" s="43"/>
      <c r="CB62" s="42"/>
      <c r="CC62" s="44"/>
      <c r="CD62" s="45"/>
      <c r="CF62" s="42"/>
      <c r="CG62" s="42"/>
      <c r="CH62" s="42"/>
      <c r="CI62" s="42"/>
      <c r="CJ62" s="43"/>
      <c r="CK62" s="42"/>
      <c r="CL62" s="44"/>
      <c r="CM62" s="45"/>
      <c r="CO62" s="42"/>
      <c r="CP62" s="42"/>
      <c r="CQ62" s="42"/>
      <c r="CR62" s="42"/>
      <c r="CS62" s="43"/>
      <c r="CT62" s="42"/>
      <c r="CU62" s="44"/>
      <c r="CV62" s="45"/>
      <c r="CX62" s="42"/>
      <c r="CY62" s="42"/>
      <c r="CZ62" s="42"/>
      <c r="DA62" s="42"/>
      <c r="DB62" s="43"/>
      <c r="DC62" s="42"/>
      <c r="DD62" s="44"/>
      <c r="DE62" s="45"/>
      <c r="DG62" s="42"/>
      <c r="DH62" s="42"/>
      <c r="DI62" s="42"/>
      <c r="DJ62" s="42"/>
      <c r="DK62" s="43"/>
      <c r="DL62" s="42"/>
      <c r="DM62" s="44"/>
      <c r="DN62" s="45"/>
      <c r="DP62" s="42"/>
      <c r="DQ62" s="42"/>
      <c r="DR62" s="42"/>
      <c r="DS62" s="42"/>
      <c r="DT62" s="43"/>
      <c r="DU62" s="42"/>
      <c r="DV62" s="44"/>
      <c r="DW62" s="45"/>
      <c r="DY62" s="42"/>
      <c r="DZ62" s="42"/>
      <c r="EA62" s="42"/>
      <c r="EB62" s="42"/>
      <c r="EC62" s="43"/>
      <c r="ED62" s="42"/>
      <c r="EE62" s="44"/>
      <c r="EF62" s="45"/>
      <c r="EH62" s="42"/>
      <c r="EI62" s="42"/>
      <c r="EJ62" s="42"/>
      <c r="EK62" s="42"/>
      <c r="EL62" s="43"/>
      <c r="EM62" s="42"/>
      <c r="EN62" s="44"/>
      <c r="EO62" s="45"/>
      <c r="EQ62" s="42"/>
      <c r="ER62" s="42"/>
      <c r="ES62" s="42"/>
      <c r="ET62" s="42"/>
      <c r="EU62" s="43"/>
      <c r="EV62" s="42"/>
      <c r="EW62" s="44"/>
      <c r="EX62" s="45"/>
      <c r="EZ62" s="42"/>
      <c r="FA62" s="42"/>
      <c r="FB62" s="42"/>
      <c r="FC62" s="42"/>
      <c r="FD62" s="43"/>
      <c r="FE62" s="42"/>
      <c r="FF62" s="44"/>
      <c r="FG62" s="45"/>
      <c r="FI62" s="42"/>
      <c r="FJ62" s="42"/>
      <c r="FK62" s="42"/>
      <c r="FL62" s="42"/>
      <c r="FM62" s="43"/>
      <c r="FN62" s="42"/>
      <c r="FO62" s="44"/>
      <c r="FP62" s="45"/>
      <c r="FR62" s="42"/>
      <c r="FS62" s="42"/>
      <c r="FT62" s="42"/>
      <c r="FU62" s="42"/>
      <c r="FV62" s="43"/>
      <c r="FW62" s="42"/>
      <c r="FX62" s="44"/>
      <c r="FY62" s="45"/>
      <c r="GA62" s="42"/>
      <c r="GB62" s="42"/>
      <c r="GC62" s="42"/>
      <c r="GD62" s="42"/>
      <c r="GE62" s="43"/>
      <c r="GF62" s="42"/>
      <c r="GG62" s="44"/>
      <c r="GH62" s="45"/>
      <c r="GJ62" s="42"/>
      <c r="GK62" s="42"/>
      <c r="GL62" s="42"/>
      <c r="GM62" s="42"/>
      <c r="GN62" s="43"/>
      <c r="GO62" s="42"/>
      <c r="GP62" s="44"/>
      <c r="GQ62" s="45"/>
      <c r="GS62" s="42"/>
      <c r="GT62" s="42"/>
      <c r="GU62" s="42"/>
      <c r="GV62" s="42"/>
      <c r="GW62" s="43"/>
      <c r="GX62" s="42"/>
      <c r="GY62" s="44"/>
      <c r="GZ62" s="45"/>
      <c r="HB62" s="42"/>
      <c r="HC62" s="42"/>
      <c r="HD62" s="42"/>
      <c r="HE62" s="42"/>
      <c r="HF62" s="43"/>
      <c r="HG62" s="42"/>
      <c r="HH62" s="44"/>
      <c r="HI62" s="45"/>
      <c r="HK62" s="42"/>
      <c r="HL62" s="42"/>
      <c r="HM62" s="42"/>
      <c r="HN62" s="42"/>
      <c r="HO62" s="43"/>
      <c r="HP62" s="42"/>
      <c r="HQ62" s="44"/>
      <c r="HR62" s="45"/>
      <c r="HT62" s="42"/>
      <c r="HU62" s="42"/>
      <c r="HV62" s="42"/>
      <c r="HW62" s="42"/>
      <c r="HX62" s="43"/>
      <c r="HY62" s="42"/>
      <c r="HZ62" s="44"/>
      <c r="IA62" s="45"/>
      <c r="IC62" s="42"/>
      <c r="ID62" s="42"/>
      <c r="IE62" s="42"/>
      <c r="IF62" s="42"/>
      <c r="IG62" s="43"/>
      <c r="IH62" s="42"/>
      <c r="II62" s="44"/>
      <c r="IJ62" s="45"/>
      <c r="IL62" s="42"/>
      <c r="IM62" s="42"/>
      <c r="IN62" s="42"/>
    </row>
    <row r="63" spans="1:248" s="4" customFormat="1">
      <c r="A63" s="33">
        <v>52</v>
      </c>
      <c r="B63" s="39" t="s">
        <v>71</v>
      </c>
      <c r="C63" s="31"/>
      <c r="D63" s="31"/>
      <c r="E63" s="31"/>
      <c r="F63" s="31"/>
      <c r="G63" s="32"/>
      <c r="H63" s="31" t="str">
        <f t="shared" si="0"/>
        <v/>
      </c>
      <c r="I63" s="21"/>
      <c r="J63" s="10"/>
      <c r="K63" s="2"/>
      <c r="L63" s="31"/>
      <c r="M63" s="31"/>
      <c r="N63" s="31"/>
      <c r="O63" s="42"/>
      <c r="P63" s="43"/>
      <c r="Q63" s="42"/>
      <c r="R63" s="44"/>
      <c r="S63" s="45"/>
      <c r="U63" s="42"/>
      <c r="V63" s="42"/>
      <c r="W63" s="42"/>
      <c r="X63" s="42"/>
      <c r="Y63" s="43"/>
      <c r="Z63" s="42"/>
      <c r="AA63" s="44"/>
      <c r="AB63" s="45"/>
      <c r="AD63" s="42"/>
      <c r="AE63" s="42"/>
      <c r="AF63" s="42"/>
      <c r="AG63" s="42"/>
      <c r="AH63" s="43"/>
      <c r="AI63" s="42"/>
      <c r="AJ63" s="44"/>
      <c r="AK63" s="45"/>
      <c r="AM63" s="42"/>
      <c r="AN63" s="42"/>
      <c r="AO63" s="42"/>
      <c r="AP63" s="42"/>
      <c r="AQ63" s="43"/>
      <c r="AR63" s="42"/>
      <c r="AS63" s="44"/>
      <c r="AT63" s="45"/>
      <c r="AV63" s="42"/>
      <c r="AW63" s="42"/>
      <c r="AX63" s="42"/>
      <c r="AY63" s="42"/>
      <c r="AZ63" s="43"/>
      <c r="BA63" s="42"/>
      <c r="BB63" s="44"/>
      <c r="BC63" s="45"/>
      <c r="BE63" s="42"/>
      <c r="BF63" s="42"/>
      <c r="BG63" s="42"/>
      <c r="BH63" s="42"/>
      <c r="BI63" s="43"/>
      <c r="BJ63" s="42"/>
      <c r="BK63" s="44"/>
      <c r="BL63" s="45"/>
      <c r="BN63" s="42"/>
      <c r="BO63" s="42"/>
      <c r="BP63" s="42"/>
      <c r="BQ63" s="42"/>
      <c r="BR63" s="43"/>
      <c r="BS63" s="42"/>
      <c r="BT63" s="44"/>
      <c r="BU63" s="45"/>
      <c r="BW63" s="42"/>
      <c r="BX63" s="42"/>
      <c r="BY63" s="42"/>
      <c r="BZ63" s="42"/>
      <c r="CA63" s="43"/>
      <c r="CB63" s="42"/>
      <c r="CC63" s="44"/>
      <c r="CD63" s="45"/>
      <c r="CF63" s="42"/>
      <c r="CG63" s="42"/>
      <c r="CH63" s="42"/>
      <c r="CI63" s="42"/>
      <c r="CJ63" s="43"/>
      <c r="CK63" s="42"/>
      <c r="CL63" s="44"/>
      <c r="CM63" s="45"/>
      <c r="CO63" s="42"/>
      <c r="CP63" s="42"/>
      <c r="CQ63" s="42"/>
      <c r="CR63" s="42"/>
      <c r="CS63" s="43"/>
      <c r="CT63" s="42"/>
      <c r="CU63" s="44"/>
      <c r="CV63" s="45"/>
      <c r="CX63" s="42"/>
      <c r="CY63" s="42"/>
      <c r="CZ63" s="42"/>
      <c r="DA63" s="42"/>
      <c r="DB63" s="43"/>
      <c r="DC63" s="42"/>
      <c r="DD63" s="44"/>
      <c r="DE63" s="45"/>
      <c r="DG63" s="42"/>
      <c r="DH63" s="42"/>
      <c r="DI63" s="42"/>
      <c r="DJ63" s="42"/>
      <c r="DK63" s="43"/>
      <c r="DL63" s="42"/>
      <c r="DM63" s="44"/>
      <c r="DN63" s="45"/>
      <c r="DP63" s="42"/>
      <c r="DQ63" s="42"/>
      <c r="DR63" s="42"/>
      <c r="DS63" s="42"/>
      <c r="DT63" s="43"/>
      <c r="DU63" s="42"/>
      <c r="DV63" s="44"/>
      <c r="DW63" s="45"/>
      <c r="DY63" s="42"/>
      <c r="DZ63" s="42"/>
      <c r="EA63" s="42"/>
      <c r="EB63" s="42"/>
      <c r="EC63" s="43"/>
      <c r="ED63" s="42"/>
      <c r="EE63" s="44"/>
      <c r="EF63" s="45"/>
      <c r="EH63" s="42"/>
      <c r="EI63" s="42"/>
      <c r="EJ63" s="42"/>
      <c r="EK63" s="42"/>
      <c r="EL63" s="43"/>
      <c r="EM63" s="42"/>
      <c r="EN63" s="44"/>
      <c r="EO63" s="45"/>
      <c r="EQ63" s="42"/>
      <c r="ER63" s="42"/>
      <c r="ES63" s="42"/>
      <c r="ET63" s="42"/>
      <c r="EU63" s="43"/>
      <c r="EV63" s="42"/>
      <c r="EW63" s="44"/>
      <c r="EX63" s="45"/>
      <c r="EZ63" s="42"/>
      <c r="FA63" s="42"/>
      <c r="FB63" s="42"/>
      <c r="FC63" s="42"/>
      <c r="FD63" s="43"/>
      <c r="FE63" s="42"/>
      <c r="FF63" s="44"/>
      <c r="FG63" s="45"/>
      <c r="FI63" s="42"/>
      <c r="FJ63" s="42"/>
      <c r="FK63" s="42"/>
      <c r="FL63" s="42"/>
      <c r="FM63" s="43"/>
      <c r="FN63" s="42"/>
      <c r="FO63" s="44"/>
      <c r="FP63" s="45"/>
      <c r="FR63" s="42"/>
      <c r="FS63" s="42"/>
      <c r="FT63" s="42"/>
      <c r="FU63" s="42"/>
      <c r="FV63" s="43"/>
      <c r="FW63" s="42"/>
      <c r="FX63" s="44"/>
      <c r="FY63" s="45"/>
      <c r="GA63" s="42"/>
      <c r="GB63" s="42"/>
      <c r="GC63" s="42"/>
      <c r="GD63" s="42"/>
      <c r="GE63" s="43"/>
      <c r="GF63" s="42"/>
      <c r="GG63" s="44"/>
      <c r="GH63" s="45"/>
      <c r="GJ63" s="42"/>
      <c r="GK63" s="42"/>
      <c r="GL63" s="42"/>
      <c r="GM63" s="42"/>
      <c r="GN63" s="43"/>
      <c r="GO63" s="42"/>
      <c r="GP63" s="44"/>
      <c r="GQ63" s="45"/>
      <c r="GS63" s="42"/>
      <c r="GT63" s="42"/>
      <c r="GU63" s="42"/>
      <c r="GV63" s="42"/>
      <c r="GW63" s="43"/>
      <c r="GX63" s="42"/>
      <c r="GY63" s="44"/>
      <c r="GZ63" s="45"/>
      <c r="HB63" s="42"/>
      <c r="HC63" s="42"/>
      <c r="HD63" s="42"/>
      <c r="HE63" s="42"/>
      <c r="HF63" s="43"/>
      <c r="HG63" s="42"/>
      <c r="HH63" s="44"/>
      <c r="HI63" s="45"/>
      <c r="HK63" s="42"/>
      <c r="HL63" s="42"/>
      <c r="HM63" s="42"/>
      <c r="HN63" s="42"/>
      <c r="HO63" s="43"/>
      <c r="HP63" s="42"/>
      <c r="HQ63" s="44"/>
      <c r="HR63" s="45"/>
      <c r="HT63" s="42"/>
      <c r="HU63" s="42"/>
      <c r="HV63" s="42"/>
      <c r="HW63" s="42"/>
      <c r="HX63" s="43"/>
      <c r="HY63" s="42"/>
      <c r="HZ63" s="44"/>
      <c r="IA63" s="45"/>
      <c r="IC63" s="42"/>
      <c r="ID63" s="42"/>
      <c r="IE63" s="42"/>
      <c r="IF63" s="42"/>
      <c r="IG63" s="43"/>
      <c r="IH63" s="42"/>
      <c r="II63" s="44"/>
      <c r="IJ63" s="45"/>
      <c r="IL63" s="42"/>
      <c r="IM63" s="42"/>
      <c r="IN63" s="42"/>
    </row>
    <row r="64" spans="1:248" s="4" customFormat="1" ht="12.75" thickBot="1">
      <c r="A64" s="33">
        <f>A63+1</f>
        <v>53</v>
      </c>
      <c r="B64" s="37" t="s">
        <v>72</v>
      </c>
      <c r="C64" s="47">
        <f>SUM(C13:C63)</f>
        <v>1657907.3653846153</v>
      </c>
      <c r="D64" s="47">
        <f>SUM(D13:D63)</f>
        <v>0</v>
      </c>
      <c r="E64" s="47">
        <f>SUM(E13:E63)</f>
        <v>1657907.3653846153</v>
      </c>
      <c r="F64" s="83"/>
      <c r="G64" s="32"/>
      <c r="H64" s="47">
        <f>SUM(H13:H63)</f>
        <v>0</v>
      </c>
      <c r="I64" s="2"/>
      <c r="J64" s="2"/>
      <c r="K64" s="72">
        <f>SUM(K13:K63)</f>
        <v>2201753</v>
      </c>
      <c r="L64" s="72">
        <f>SUM(L13:L63)</f>
        <v>-892944</v>
      </c>
      <c r="M64" s="34">
        <f>K64+L64</f>
        <v>1308809</v>
      </c>
      <c r="N64" s="2"/>
    </row>
    <row r="65" spans="2:16" ht="12.75" thickTop="1"/>
    <row r="68" spans="2:16">
      <c r="B68" s="291" t="s">
        <v>231</v>
      </c>
    </row>
    <row r="69" spans="2:16">
      <c r="B69" s="4" t="s">
        <v>222</v>
      </c>
      <c r="C69" s="46">
        <f>+H64</f>
        <v>0</v>
      </c>
      <c r="K69" s="2">
        <f>1446809-1168184</f>
        <v>278625</v>
      </c>
    </row>
    <row r="70" spans="2:16">
      <c r="B70" s="4" t="s">
        <v>223</v>
      </c>
      <c r="C70" s="250">
        <f>-'MIDC A 10'!I60</f>
        <v>0</v>
      </c>
      <c r="K70" s="2">
        <f>2224184-1056000</f>
        <v>1168184</v>
      </c>
    </row>
    <row r="71" spans="2:16">
      <c r="B71" s="4" t="s">
        <v>199</v>
      </c>
      <c r="C71" s="316">
        <f>-G88</f>
        <v>-33973.3632</v>
      </c>
    </row>
    <row r="72" spans="2:16" ht="14.25">
      <c r="B72" s="4" t="s">
        <v>216</v>
      </c>
      <c r="C72" s="278">
        <f>+M88</f>
        <v>8272.5974857049987</v>
      </c>
    </row>
    <row r="73" spans="2:16">
      <c r="B73" s="4" t="s">
        <v>72</v>
      </c>
      <c r="C73" s="290">
        <f>SUM(C69:C72)</f>
        <v>-25700.765714295001</v>
      </c>
    </row>
    <row r="74" spans="2:16">
      <c r="B74" s="4" t="s">
        <v>224</v>
      </c>
      <c r="C74" s="46">
        <v>67761</v>
      </c>
    </row>
    <row r="75" spans="2:16">
      <c r="B75" s="2" t="s">
        <v>225</v>
      </c>
      <c r="C75" s="36">
        <f>+C73-C74</f>
        <v>-93461.765714295005</v>
      </c>
    </row>
    <row r="77" spans="2:16">
      <c r="B77" s="295" t="s">
        <v>184</v>
      </c>
      <c r="C77" s="296"/>
      <c r="D77" s="296"/>
      <c r="E77" s="296"/>
      <c r="F77" s="297"/>
      <c r="G77" s="297"/>
      <c r="H77" s="296" t="s">
        <v>185</v>
      </c>
      <c r="I77" s="296"/>
      <c r="J77" s="296"/>
      <c r="K77" s="296"/>
      <c r="L77" s="297"/>
      <c r="M77" s="297"/>
      <c r="N77" s="296" t="s">
        <v>8</v>
      </c>
      <c r="O77" s="297"/>
      <c r="P77" s="297"/>
    </row>
    <row r="78" spans="2:16">
      <c r="B78" s="298"/>
      <c r="C78" s="296" t="s">
        <v>186</v>
      </c>
      <c r="D78" s="296" t="s">
        <v>187</v>
      </c>
      <c r="E78" s="296" t="s">
        <v>187</v>
      </c>
      <c r="F78" s="297"/>
      <c r="G78" s="297"/>
      <c r="H78" s="296" t="s">
        <v>188</v>
      </c>
      <c r="I78" s="296" t="s">
        <v>189</v>
      </c>
      <c r="J78" s="296" t="s">
        <v>187</v>
      </c>
      <c r="K78" s="296" t="s">
        <v>187</v>
      </c>
      <c r="L78" s="297"/>
      <c r="M78" s="297"/>
      <c r="N78" s="296" t="s">
        <v>210</v>
      </c>
      <c r="O78" s="296" t="s">
        <v>187</v>
      </c>
      <c r="P78" s="296" t="s">
        <v>187</v>
      </c>
    </row>
    <row r="79" spans="2:16">
      <c r="B79" s="295" t="s">
        <v>190</v>
      </c>
      <c r="C79" s="296" t="s">
        <v>191</v>
      </c>
      <c r="D79" s="296" t="s">
        <v>192</v>
      </c>
      <c r="E79" s="296" t="s">
        <v>10</v>
      </c>
      <c r="F79" s="299" t="s">
        <v>193</v>
      </c>
      <c r="G79" s="296" t="s">
        <v>193</v>
      </c>
      <c r="H79" s="296" t="s">
        <v>194</v>
      </c>
      <c r="I79" s="296" t="s">
        <v>195</v>
      </c>
      <c r="J79" s="296" t="s">
        <v>192</v>
      </c>
      <c r="K79" s="296" t="s">
        <v>10</v>
      </c>
      <c r="L79" s="296" t="s">
        <v>193</v>
      </c>
      <c r="M79" s="296" t="s">
        <v>193</v>
      </c>
      <c r="N79" s="296" t="s">
        <v>211</v>
      </c>
      <c r="O79" s="296" t="s">
        <v>192</v>
      </c>
      <c r="P79" s="296" t="s">
        <v>10</v>
      </c>
    </row>
    <row r="80" spans="2:16">
      <c r="B80" s="298"/>
      <c r="C80" s="299" t="s">
        <v>212</v>
      </c>
      <c r="D80" s="300" t="s">
        <v>106</v>
      </c>
      <c r="E80" s="299" t="s">
        <v>197</v>
      </c>
      <c r="F80" s="299" t="s">
        <v>198</v>
      </c>
      <c r="G80" s="299" t="s">
        <v>199</v>
      </c>
      <c r="H80" s="299" t="s">
        <v>213</v>
      </c>
      <c r="I80" s="300" t="s">
        <v>214</v>
      </c>
      <c r="J80" s="300" t="s">
        <v>106</v>
      </c>
      <c r="K80" s="299" t="s">
        <v>197</v>
      </c>
      <c r="L80" s="299" t="s">
        <v>202</v>
      </c>
      <c r="M80" s="299" t="s">
        <v>203</v>
      </c>
      <c r="N80" s="299" t="s">
        <v>217</v>
      </c>
      <c r="O80" s="299" t="s">
        <v>106</v>
      </c>
      <c r="P80" s="299" t="s">
        <v>197</v>
      </c>
    </row>
    <row r="81" spans="2:16">
      <c r="B81" s="298"/>
      <c r="C81" s="297"/>
      <c r="D81" s="297"/>
      <c r="E81" s="297"/>
      <c r="F81" s="301"/>
      <c r="G81" s="301"/>
      <c r="H81" s="297"/>
      <c r="I81" s="297"/>
      <c r="J81" s="297"/>
      <c r="K81" s="297"/>
      <c r="L81" s="297"/>
      <c r="M81" s="297"/>
      <c r="N81" s="297"/>
      <c r="O81" s="297"/>
      <c r="P81" s="297"/>
    </row>
    <row r="82" spans="2:16">
      <c r="B82" s="298" t="s">
        <v>204</v>
      </c>
      <c r="C82" s="302">
        <v>116736</v>
      </c>
      <c r="D82" s="303">
        <v>0</v>
      </c>
      <c r="E82" s="304">
        <f>(D82+C82)</f>
        <v>116736</v>
      </c>
      <c r="F82" s="305">
        <v>6.3299999999999995E-2</v>
      </c>
      <c r="G82" s="304">
        <f>(F82*E82)</f>
        <v>7389.3887999999997</v>
      </c>
      <c r="H82" s="306">
        <v>0</v>
      </c>
      <c r="I82" s="302">
        <v>6891</v>
      </c>
      <c r="J82" s="307">
        <f>(O82/2)</f>
        <v>-95.931149999999988</v>
      </c>
      <c r="K82" s="304">
        <f>(J82+I82)</f>
        <v>6795.0688499999997</v>
      </c>
      <c r="L82" s="305">
        <f>F82</f>
        <v>6.3299999999999995E-2</v>
      </c>
      <c r="M82" s="304">
        <f>(L82*K82)</f>
        <v>430.12785820499994</v>
      </c>
      <c r="N82" s="303">
        <f>8463-5432</f>
        <v>3031</v>
      </c>
      <c r="O82" s="308">
        <f>-(N82*L82)</f>
        <v>-191.86229999999998</v>
      </c>
      <c r="P82" s="308">
        <f>(O82+N82)</f>
        <v>2839.1377000000002</v>
      </c>
    </row>
    <row r="83" spans="2:16">
      <c r="B83" s="298" t="s">
        <v>205</v>
      </c>
      <c r="C83" s="302">
        <v>693559</v>
      </c>
      <c r="D83" s="308">
        <v>0</v>
      </c>
      <c r="E83" s="309">
        <f>(D83+C83)</f>
        <v>693559</v>
      </c>
      <c r="F83" s="305">
        <v>0</v>
      </c>
      <c r="G83" s="309">
        <f>(F83*E83)</f>
        <v>0</v>
      </c>
      <c r="H83" s="306">
        <v>0</v>
      </c>
      <c r="I83" s="302">
        <v>189697</v>
      </c>
      <c r="J83" s="309">
        <v>0</v>
      </c>
      <c r="K83" s="309">
        <f>(J83+I83)</f>
        <v>189697</v>
      </c>
      <c r="L83" s="305">
        <v>0</v>
      </c>
      <c r="M83" s="309">
        <f>(L83*K83)</f>
        <v>0</v>
      </c>
      <c r="N83" s="308">
        <v>0</v>
      </c>
      <c r="O83" s="309">
        <v>0</v>
      </c>
      <c r="P83" s="309">
        <f>(O83+N83)</f>
        <v>0</v>
      </c>
    </row>
    <row r="84" spans="2:16">
      <c r="B84" s="298" t="s">
        <v>218</v>
      </c>
      <c r="C84" s="302">
        <v>0</v>
      </c>
      <c r="D84" s="308">
        <v>0</v>
      </c>
      <c r="E84" s="309">
        <f>(D84+C84)</f>
        <v>0</v>
      </c>
      <c r="F84" s="305">
        <v>0</v>
      </c>
      <c r="G84" s="309">
        <f>(F84*E84)</f>
        <v>0</v>
      </c>
      <c r="H84" s="306">
        <v>0</v>
      </c>
      <c r="I84" s="302">
        <v>0</v>
      </c>
      <c r="J84" s="309">
        <v>0</v>
      </c>
      <c r="K84" s="309">
        <f>(J84+I84)</f>
        <v>0</v>
      </c>
      <c r="L84" s="305">
        <v>0</v>
      </c>
      <c r="M84" s="309">
        <f>(L84*K84)</f>
        <v>0</v>
      </c>
      <c r="N84" s="308">
        <v>0</v>
      </c>
      <c r="O84" s="309">
        <f>(H84*D84)</f>
        <v>0</v>
      </c>
      <c r="P84" s="309">
        <f>(O84+N84)</f>
        <v>0</v>
      </c>
    </row>
    <row r="85" spans="2:16">
      <c r="B85" s="298" t="s">
        <v>228</v>
      </c>
      <c r="C85" s="302">
        <v>1914424</v>
      </c>
      <c r="D85" s="308">
        <v>0</v>
      </c>
      <c r="E85" s="309">
        <f>(D85+C85)</f>
        <v>1914424</v>
      </c>
      <c r="F85" s="305">
        <v>0</v>
      </c>
      <c r="G85" s="309">
        <f>(F85*E85)</f>
        <v>0</v>
      </c>
      <c r="H85" s="310">
        <v>0</v>
      </c>
      <c r="I85" s="302">
        <v>2038233</v>
      </c>
      <c r="J85" s="309">
        <f>E85-I85</f>
        <v>-123809</v>
      </c>
      <c r="K85" s="309">
        <f>(J85+I85)</f>
        <v>1914424</v>
      </c>
      <c r="L85" s="305">
        <v>0</v>
      </c>
      <c r="M85" s="309">
        <f>(L85*K85)</f>
        <v>0</v>
      </c>
      <c r="N85" s="308">
        <f>2071633-2004833</f>
        <v>66800</v>
      </c>
      <c r="O85" s="309">
        <f>-N85</f>
        <v>-66800</v>
      </c>
      <c r="P85" s="309">
        <f>(O85+N85)</f>
        <v>0</v>
      </c>
    </row>
    <row r="86" spans="2:16">
      <c r="B86" s="298" t="s">
        <v>207</v>
      </c>
      <c r="C86" s="302">
        <v>419968</v>
      </c>
      <c r="D86" s="308">
        <v>0</v>
      </c>
      <c r="E86" s="309">
        <f>(D86+C86)</f>
        <v>419968</v>
      </c>
      <c r="F86" s="305">
        <v>6.3299999999999995E-2</v>
      </c>
      <c r="G86" s="311">
        <f>(F86*E86)</f>
        <v>26583.974399999999</v>
      </c>
      <c r="H86" s="310">
        <v>0</v>
      </c>
      <c r="I86" s="302">
        <v>124226</v>
      </c>
      <c r="J86" s="309">
        <f>(O86/2)</f>
        <v>-332.32499999999999</v>
      </c>
      <c r="K86" s="309">
        <f>(J86+I86)</f>
        <v>123893.675</v>
      </c>
      <c r="L86" s="305">
        <f>F86</f>
        <v>6.3299999999999995E-2</v>
      </c>
      <c r="M86" s="309">
        <f>(L86*K86)</f>
        <v>7842.4696274999997</v>
      </c>
      <c r="N86" s="308">
        <f>129476-118976</f>
        <v>10500</v>
      </c>
      <c r="O86" s="308">
        <f>-(N86*L86)</f>
        <v>-664.65</v>
      </c>
      <c r="P86" s="309">
        <f>(O86+N86)</f>
        <v>9835.35</v>
      </c>
    </row>
    <row r="87" spans="2:16">
      <c r="B87" s="298"/>
      <c r="C87" s="312"/>
      <c r="D87" s="312"/>
      <c r="E87" s="312"/>
      <c r="F87" s="301"/>
      <c r="G87" s="304"/>
      <c r="H87" s="297"/>
      <c r="I87" s="312"/>
      <c r="J87" s="312"/>
      <c r="K87" s="312"/>
      <c r="L87" s="297"/>
      <c r="M87" s="312"/>
      <c r="N87" s="312"/>
      <c r="O87" s="312"/>
      <c r="P87" s="312"/>
    </row>
    <row r="88" spans="2:16">
      <c r="B88" s="298" t="s">
        <v>72</v>
      </c>
      <c r="C88" s="313">
        <f>SUM(C82:C86)</f>
        <v>3144687</v>
      </c>
      <c r="D88" s="314">
        <f>SUM(D82:D86)</f>
        <v>0</v>
      </c>
      <c r="E88" s="314">
        <f>SUM(E82:E86)</f>
        <v>3144687</v>
      </c>
      <c r="F88" s="297"/>
      <c r="G88" s="314">
        <f>SUM(G82:G86)</f>
        <v>33973.3632</v>
      </c>
      <c r="H88" s="315"/>
      <c r="I88" s="313">
        <f>SUM(I82:I86)</f>
        <v>2359047</v>
      </c>
      <c r="J88" s="314">
        <f>SUM(J82:J86)</f>
        <v>-124237.25615</v>
      </c>
      <c r="K88" s="314">
        <f>SUM(K82:K86)</f>
        <v>2234809.7438499997</v>
      </c>
      <c r="L88" s="297"/>
      <c r="M88" s="304">
        <f>SUM(M82:M86)</f>
        <v>8272.5974857049987</v>
      </c>
      <c r="N88" s="304">
        <f>SUM(N82:N87)</f>
        <v>80331</v>
      </c>
      <c r="O88" s="304">
        <f>SUM(O82:O87)</f>
        <v>-67656.512299999988</v>
      </c>
      <c r="P88" s="304">
        <f>SUM(P82:P86)</f>
        <v>12674.487700000001</v>
      </c>
    </row>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0028F4-B050-4FBC-ADCB-F41C286AEC26}">
  <sheetPr>
    <tabColor rgb="FFFF0000"/>
  </sheetPr>
  <dimension ref="A1:O263"/>
  <sheetViews>
    <sheetView topLeftCell="A14" workbookViewId="0">
      <selection activeCell="C2" sqref="C2"/>
    </sheetView>
  </sheetViews>
  <sheetFormatPr defaultColWidth="10.85546875" defaultRowHeight="12"/>
  <cols>
    <col min="1" max="1" width="5" style="2" customWidth="1"/>
    <col min="2" max="2" width="28.85546875" style="2" customWidth="1"/>
    <col min="3" max="3" width="1.7109375" style="2" customWidth="1"/>
    <col min="4" max="9" width="11.7109375" style="2" customWidth="1"/>
    <col min="10" max="10" width="10.42578125" style="2" customWidth="1"/>
    <col min="11" max="11" width="13" style="2" customWidth="1"/>
    <col min="12" max="16384" width="10.85546875" style="57"/>
  </cols>
  <sheetData>
    <row r="1" spans="1:13">
      <c r="A1" s="1" t="s">
        <v>89</v>
      </c>
      <c r="B1" s="1"/>
      <c r="C1" s="1"/>
      <c r="D1" s="1"/>
      <c r="E1" s="1"/>
      <c r="G1" s="3"/>
      <c r="I1" s="718" t="s">
        <v>1</v>
      </c>
      <c r="K1" s="1"/>
    </row>
    <row r="2" spans="1:13">
      <c r="A2" s="1" t="s">
        <v>118</v>
      </c>
      <c r="B2" s="1"/>
      <c r="C2" s="1"/>
      <c r="D2" s="1"/>
      <c r="E2" s="1"/>
      <c r="F2" s="3"/>
      <c r="G2" s="3"/>
      <c r="I2" s="714" t="s">
        <v>90</v>
      </c>
      <c r="K2" s="1"/>
    </row>
    <row r="3" spans="1:13" ht="12" customHeight="1">
      <c r="A3" s="1" t="s">
        <v>141</v>
      </c>
      <c r="B3" s="11"/>
      <c r="C3" s="973" t="s">
        <v>119</v>
      </c>
      <c r="D3" s="978"/>
      <c r="E3" s="978"/>
      <c r="F3" s="978"/>
      <c r="G3" s="978"/>
      <c r="I3" s="718" t="s">
        <v>4</v>
      </c>
      <c r="K3" s="1"/>
    </row>
    <row r="4" spans="1:13" ht="12" customHeight="1">
      <c r="A4" s="454" t="s">
        <v>695</v>
      </c>
      <c r="B4" s="11"/>
      <c r="C4" s="978"/>
      <c r="D4" s="978"/>
      <c r="E4" s="978"/>
      <c r="F4" s="978"/>
      <c r="G4" s="978"/>
      <c r="I4" s="718" t="s">
        <v>142</v>
      </c>
      <c r="K4" s="1"/>
    </row>
    <row r="5" spans="1:13" ht="12" customHeight="1">
      <c r="A5" s="1" t="s">
        <v>117</v>
      </c>
      <c r="B5" s="1"/>
      <c r="C5" s="978"/>
      <c r="D5" s="978"/>
      <c r="E5" s="978"/>
      <c r="F5" s="978"/>
      <c r="G5" s="978"/>
      <c r="I5" s="718"/>
      <c r="K5" s="1"/>
    </row>
    <row r="6" spans="1:13" ht="12" customHeight="1" thickBot="1">
      <c r="A6" s="10" t="s">
        <v>5</v>
      </c>
      <c r="B6" s="11"/>
      <c r="C6" s="988"/>
      <c r="D6" s="988"/>
      <c r="E6" s="988"/>
      <c r="F6" s="988"/>
      <c r="G6" s="988"/>
      <c r="I6" s="718" t="s">
        <v>91</v>
      </c>
      <c r="K6" s="1"/>
    </row>
    <row r="7" spans="1:13" s="63" customFormat="1">
      <c r="A7" s="59"/>
      <c r="B7" s="60" t="s">
        <v>7</v>
      </c>
      <c r="C7" s="60"/>
      <c r="D7" s="61">
        <v>-2</v>
      </c>
      <c r="E7" s="62">
        <v>-3</v>
      </c>
      <c r="F7" s="61">
        <v>-4</v>
      </c>
      <c r="G7" s="61">
        <v>-5</v>
      </c>
      <c r="H7" s="61">
        <f>G7-1</f>
        <v>-6</v>
      </c>
      <c r="I7" s="61">
        <v>-7</v>
      </c>
      <c r="J7" s="61">
        <v>-8</v>
      </c>
      <c r="K7" s="61">
        <v>-9</v>
      </c>
    </row>
    <row r="8" spans="1:13">
      <c r="A8" s="21" t="s">
        <v>92</v>
      </c>
      <c r="B8" s="64" t="s">
        <v>93</v>
      </c>
      <c r="C8" s="21"/>
      <c r="D8" s="22" t="s">
        <v>94</v>
      </c>
      <c r="E8" s="23"/>
      <c r="F8" s="23" t="s">
        <v>10</v>
      </c>
      <c r="G8" s="97"/>
      <c r="H8" s="21" t="s">
        <v>11</v>
      </c>
      <c r="I8" s="23" t="s">
        <v>11</v>
      </c>
      <c r="J8" s="57"/>
      <c r="K8" s="57"/>
    </row>
    <row r="9" spans="1:13">
      <c r="A9" s="26" t="s">
        <v>95</v>
      </c>
      <c r="B9" s="26" t="s">
        <v>13</v>
      </c>
      <c r="C9" s="107" t="s">
        <v>93</v>
      </c>
      <c r="D9" s="27" t="s">
        <v>96</v>
      </c>
      <c r="E9" s="27" t="s">
        <v>128</v>
      </c>
      <c r="F9" s="28" t="s">
        <v>15</v>
      </c>
      <c r="G9" s="28"/>
      <c r="H9" s="26" t="s">
        <v>16</v>
      </c>
      <c r="I9" s="27" t="s">
        <v>17</v>
      </c>
      <c r="J9" s="57"/>
      <c r="K9" s="2" t="s">
        <v>137</v>
      </c>
      <c r="L9" s="2" t="s">
        <v>138</v>
      </c>
      <c r="M9" s="2"/>
    </row>
    <row r="10" spans="1:13">
      <c r="A10" s="30">
        <v>1</v>
      </c>
      <c r="B10" s="1" t="s">
        <v>18</v>
      </c>
      <c r="D10" s="65"/>
      <c r="E10" s="31"/>
      <c r="F10" s="31"/>
      <c r="G10" s="31"/>
      <c r="H10" s="66"/>
      <c r="I10" s="31"/>
      <c r="J10" s="57"/>
      <c r="L10" s="2"/>
      <c r="M10" s="2"/>
    </row>
    <row r="11" spans="1:13">
      <c r="A11" s="30">
        <v>2</v>
      </c>
      <c r="B11" s="2" t="s">
        <v>19</v>
      </c>
      <c r="D11" s="41"/>
      <c r="E11" s="41"/>
      <c r="F11" s="41"/>
      <c r="G11" s="41"/>
      <c r="H11" s="78" t="str">
        <f>IF('MIDC A 6'!G13=0,"",'MIDC A 6'!G13)</f>
        <v/>
      </c>
      <c r="I11" s="41" t="str">
        <f t="shared" ref="I11:I16" si="0">IF(H11="","",ROUND(F11*H11,0))</f>
        <v/>
      </c>
      <c r="J11" s="57"/>
      <c r="L11" s="2"/>
      <c r="M11" s="2"/>
    </row>
    <row r="12" spans="1:13">
      <c r="A12" s="30">
        <v>3</v>
      </c>
      <c r="B12" s="2" t="s">
        <v>20</v>
      </c>
      <c r="D12" s="41"/>
      <c r="E12" s="41"/>
      <c r="F12" s="41"/>
      <c r="G12" s="41"/>
      <c r="H12" s="78" t="str">
        <f>IF('MIDC A 6'!G14=0,"",'MIDC A 6'!G14)</f>
        <v/>
      </c>
      <c r="I12" s="41" t="str">
        <f t="shared" si="0"/>
        <v/>
      </c>
      <c r="J12" s="57"/>
      <c r="L12" s="2"/>
      <c r="M12" s="2"/>
    </row>
    <row r="13" spans="1:13">
      <c r="A13" s="30">
        <v>4</v>
      </c>
      <c r="B13" s="2" t="s">
        <v>21</v>
      </c>
      <c r="D13" s="41"/>
      <c r="E13" s="41"/>
      <c r="F13" s="41"/>
      <c r="G13" s="41"/>
      <c r="H13" s="78" t="str">
        <f>IF('MIDC A 6'!G15=0,"",'MIDC A 6'!G15)</f>
        <v/>
      </c>
      <c r="I13" s="41" t="str">
        <f t="shared" si="0"/>
        <v/>
      </c>
      <c r="J13" s="57"/>
      <c r="L13" s="2"/>
      <c r="M13" s="2"/>
    </row>
    <row r="14" spans="1:13">
      <c r="A14" s="30">
        <v>5</v>
      </c>
      <c r="B14" s="1" t="s">
        <v>22</v>
      </c>
      <c r="D14" s="41"/>
      <c r="E14" s="41"/>
      <c r="F14" s="41"/>
      <c r="G14" s="41"/>
      <c r="H14" s="78" t="str">
        <f>IF('MIDC A 6'!G16=0,"",'MIDC A 6'!G16)</f>
        <v/>
      </c>
      <c r="I14" s="41" t="str">
        <f t="shared" si="0"/>
        <v/>
      </c>
      <c r="J14" s="57"/>
      <c r="L14" s="2"/>
      <c r="M14" s="2"/>
    </row>
    <row r="15" spans="1:13">
      <c r="A15" s="30">
        <v>6</v>
      </c>
      <c r="B15" s="2" t="s">
        <v>23</v>
      </c>
      <c r="D15" s="41"/>
      <c r="E15" s="41"/>
      <c r="F15" s="41"/>
      <c r="G15" s="41"/>
      <c r="H15" s="78" t="str">
        <f>IF('MIDC A 6'!G17=0,"",'MIDC A 6'!G17)</f>
        <v/>
      </c>
      <c r="I15" s="41" t="str">
        <f t="shared" si="0"/>
        <v/>
      </c>
      <c r="J15" s="57"/>
      <c r="L15" s="2"/>
      <c r="M15" s="2"/>
    </row>
    <row r="16" spans="1:13">
      <c r="A16" s="30">
        <v>7</v>
      </c>
      <c r="B16" s="2" t="s">
        <v>24</v>
      </c>
      <c r="D16" s="41"/>
      <c r="E16" s="41"/>
      <c r="F16" s="41"/>
      <c r="G16" s="41"/>
      <c r="H16" s="78" t="str">
        <f>IF('MIDC A 6'!G18=0,"",'MIDC A 6'!G18)</f>
        <v/>
      </c>
      <c r="I16" s="41" t="str">
        <f t="shared" si="0"/>
        <v/>
      </c>
      <c r="J16" s="57"/>
      <c r="L16" s="2"/>
      <c r="M16" s="2"/>
    </row>
    <row r="17" spans="1:13">
      <c r="A17" s="30">
        <v>8</v>
      </c>
      <c r="B17" s="38" t="s">
        <v>25</v>
      </c>
      <c r="D17" s="41"/>
      <c r="E17" s="41"/>
      <c r="F17" s="41"/>
      <c r="G17" s="41"/>
      <c r="H17" s="78"/>
      <c r="I17" s="41"/>
      <c r="J17" s="57"/>
      <c r="L17" s="2"/>
      <c r="M17" s="2"/>
    </row>
    <row r="18" spans="1:13">
      <c r="A18" s="30">
        <v>9</v>
      </c>
      <c r="B18" s="2" t="s">
        <v>26</v>
      </c>
      <c r="D18" s="41"/>
      <c r="E18" s="41"/>
      <c r="F18" s="41"/>
      <c r="G18" s="41"/>
      <c r="H18" s="78" t="str">
        <f>IF('MIDC A 6'!G20=0,"",'MIDC A 6'!G20)</f>
        <v/>
      </c>
      <c r="I18" s="41"/>
      <c r="J18" s="57"/>
      <c r="K18" s="31">
        <v>3427.7777777777778</v>
      </c>
      <c r="L18" s="36">
        <v>-116250</v>
      </c>
      <c r="M18" s="2"/>
    </row>
    <row r="19" spans="1:13">
      <c r="A19" s="30">
        <v>10</v>
      </c>
      <c r="B19" s="2" t="s">
        <v>27</v>
      </c>
      <c r="D19" s="41"/>
      <c r="E19" s="41"/>
      <c r="F19" s="41"/>
      <c r="G19" s="41"/>
      <c r="H19" s="78" t="str">
        <f>IF('MIDC A 6'!G21=0,"",'MIDC A 6'!G21)</f>
        <v/>
      </c>
      <c r="I19" s="41"/>
      <c r="J19" s="57"/>
      <c r="K19" s="31">
        <v>5555.5555555555557</v>
      </c>
      <c r="L19" s="36">
        <v>-57000</v>
      </c>
      <c r="M19" s="2"/>
    </row>
    <row r="20" spans="1:13">
      <c r="A20" s="30">
        <v>11</v>
      </c>
      <c r="B20" s="2" t="s">
        <v>28</v>
      </c>
      <c r="D20" s="41"/>
      <c r="E20" s="41"/>
      <c r="F20" s="41"/>
      <c r="G20" s="41"/>
      <c r="H20" s="78" t="str">
        <f>IF('MIDC A 6'!G22=0,"",'MIDC A 6'!G22)</f>
        <v/>
      </c>
      <c r="I20" s="41"/>
      <c r="J20" s="57"/>
      <c r="K20" s="31"/>
      <c r="L20" s="2"/>
      <c r="M20" s="2"/>
    </row>
    <row r="21" spans="1:13">
      <c r="A21" s="30">
        <v>12</v>
      </c>
      <c r="B21" s="2" t="s">
        <v>29</v>
      </c>
      <c r="D21" s="41"/>
      <c r="E21" s="41"/>
      <c r="F21" s="41"/>
      <c r="G21" s="41"/>
      <c r="H21" s="78" t="str">
        <f>IF('MIDC A 6'!G23=0,"",'MIDC A 6'!G23)</f>
        <v/>
      </c>
      <c r="I21" s="41"/>
      <c r="J21" s="57"/>
      <c r="K21" s="31"/>
      <c r="L21" s="2"/>
      <c r="M21" s="2"/>
    </row>
    <row r="22" spans="1:13">
      <c r="A22" s="30">
        <v>13</v>
      </c>
      <c r="B22" s="2" t="s">
        <v>30</v>
      </c>
      <c r="D22" s="41"/>
      <c r="E22" s="41"/>
      <c r="F22" s="41"/>
      <c r="G22" s="41"/>
      <c r="H22" s="78" t="str">
        <f>IF('MIDC A 6'!G24=0,"",'MIDC A 6'!G24)</f>
        <v/>
      </c>
      <c r="I22" s="41"/>
      <c r="J22" s="57"/>
      <c r="K22" s="31">
        <v>8100</v>
      </c>
      <c r="L22" s="2"/>
      <c r="M22" s="2"/>
    </row>
    <row r="23" spans="1:13">
      <c r="A23" s="30">
        <v>14</v>
      </c>
      <c r="B23" s="2" t="s">
        <v>31</v>
      </c>
      <c r="D23" s="41"/>
      <c r="E23" s="41"/>
      <c r="F23" s="41"/>
      <c r="G23" s="41"/>
      <c r="H23" s="78" t="str">
        <f>IF('MIDC A 6'!G25=0,"",'MIDC A 6'!G25)</f>
        <v/>
      </c>
      <c r="I23" s="41"/>
      <c r="J23" s="57"/>
      <c r="K23" s="31"/>
      <c r="L23" s="2"/>
      <c r="M23" s="2"/>
    </row>
    <row r="24" spans="1:13">
      <c r="A24" s="30">
        <v>15</v>
      </c>
      <c r="B24" s="2" t="s">
        <v>32</v>
      </c>
      <c r="D24" s="41"/>
      <c r="E24" s="41"/>
      <c r="F24" s="41"/>
      <c r="G24" s="41"/>
      <c r="H24" s="78" t="str">
        <f>IF('MIDC A 6'!G26=0,"",'MIDC A 6'!G26)</f>
        <v/>
      </c>
      <c r="I24" s="41"/>
      <c r="J24" s="57"/>
      <c r="K24" s="31"/>
      <c r="L24" s="2"/>
      <c r="M24" s="2"/>
    </row>
    <row r="25" spans="1:13">
      <c r="A25" s="30">
        <v>16</v>
      </c>
      <c r="B25" s="1" t="s">
        <v>33</v>
      </c>
      <c r="D25" s="41"/>
      <c r="E25" s="41"/>
      <c r="F25" s="41"/>
      <c r="G25" s="41"/>
      <c r="H25" s="78"/>
      <c r="I25" s="41"/>
      <c r="J25" s="57"/>
      <c r="K25" s="31"/>
      <c r="L25" s="2"/>
      <c r="M25" s="2"/>
    </row>
    <row r="26" spans="1:13">
      <c r="A26" s="30">
        <v>17</v>
      </c>
      <c r="B26" s="2" t="s">
        <v>34</v>
      </c>
      <c r="D26" s="41"/>
      <c r="E26" s="41"/>
      <c r="F26" s="41"/>
      <c r="G26" s="41"/>
      <c r="H26" s="78" t="str">
        <f>IF('MIDC A 6'!G28=0,"",'MIDC A 6'!G28)</f>
        <v/>
      </c>
      <c r="I26" s="41"/>
      <c r="J26" s="57"/>
      <c r="K26" s="31"/>
      <c r="L26" s="2"/>
      <c r="M26" s="2"/>
    </row>
    <row r="27" spans="1:13">
      <c r="A27" s="30">
        <v>18</v>
      </c>
      <c r="B27" s="2" t="s">
        <v>35</v>
      </c>
      <c r="D27" s="41"/>
      <c r="E27" s="41"/>
      <c r="F27" s="41"/>
      <c r="G27" s="41"/>
      <c r="H27" s="78" t="str">
        <f>IF('MIDC A 6'!G29=0,"",'MIDC A 6'!G29)</f>
        <v/>
      </c>
      <c r="I27" s="41"/>
      <c r="J27" s="57"/>
      <c r="K27" s="31"/>
      <c r="L27" s="2"/>
      <c r="M27" s="2"/>
    </row>
    <row r="28" spans="1:13">
      <c r="A28" s="30">
        <v>19</v>
      </c>
      <c r="B28" s="2" t="s">
        <v>36</v>
      </c>
      <c r="D28" s="41"/>
      <c r="E28" s="41"/>
      <c r="F28" s="41"/>
      <c r="G28" s="41"/>
      <c r="H28" s="78" t="str">
        <f>IF('MIDC A 6'!G30=0,"",'MIDC A 6'!G30)</f>
        <v/>
      </c>
      <c r="I28" s="41"/>
      <c r="J28" s="57"/>
      <c r="K28" s="31"/>
      <c r="L28" s="2"/>
      <c r="M28" s="2"/>
    </row>
    <row r="29" spans="1:13">
      <c r="A29" s="30">
        <v>20</v>
      </c>
      <c r="B29" s="2" t="s">
        <v>37</v>
      </c>
      <c r="D29" s="41"/>
      <c r="E29" s="41"/>
      <c r="F29" s="41"/>
      <c r="G29" s="41"/>
      <c r="H29" s="78" t="str">
        <f>IF('MIDC A 6'!G31=0,"",'MIDC A 6'!G31)</f>
        <v/>
      </c>
      <c r="I29" s="41"/>
      <c r="J29" s="57"/>
      <c r="K29" s="31">
        <v>2777.7777777777778</v>
      </c>
      <c r="L29" s="36">
        <v>-75000</v>
      </c>
      <c r="M29" s="2"/>
    </row>
    <row r="30" spans="1:13">
      <c r="A30" s="30">
        <v>21</v>
      </c>
      <c r="B30" s="2" t="s">
        <v>38</v>
      </c>
      <c r="D30" s="41"/>
      <c r="E30" s="41"/>
      <c r="F30" s="41"/>
      <c r="G30" s="41"/>
      <c r="H30" s="78" t="str">
        <f>IF('MIDC A 6'!G32=0,"",'MIDC A 6'!G32)</f>
        <v/>
      </c>
      <c r="I30" s="41"/>
      <c r="J30" s="57"/>
      <c r="K30" s="31"/>
      <c r="L30" s="2"/>
      <c r="M30" s="2"/>
    </row>
    <row r="31" spans="1:13">
      <c r="A31" s="30">
        <v>22</v>
      </c>
      <c r="B31" s="1" t="s">
        <v>39</v>
      </c>
      <c r="D31" s="41"/>
      <c r="E31" s="41"/>
      <c r="F31" s="41"/>
      <c r="G31" s="41"/>
      <c r="H31" s="78"/>
      <c r="I31" s="41"/>
      <c r="J31" s="57"/>
      <c r="K31" s="31"/>
      <c r="L31" s="2"/>
      <c r="M31" s="2"/>
    </row>
    <row r="32" spans="1:13">
      <c r="A32" s="30">
        <v>23</v>
      </c>
      <c r="B32" s="2" t="s">
        <v>40</v>
      </c>
      <c r="D32" s="41">
        <v>0</v>
      </c>
      <c r="E32" s="41"/>
      <c r="F32" s="41">
        <f t="shared" ref="F32:F38" si="1">D32+E32</f>
        <v>0</v>
      </c>
      <c r="G32" s="41"/>
      <c r="H32" s="78"/>
      <c r="I32" s="41"/>
      <c r="J32" s="57"/>
      <c r="K32" s="31"/>
      <c r="L32" s="2"/>
      <c r="M32" s="2"/>
    </row>
    <row r="33" spans="1:13">
      <c r="A33" s="30">
        <v>24</v>
      </c>
      <c r="B33" s="2" t="s">
        <v>41</v>
      </c>
      <c r="D33" s="484">
        <f>-'MIDC TB'!Q68</f>
        <v>20989.697692307695</v>
      </c>
      <c r="E33" s="41"/>
      <c r="F33" s="41">
        <f>D33+E33</f>
        <v>20989.697692307695</v>
      </c>
      <c r="G33" s="41">
        <v>4555</v>
      </c>
      <c r="H33" s="78">
        <f>+'MIDC A 6'!G35</f>
        <v>0</v>
      </c>
      <c r="I33" s="41">
        <f t="shared" ref="I33" si="2">+F33*H33</f>
        <v>0</v>
      </c>
      <c r="J33" s="57"/>
      <c r="K33" s="31"/>
      <c r="L33" s="2"/>
      <c r="M33" s="2"/>
    </row>
    <row r="34" spans="1:13">
      <c r="A34" s="30">
        <v>25</v>
      </c>
      <c r="B34" s="38" t="s">
        <v>122</v>
      </c>
      <c r="D34" s="41">
        <f>-'MIDC TB'!Q73</f>
        <v>372.10846153846154</v>
      </c>
      <c r="E34" s="41"/>
      <c r="F34" s="41">
        <f>D34+E34</f>
        <v>372.10846153846154</v>
      </c>
      <c r="G34" s="41">
        <v>87</v>
      </c>
      <c r="H34" s="78">
        <f>+'MIDC A 6'!G36</f>
        <v>0</v>
      </c>
      <c r="I34" s="41">
        <f t="shared" ref="I34:I38" si="3">+F34*H34</f>
        <v>0</v>
      </c>
      <c r="J34" s="57"/>
      <c r="K34" s="31"/>
      <c r="L34" s="2"/>
      <c r="M34" s="2"/>
    </row>
    <row r="35" spans="1:13">
      <c r="A35" s="30">
        <v>26</v>
      </c>
      <c r="B35" s="2" t="s">
        <v>43</v>
      </c>
      <c r="D35" s="41">
        <f>-'MIDC TB'!Q81-'MIDC TB'!Q82</f>
        <v>1098591.0930769232</v>
      </c>
      <c r="E35" s="41"/>
      <c r="F35" s="41">
        <f t="shared" si="1"/>
        <v>1098591.0930769232</v>
      </c>
      <c r="G35" s="41">
        <v>604837.0404210526</v>
      </c>
      <c r="H35" s="78">
        <f>+'MIDC A 6'!G37</f>
        <v>0</v>
      </c>
      <c r="I35" s="41">
        <f t="shared" si="3"/>
        <v>0</v>
      </c>
      <c r="J35" s="57"/>
      <c r="K35" s="31">
        <v>32177.777777777781</v>
      </c>
      <c r="L35" s="36">
        <v>-555750</v>
      </c>
      <c r="M35" s="2"/>
    </row>
    <row r="36" spans="1:13">
      <c r="A36" s="30">
        <v>27</v>
      </c>
      <c r="B36" s="2" t="s">
        <v>44</v>
      </c>
      <c r="D36" s="41">
        <f>-'MIDC TB'!Q84</f>
        <v>-48531.327692307692</v>
      </c>
      <c r="E36" s="41"/>
      <c r="F36" s="41">
        <f t="shared" si="1"/>
        <v>-48531.327692307692</v>
      </c>
      <c r="G36" s="41">
        <v>-36176</v>
      </c>
      <c r="H36" s="78">
        <f>+'MIDC A 6'!G38</f>
        <v>0</v>
      </c>
      <c r="I36" s="41">
        <f t="shared" si="3"/>
        <v>0</v>
      </c>
      <c r="J36" s="57"/>
      <c r="K36" s="31"/>
      <c r="L36" s="2"/>
      <c r="M36" s="2"/>
    </row>
    <row r="37" spans="1:13">
      <c r="A37" s="30">
        <v>28</v>
      </c>
      <c r="B37" s="2" t="s">
        <v>45</v>
      </c>
      <c r="D37" s="41">
        <f>-'MIDC TB'!Q85</f>
        <v>-447.98000000000008</v>
      </c>
      <c r="E37" s="41"/>
      <c r="F37" s="41">
        <f t="shared" si="1"/>
        <v>-447.98000000000008</v>
      </c>
      <c r="G37" s="41">
        <v>-478</v>
      </c>
      <c r="H37" s="78">
        <f>+'MIDC A 6'!G39</f>
        <v>0</v>
      </c>
      <c r="I37" s="41">
        <f t="shared" si="3"/>
        <v>0</v>
      </c>
      <c r="J37" s="57"/>
      <c r="K37" s="31"/>
      <c r="L37" s="2"/>
      <c r="M37" s="2"/>
    </row>
    <row r="38" spans="1:13">
      <c r="A38" s="30">
        <v>29</v>
      </c>
      <c r="B38" s="2" t="s">
        <v>46</v>
      </c>
      <c r="D38" s="41">
        <f>-'MIDC TB'!Q88</f>
        <v>3011.94</v>
      </c>
      <c r="E38" s="41"/>
      <c r="F38" s="41">
        <f t="shared" si="1"/>
        <v>3011.94</v>
      </c>
      <c r="G38" s="41">
        <v>1563</v>
      </c>
      <c r="H38" s="78">
        <f>+'MIDC A 6'!G40</f>
        <v>0</v>
      </c>
      <c r="I38" s="41">
        <f t="shared" si="3"/>
        <v>0</v>
      </c>
      <c r="J38" s="57"/>
      <c r="K38" s="31"/>
      <c r="L38" s="2"/>
      <c r="M38" s="2"/>
    </row>
    <row r="39" spans="1:13">
      <c r="A39" s="30">
        <v>30</v>
      </c>
      <c r="B39" s="1" t="s">
        <v>47</v>
      </c>
      <c r="D39" s="41"/>
      <c r="E39" s="41"/>
      <c r="F39" s="41"/>
      <c r="G39" s="41"/>
      <c r="H39" s="78"/>
      <c r="I39" s="41"/>
      <c r="J39" s="57"/>
      <c r="K39" s="31"/>
      <c r="L39" s="2"/>
      <c r="M39" s="2"/>
    </row>
    <row r="40" spans="1:13">
      <c r="A40" s="30">
        <v>31</v>
      </c>
      <c r="B40" s="39" t="s">
        <v>140</v>
      </c>
      <c r="D40" s="41"/>
      <c r="E40" s="41"/>
      <c r="F40" s="41"/>
      <c r="G40" s="41"/>
      <c r="H40" s="78" t="str">
        <f>IF('MIDC A 6'!G42=0,"",'MIDC A 6'!G42)</f>
        <v/>
      </c>
      <c r="I40" s="41"/>
      <c r="J40" s="57"/>
      <c r="K40" s="31"/>
      <c r="L40" s="2"/>
      <c r="M40" s="2"/>
    </row>
    <row r="41" spans="1:13">
      <c r="A41" s="30">
        <v>32</v>
      </c>
      <c r="B41" s="38" t="s">
        <v>50</v>
      </c>
      <c r="D41" s="41"/>
      <c r="E41" s="41"/>
      <c r="F41" s="41"/>
      <c r="G41" s="41"/>
      <c r="H41" s="78" t="str">
        <f>IF('MIDC A 6'!G43=0,"",'MIDC A 6'!G43)</f>
        <v/>
      </c>
      <c r="I41" s="41"/>
      <c r="J41" s="57"/>
      <c r="K41" s="31"/>
      <c r="L41" s="2"/>
      <c r="M41" s="2"/>
    </row>
    <row r="42" spans="1:13">
      <c r="A42" s="30">
        <v>33</v>
      </c>
      <c r="B42" s="38" t="s">
        <v>51</v>
      </c>
      <c r="D42" s="41"/>
      <c r="E42" s="41"/>
      <c r="F42" s="41"/>
      <c r="G42" s="41"/>
      <c r="H42" s="78" t="str">
        <f>IF('MIDC A 6'!G44=0,"",'MIDC A 6'!G44)</f>
        <v/>
      </c>
      <c r="I42" s="41"/>
      <c r="J42" s="57"/>
      <c r="K42" s="31"/>
      <c r="L42" s="2"/>
      <c r="M42" s="2"/>
    </row>
    <row r="43" spans="1:13">
      <c r="A43" s="30">
        <v>34</v>
      </c>
      <c r="B43" s="39" t="s">
        <v>52</v>
      </c>
      <c r="D43" s="41"/>
      <c r="E43" s="41"/>
      <c r="F43" s="41"/>
      <c r="G43" s="41"/>
      <c r="H43" s="78" t="str">
        <f>IF('MIDC A 6'!G45=0,"",'MIDC A 6'!G45)</f>
        <v/>
      </c>
      <c r="I43" s="41"/>
      <c r="J43" s="57"/>
      <c r="K43" s="31"/>
      <c r="L43" s="2"/>
      <c r="M43" s="2"/>
    </row>
    <row r="44" spans="1:13">
      <c r="A44" s="30">
        <v>35</v>
      </c>
      <c r="B44" s="39" t="s">
        <v>99</v>
      </c>
      <c r="D44" s="41"/>
      <c r="E44" s="41"/>
      <c r="F44" s="41"/>
      <c r="G44" s="41"/>
      <c r="H44" s="78" t="str">
        <f>IF('MIDC A 6'!G46=0,"",'MIDC A 6'!G46)</f>
        <v/>
      </c>
      <c r="I44" s="41"/>
      <c r="J44" s="57"/>
      <c r="K44" s="31"/>
      <c r="L44" s="2"/>
      <c r="M44" s="2"/>
    </row>
    <row r="45" spans="1:13">
      <c r="A45" s="30">
        <v>36</v>
      </c>
      <c r="B45" s="39" t="s">
        <v>139</v>
      </c>
      <c r="D45" s="41"/>
      <c r="E45" s="41"/>
      <c r="F45" s="41"/>
      <c r="G45" s="41"/>
      <c r="H45" s="78" t="str">
        <f>IF('MIDC A 6'!G47=0,"",'MIDC A 6'!G47)</f>
        <v/>
      </c>
      <c r="I45" s="41"/>
      <c r="J45" s="57"/>
      <c r="K45" s="31"/>
      <c r="L45" s="2"/>
      <c r="M45" s="2"/>
    </row>
    <row r="46" spans="1:13">
      <c r="A46" s="30">
        <v>37</v>
      </c>
      <c r="B46" s="39" t="s">
        <v>56</v>
      </c>
      <c r="D46" s="41"/>
      <c r="E46" s="41"/>
      <c r="F46" s="41"/>
      <c r="G46" s="41"/>
      <c r="H46" s="78" t="str">
        <f>IF('MIDC A 6'!G48=0,"",'MIDC A 6'!G48)</f>
        <v/>
      </c>
      <c r="I46" s="41"/>
      <c r="J46" s="57"/>
      <c r="K46" s="31"/>
      <c r="L46" s="2"/>
      <c r="M46" s="2"/>
    </row>
    <row r="47" spans="1:13">
      <c r="A47" s="30">
        <v>38</v>
      </c>
      <c r="B47" s="39" t="s">
        <v>57</v>
      </c>
      <c r="D47" s="41"/>
      <c r="E47" s="41"/>
      <c r="F47" s="41"/>
      <c r="G47" s="41"/>
      <c r="H47" s="78" t="str">
        <f>IF('MIDC A 6'!G49=0,"",'MIDC A 6'!G49)</f>
        <v/>
      </c>
      <c r="I47" s="41"/>
      <c r="J47" s="57"/>
      <c r="K47" s="31"/>
      <c r="L47" s="2"/>
      <c r="M47" s="2"/>
    </row>
    <row r="48" spans="1:13">
      <c r="A48" s="30">
        <v>39</v>
      </c>
      <c r="B48" s="39" t="s">
        <v>58</v>
      </c>
      <c r="D48" s="41"/>
      <c r="E48" s="41"/>
      <c r="F48" s="41"/>
      <c r="G48" s="41"/>
      <c r="H48" s="78" t="str">
        <f>IF('MIDC A 6'!G50=0,"",'MIDC A 6'!G50)</f>
        <v/>
      </c>
      <c r="I48" s="41"/>
      <c r="J48" s="57"/>
      <c r="K48" s="31"/>
      <c r="L48" s="2"/>
      <c r="M48" s="2"/>
    </row>
    <row r="49" spans="1:15">
      <c r="A49" s="30">
        <v>40</v>
      </c>
      <c r="B49" s="1" t="s">
        <v>59</v>
      </c>
      <c r="D49" s="41"/>
      <c r="E49" s="41"/>
      <c r="F49" s="41"/>
      <c r="G49" s="41"/>
      <c r="H49" s="78"/>
      <c r="I49" s="41"/>
      <c r="J49" s="57"/>
      <c r="K49" s="31"/>
      <c r="L49" s="2"/>
      <c r="M49" s="2"/>
    </row>
    <row r="50" spans="1:15">
      <c r="A50" s="30">
        <v>41</v>
      </c>
      <c r="B50" s="39" t="s">
        <v>60</v>
      </c>
      <c r="D50" s="41"/>
      <c r="E50" s="41"/>
      <c r="F50" s="41"/>
      <c r="G50" s="41"/>
      <c r="H50" s="78" t="str">
        <f>IF('MIDC A 6'!G52=0,"",'MIDC A 6'!G52)</f>
        <v/>
      </c>
      <c r="I50" s="41"/>
      <c r="J50" s="57"/>
      <c r="K50" s="31"/>
      <c r="L50" s="2"/>
      <c r="M50" s="2"/>
    </row>
    <row r="51" spans="1:15">
      <c r="A51" s="30">
        <v>42</v>
      </c>
      <c r="B51" s="39" t="s">
        <v>61</v>
      </c>
      <c r="D51" s="41"/>
      <c r="E51" s="41"/>
      <c r="F51" s="288"/>
      <c r="G51" s="288"/>
      <c r="H51" s="78" t="str">
        <f>IF('MIDC A 6'!G53=0,"",'MIDC A 6'!G53)</f>
        <v/>
      </c>
      <c r="I51" s="41"/>
      <c r="J51" s="57"/>
      <c r="K51" s="31">
        <v>812.5</v>
      </c>
      <c r="L51" s="36">
        <v>-48750</v>
      </c>
      <c r="M51" s="2"/>
    </row>
    <row r="52" spans="1:15">
      <c r="A52" s="30">
        <v>43</v>
      </c>
      <c r="B52" s="39" t="s">
        <v>63</v>
      </c>
      <c r="D52" s="41"/>
      <c r="E52" s="41"/>
      <c r="F52" s="41"/>
      <c r="G52" s="41"/>
      <c r="H52" s="78" t="str">
        <f>IF('MIDC A 6'!G54=0,"",'MIDC A 6'!G54)</f>
        <v/>
      </c>
      <c r="I52" s="41"/>
      <c r="J52" s="57"/>
      <c r="K52" s="31">
        <v>4594.833333333333</v>
      </c>
      <c r="L52" s="36">
        <v>-40194</v>
      </c>
      <c r="M52" s="2"/>
    </row>
    <row r="53" spans="1:15">
      <c r="A53" s="30">
        <v>44</v>
      </c>
      <c r="B53" s="39" t="s">
        <v>64</v>
      </c>
      <c r="D53" s="41"/>
      <c r="E53" s="41"/>
      <c r="F53" s="41"/>
      <c r="G53" s="41"/>
      <c r="H53" s="78" t="str">
        <f>IF('MIDC A 6'!G55=0,"",'MIDC A 6'!G55)</f>
        <v/>
      </c>
      <c r="I53" s="41"/>
      <c r="J53" s="57"/>
      <c r="K53" s="31">
        <v>5711.5</v>
      </c>
      <c r="L53" s="2"/>
      <c r="M53" s="2"/>
    </row>
    <row r="54" spans="1:15">
      <c r="A54" s="30">
        <v>45</v>
      </c>
      <c r="B54" s="39" t="s">
        <v>66</v>
      </c>
      <c r="D54" s="41"/>
      <c r="E54" s="41"/>
      <c r="F54" s="41"/>
      <c r="G54" s="41"/>
      <c r="H54" s="78" t="str">
        <f>IF('MIDC A 6'!G56=0,"",'MIDC A 6'!G56)</f>
        <v/>
      </c>
      <c r="I54" s="41"/>
      <c r="J54" s="57"/>
      <c r="K54" s="31"/>
      <c r="L54" s="2"/>
      <c r="M54" s="2"/>
    </row>
    <row r="55" spans="1:15">
      <c r="A55" s="30">
        <v>46</v>
      </c>
      <c r="B55" s="71" t="s">
        <v>67</v>
      </c>
      <c r="D55" s="41"/>
      <c r="E55" s="41"/>
      <c r="F55" s="41"/>
      <c r="G55" s="41"/>
      <c r="H55" s="78" t="str">
        <f>IF('MIDC A 6'!G57=0,"",'MIDC A 6'!G57)</f>
        <v/>
      </c>
      <c r="I55" s="41"/>
      <c r="J55" s="57"/>
      <c r="L55" s="2"/>
      <c r="M55" s="2"/>
    </row>
    <row r="56" spans="1:15">
      <c r="A56" s="30">
        <v>47</v>
      </c>
      <c r="B56" s="39" t="s">
        <v>101</v>
      </c>
      <c r="D56" s="41"/>
      <c r="E56" s="41"/>
      <c r="F56" s="41"/>
      <c r="G56" s="41"/>
      <c r="H56" s="78" t="str">
        <f>IF('MIDC A 6'!G58=0,"",'MIDC A 6'!G58)</f>
        <v/>
      </c>
      <c r="I56" s="41"/>
      <c r="J56" s="57"/>
      <c r="L56" s="2"/>
      <c r="M56" s="2"/>
    </row>
    <row r="57" spans="1:15">
      <c r="A57" s="30">
        <v>48</v>
      </c>
      <c r="B57" s="39" t="s">
        <v>69</v>
      </c>
      <c r="D57" s="41"/>
      <c r="E57" s="41"/>
      <c r="F57" s="41"/>
      <c r="G57" s="41"/>
      <c r="H57" s="78" t="str">
        <f>IF('MIDC A 6'!G59=0,"",'MIDC A 6'!G59)</f>
        <v/>
      </c>
      <c r="I57" s="41"/>
      <c r="J57" s="57"/>
      <c r="L57" s="31"/>
      <c r="M57" s="31"/>
    </row>
    <row r="58" spans="1:15">
      <c r="A58" s="30">
        <v>49</v>
      </c>
      <c r="B58" s="39" t="s">
        <v>70</v>
      </c>
      <c r="D58" s="41"/>
      <c r="E58" s="41"/>
      <c r="F58" s="41"/>
      <c r="G58" s="41"/>
      <c r="H58" s="78" t="str">
        <f>IF('MIDC A 6'!G60=0,"",'MIDC A 6'!G60)</f>
        <v/>
      </c>
      <c r="I58" s="41"/>
      <c r="J58" s="57"/>
      <c r="L58" s="31"/>
      <c r="M58" s="31"/>
    </row>
    <row r="59" spans="1:15">
      <c r="A59" s="30">
        <v>50</v>
      </c>
      <c r="B59" s="38" t="s">
        <v>71</v>
      </c>
      <c r="D59" s="41"/>
      <c r="E59" s="41"/>
      <c r="F59" s="41"/>
      <c r="G59" s="41"/>
      <c r="H59" s="78" t="str">
        <f>IF('MIDC A 6'!G61=0,"",'MIDC A 6'!G61)</f>
        <v/>
      </c>
      <c r="I59" s="41"/>
      <c r="J59" s="57"/>
      <c r="L59" s="31"/>
      <c r="M59" s="31"/>
    </row>
    <row r="60" spans="1:15" ht="12.75" thickBot="1">
      <c r="A60" s="30">
        <f>A59+1</f>
        <v>51</v>
      </c>
      <c r="B60" s="37" t="s">
        <v>72</v>
      </c>
      <c r="D60" s="292">
        <f>SUM(D11:D59)</f>
        <v>1073985.5315384616</v>
      </c>
      <c r="E60" s="292">
        <f>SUM(E11:E59)</f>
        <v>0</v>
      </c>
      <c r="F60" s="292">
        <f>SUM(F11:F59)</f>
        <v>1073985.5315384616</v>
      </c>
      <c r="G60" s="293"/>
      <c r="H60" s="78"/>
      <c r="I60" s="294">
        <f>SUM(I11:I59)</f>
        <v>0</v>
      </c>
      <c r="J60" s="57"/>
      <c r="L60" s="31"/>
      <c r="M60" s="31"/>
    </row>
    <row r="61" spans="1:15" ht="12.75" thickTop="1">
      <c r="J61" s="32"/>
      <c r="M61" s="2"/>
      <c r="N61" s="31"/>
      <c r="O61" s="31"/>
    </row>
    <row r="62" spans="1:15">
      <c r="J62" s="32"/>
      <c r="M62" s="72">
        <f>SUM(M11:M61)</f>
        <v>0</v>
      </c>
      <c r="N62" s="72">
        <f>SUM(N11:N61)</f>
        <v>0</v>
      </c>
      <c r="O62" s="34">
        <f>M62+N62</f>
        <v>0</v>
      </c>
    </row>
    <row r="63" spans="1:15">
      <c r="J63" s="32"/>
    </row>
    <row r="64" spans="1:15">
      <c r="J64" s="32"/>
    </row>
    <row r="65" spans="10:10">
      <c r="J65" s="32"/>
    </row>
    <row r="66" spans="10:10">
      <c r="J66" s="32"/>
    </row>
    <row r="67" spans="10:10">
      <c r="J67" s="32"/>
    </row>
    <row r="68" spans="10:10">
      <c r="J68" s="32"/>
    </row>
    <row r="69" spans="10:10">
      <c r="J69" s="32"/>
    </row>
    <row r="70" spans="10:10">
      <c r="J70" s="32"/>
    </row>
    <row r="71" spans="10:10">
      <c r="J71" s="32"/>
    </row>
    <row r="72" spans="10:10">
      <c r="J72" s="32"/>
    </row>
    <row r="73" spans="10:10">
      <c r="J73" s="32"/>
    </row>
    <row r="74" spans="10:10">
      <c r="J74" s="32"/>
    </row>
    <row r="75" spans="10:10">
      <c r="J75" s="32"/>
    </row>
    <row r="76" spans="10:10">
      <c r="J76" s="32"/>
    </row>
    <row r="77" spans="10:10">
      <c r="J77" s="32"/>
    </row>
    <row r="78" spans="10:10">
      <c r="J78" s="32"/>
    </row>
    <row r="79" spans="10:10">
      <c r="J79" s="32"/>
    </row>
    <row r="80" spans="10:10">
      <c r="J80" s="32"/>
    </row>
    <row r="81" spans="1:10">
      <c r="J81" s="32"/>
    </row>
    <row r="82" spans="1:10">
      <c r="J82" s="32"/>
    </row>
    <row r="83" spans="1:10">
      <c r="J83" s="32"/>
    </row>
    <row r="89" spans="1:10">
      <c r="A89" s="56"/>
      <c r="B89" s="56"/>
    </row>
    <row r="90" spans="1:10">
      <c r="A90" s="56"/>
      <c r="B90" s="56"/>
    </row>
    <row r="91" spans="1:10">
      <c r="A91" s="56"/>
      <c r="B91" s="56"/>
    </row>
    <row r="92" spans="1:10">
      <c r="A92" s="56"/>
      <c r="B92" s="56"/>
    </row>
    <row r="93" spans="1:10">
      <c r="A93" s="56"/>
      <c r="B93" s="56"/>
    </row>
    <row r="123" spans="1:2">
      <c r="A123" s="56"/>
      <c r="B123" s="56"/>
    </row>
    <row r="192" spans="1:1">
      <c r="A192" s="1"/>
    </row>
    <row r="209" spans="1:1">
      <c r="A209" s="56"/>
    </row>
    <row r="210" spans="1:1">
      <c r="A210" s="56"/>
    </row>
    <row r="211" spans="1:1">
      <c r="A211" s="56"/>
    </row>
    <row r="212" spans="1:1">
      <c r="A212" s="56"/>
    </row>
    <row r="213" spans="1:1">
      <c r="A213" s="56"/>
    </row>
    <row r="214" spans="1:1">
      <c r="A214" s="56"/>
    </row>
    <row r="215" spans="1:1">
      <c r="A215" s="56"/>
    </row>
    <row r="216" spans="1:1">
      <c r="A216" s="56"/>
    </row>
    <row r="217" spans="1:1">
      <c r="A217" s="56"/>
    </row>
    <row r="218" spans="1:1">
      <c r="A218" s="56"/>
    </row>
    <row r="219" spans="1:1">
      <c r="A219" s="56"/>
    </row>
    <row r="220" spans="1:1">
      <c r="A220" s="56"/>
    </row>
    <row r="221" spans="1:1">
      <c r="A221" s="56"/>
    </row>
    <row r="222" spans="1:1">
      <c r="A222" s="56"/>
    </row>
    <row r="223" spans="1:1">
      <c r="A223" s="56"/>
    </row>
    <row r="224" spans="1:1">
      <c r="A224" s="56"/>
    </row>
    <row r="225" spans="1:1">
      <c r="A225" s="56"/>
    </row>
    <row r="226" spans="1:1">
      <c r="A226" s="56"/>
    </row>
    <row r="227" spans="1:1">
      <c r="A227" s="56"/>
    </row>
    <row r="228" spans="1:1">
      <c r="A228" s="56"/>
    </row>
    <row r="229" spans="1:1">
      <c r="A229" s="56"/>
    </row>
    <row r="230" spans="1:1">
      <c r="A230" s="56"/>
    </row>
    <row r="231" spans="1:1">
      <c r="A231" s="56"/>
    </row>
    <row r="232" spans="1:1">
      <c r="A232" s="56"/>
    </row>
    <row r="233" spans="1:1">
      <c r="A233" s="56"/>
    </row>
    <row r="234" spans="1:1">
      <c r="A234" s="56"/>
    </row>
    <row r="235" spans="1:1">
      <c r="A235" s="56"/>
    </row>
    <row r="236" spans="1:1">
      <c r="A236" s="56"/>
    </row>
    <row r="237" spans="1:1">
      <c r="A237" s="56"/>
    </row>
    <row r="238" spans="1:1">
      <c r="A238" s="56"/>
    </row>
    <row r="239" spans="1:1">
      <c r="A239" s="56"/>
    </row>
    <row r="240" spans="1:1">
      <c r="A240" s="56"/>
    </row>
    <row r="241" spans="1:1">
      <c r="A241" s="56"/>
    </row>
    <row r="242" spans="1:1">
      <c r="A242" s="56"/>
    </row>
    <row r="243" spans="1:1">
      <c r="A243" s="56"/>
    </row>
    <row r="244" spans="1:1">
      <c r="A244" s="56"/>
    </row>
    <row r="245" spans="1:1">
      <c r="A245" s="56"/>
    </row>
    <row r="246" spans="1:1">
      <c r="A246" s="56"/>
    </row>
    <row r="247" spans="1:1">
      <c r="A247" s="56"/>
    </row>
    <row r="248" spans="1:1">
      <c r="A248" s="56"/>
    </row>
    <row r="249" spans="1:1">
      <c r="A249" s="56"/>
    </row>
    <row r="250" spans="1:1">
      <c r="A250" s="56"/>
    </row>
    <row r="251" spans="1:1">
      <c r="A251" s="56"/>
    </row>
    <row r="252" spans="1:1">
      <c r="A252" s="56"/>
    </row>
    <row r="253" spans="1:1">
      <c r="A253" s="56"/>
    </row>
    <row r="254" spans="1:1">
      <c r="A254" s="56"/>
    </row>
    <row r="255" spans="1:1">
      <c r="A255" s="56"/>
    </row>
    <row r="256" spans="1:1">
      <c r="A256" s="56"/>
    </row>
    <row r="257" spans="1:1">
      <c r="A257" s="56"/>
    </row>
    <row r="258" spans="1:1">
      <c r="A258" s="56"/>
    </row>
    <row r="259" spans="1:1">
      <c r="A259" s="56"/>
    </row>
    <row r="260" spans="1:1">
      <c r="A260" s="56"/>
    </row>
    <row r="261" spans="1:1">
      <c r="A261" s="56"/>
    </row>
    <row r="262" spans="1:1">
      <c r="A262" s="56"/>
    </row>
    <row r="263" spans="1:1">
      <c r="A263" s="56"/>
    </row>
  </sheetData>
  <mergeCells count="1">
    <mergeCell ref="C3:G6"/>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1C2A4-4617-45A8-986F-E6C7D43179E6}">
  <sheetPr>
    <tabColor rgb="FFFF0000"/>
  </sheetPr>
  <dimension ref="A1:M144"/>
  <sheetViews>
    <sheetView topLeftCell="A66" workbookViewId="0">
      <selection activeCell="C2" sqref="C2"/>
    </sheetView>
  </sheetViews>
  <sheetFormatPr defaultColWidth="10.85546875" defaultRowHeight="12"/>
  <cols>
    <col min="1" max="1" width="6.85546875" style="2" customWidth="1"/>
    <col min="2" max="2" width="33" style="2" customWidth="1"/>
    <col min="3" max="3" width="12.42578125" style="2" customWidth="1"/>
    <col min="4" max="4" width="11" style="2" customWidth="1"/>
    <col min="5" max="5" width="12.28515625" style="2" customWidth="1"/>
    <col min="6" max="7" width="11" style="2" customWidth="1"/>
    <col min="8" max="16384" width="10.85546875" style="2"/>
  </cols>
  <sheetData>
    <row r="1" spans="1:7">
      <c r="A1" s="1" t="s">
        <v>310</v>
      </c>
      <c r="B1" s="1"/>
      <c r="C1" s="1"/>
      <c r="G1" s="905" t="s">
        <v>1</v>
      </c>
    </row>
    <row r="2" spans="1:7">
      <c r="A2" s="1" t="s">
        <v>2</v>
      </c>
      <c r="B2" s="1"/>
      <c r="C2" s="1"/>
      <c r="G2" s="905"/>
    </row>
    <row r="3" spans="1:7">
      <c r="A3" s="1"/>
      <c r="B3" s="1"/>
      <c r="C3" s="1"/>
      <c r="G3" s="902" t="s">
        <v>311</v>
      </c>
    </row>
    <row r="4" spans="1:7">
      <c r="A4" s="1" t="s">
        <v>141</v>
      </c>
      <c r="B4" s="1"/>
      <c r="C4" s="1"/>
      <c r="G4" s="714" t="s">
        <v>4</v>
      </c>
    </row>
    <row r="5" spans="1:7">
      <c r="A5" s="454" t="s">
        <v>695</v>
      </c>
      <c r="B5" s="1"/>
      <c r="C5" s="1"/>
      <c r="G5" s="718" t="s">
        <v>142</v>
      </c>
    </row>
    <row r="6" spans="1:7">
      <c r="A6" s="1" t="s">
        <v>117</v>
      </c>
      <c r="B6" s="1"/>
      <c r="C6" s="1"/>
      <c r="D6" s="1"/>
      <c r="E6" s="1"/>
      <c r="G6" s="1"/>
    </row>
    <row r="7" spans="1:7">
      <c r="A7" s="10" t="s">
        <v>5</v>
      </c>
      <c r="B7" s="1"/>
      <c r="C7" s="1"/>
      <c r="D7" s="1"/>
      <c r="E7" s="1"/>
      <c r="F7" s="1"/>
      <c r="G7" s="1"/>
    </row>
    <row r="8" spans="1:7">
      <c r="A8" s="1"/>
      <c r="B8" s="1"/>
      <c r="C8" s="1"/>
      <c r="D8" s="1"/>
      <c r="E8" s="1"/>
      <c r="F8" s="1"/>
      <c r="G8" s="1"/>
    </row>
    <row r="9" spans="1:7">
      <c r="A9" s="1"/>
      <c r="B9" s="1"/>
      <c r="C9" s="1"/>
      <c r="D9" s="1"/>
      <c r="E9" s="1"/>
      <c r="F9" s="1"/>
      <c r="G9" s="1"/>
    </row>
    <row r="10" spans="1:7">
      <c r="A10" s="973" t="s">
        <v>314</v>
      </c>
      <c r="B10" s="974"/>
      <c r="C10" s="974"/>
      <c r="D10" s="974"/>
      <c r="E10" s="974"/>
      <c r="F10" s="974"/>
      <c r="G10" s="974"/>
    </row>
    <row r="11" spans="1:7">
      <c r="A11" s="974"/>
      <c r="B11" s="974"/>
      <c r="C11" s="974"/>
      <c r="D11" s="974"/>
      <c r="E11" s="974"/>
      <c r="F11" s="974"/>
      <c r="G11" s="974"/>
    </row>
    <row r="12" spans="1:7" ht="12.75" thickBot="1">
      <c r="A12" s="12"/>
      <c r="B12" s="12"/>
      <c r="C12" s="488"/>
      <c r="D12" s="488"/>
      <c r="E12" s="488"/>
      <c r="F12" s="488"/>
      <c r="G12" s="488"/>
    </row>
    <row r="13" spans="1:7" s="19" customFormat="1">
      <c r="A13" s="15"/>
      <c r="B13" s="16" t="s">
        <v>7</v>
      </c>
      <c r="C13" s="16">
        <v>-2</v>
      </c>
      <c r="D13" s="16">
        <f>C13-1</f>
        <v>-3</v>
      </c>
      <c r="E13" s="16">
        <f>D13-1</f>
        <v>-4</v>
      </c>
      <c r="F13" s="16">
        <f>E13-1</f>
        <v>-5</v>
      </c>
      <c r="G13" s="16">
        <f>F13-1</f>
        <v>-6</v>
      </c>
    </row>
    <row r="14" spans="1:7">
      <c r="A14" s="21" t="s">
        <v>92</v>
      </c>
      <c r="B14" s="1"/>
      <c r="C14" s="487" t="s">
        <v>9</v>
      </c>
      <c r="D14" s="490"/>
      <c r="E14" s="490" t="s">
        <v>10</v>
      </c>
      <c r="F14" s="490" t="s">
        <v>530</v>
      </c>
      <c r="G14" s="481" t="s">
        <v>530</v>
      </c>
    </row>
    <row r="15" spans="1:7">
      <c r="A15" s="26" t="s">
        <v>95</v>
      </c>
      <c r="B15" s="26" t="s">
        <v>241</v>
      </c>
      <c r="C15" s="497" t="s">
        <v>14</v>
      </c>
      <c r="D15" s="497" t="s">
        <v>106</v>
      </c>
      <c r="E15" s="497" t="s">
        <v>8</v>
      </c>
      <c r="F15" s="497" t="s">
        <v>16</v>
      </c>
      <c r="G15" s="27" t="s">
        <v>17</v>
      </c>
    </row>
    <row r="16" spans="1:7">
      <c r="A16" s="30"/>
      <c r="C16" s="37"/>
      <c r="D16" s="37"/>
      <c r="E16" s="37"/>
      <c r="F16" s="37"/>
      <c r="G16" s="37"/>
    </row>
    <row r="17" spans="1:7">
      <c r="A17" s="30">
        <v>1</v>
      </c>
      <c r="B17" s="1" t="s">
        <v>318</v>
      </c>
      <c r="C17" s="30"/>
      <c r="D17" s="30"/>
      <c r="E17" s="30"/>
      <c r="F17" s="30"/>
      <c r="G17" s="30"/>
    </row>
    <row r="18" spans="1:7">
      <c r="A18" s="30">
        <f>A17+1</f>
        <v>2</v>
      </c>
    </row>
    <row r="19" spans="1:7">
      <c r="A19" s="30">
        <f t="shared" ref="A19:A45" si="0">A18+1</f>
        <v>3</v>
      </c>
      <c r="B19" s="2" t="s">
        <v>204</v>
      </c>
      <c r="C19" s="91"/>
      <c r="D19" s="91"/>
      <c r="E19" s="91"/>
      <c r="F19" s="35"/>
      <c r="G19" s="31"/>
    </row>
    <row r="20" spans="1:7">
      <c r="A20" s="30">
        <f t="shared" si="0"/>
        <v>4</v>
      </c>
      <c r="C20" s="31"/>
      <c r="D20" s="31"/>
      <c r="E20" s="31"/>
      <c r="F20" s="31"/>
      <c r="G20" s="31"/>
    </row>
    <row r="21" spans="1:7">
      <c r="A21" s="30">
        <f t="shared" si="0"/>
        <v>5</v>
      </c>
      <c r="B21" s="2" t="s">
        <v>319</v>
      </c>
      <c r="C21" s="65"/>
      <c r="D21" s="65"/>
      <c r="E21" s="65"/>
      <c r="F21" s="31"/>
      <c r="G21" s="31"/>
    </row>
    <row r="22" spans="1:7">
      <c r="A22" s="30">
        <f t="shared" si="0"/>
        <v>6</v>
      </c>
      <c r="C22" s="31"/>
      <c r="D22" s="31"/>
      <c r="E22" s="31"/>
      <c r="F22" s="31"/>
      <c r="G22" s="31"/>
    </row>
    <row r="23" spans="1:7">
      <c r="A23" s="30">
        <f t="shared" si="0"/>
        <v>7</v>
      </c>
      <c r="B23" s="2" t="s">
        <v>531</v>
      </c>
      <c r="C23" s="65"/>
      <c r="D23" s="65"/>
      <c r="E23" s="65"/>
      <c r="F23" s="31"/>
      <c r="G23" s="31"/>
    </row>
    <row r="24" spans="1:7">
      <c r="A24" s="30">
        <f t="shared" si="0"/>
        <v>8</v>
      </c>
      <c r="C24" s="65"/>
      <c r="D24" s="65"/>
      <c r="E24" s="65"/>
      <c r="F24" s="31"/>
      <c r="G24" s="31"/>
    </row>
    <row r="25" spans="1:7">
      <c r="A25" s="30">
        <f t="shared" si="0"/>
        <v>9</v>
      </c>
      <c r="B25" s="2" t="s">
        <v>228</v>
      </c>
      <c r="C25" s="65"/>
      <c r="D25" s="65"/>
      <c r="E25" s="65"/>
      <c r="F25" s="31"/>
      <c r="G25" s="31"/>
    </row>
    <row r="26" spans="1:7">
      <c r="A26" s="30">
        <f t="shared" si="0"/>
        <v>10</v>
      </c>
      <c r="C26" s="31"/>
      <c r="D26" s="31"/>
      <c r="E26" s="65"/>
      <c r="F26" s="31"/>
      <c r="G26" s="31"/>
    </row>
    <row r="27" spans="1:7">
      <c r="A27" s="30">
        <f t="shared" si="0"/>
        <v>11</v>
      </c>
      <c r="B27" s="2" t="s">
        <v>207</v>
      </c>
      <c r="C27" s="485"/>
      <c r="D27" s="485"/>
      <c r="E27" s="65"/>
      <c r="F27" s="496"/>
      <c r="G27" s="496"/>
    </row>
    <row r="28" spans="1:7">
      <c r="A28" s="30">
        <f t="shared" si="0"/>
        <v>12</v>
      </c>
      <c r="C28" s="494"/>
      <c r="D28" s="494"/>
      <c r="E28" s="494"/>
      <c r="F28" s="494"/>
      <c r="G28" s="494"/>
    </row>
    <row r="29" spans="1:7" ht="12.75" thickBot="1">
      <c r="A29" s="30">
        <f t="shared" si="0"/>
        <v>13</v>
      </c>
      <c r="B29" s="2" t="s">
        <v>322</v>
      </c>
      <c r="C29" s="491">
        <f>SUM(C19:C28)</f>
        <v>0</v>
      </c>
      <c r="D29" s="491">
        <f>SUM(D19:D28)</f>
        <v>0</v>
      </c>
      <c r="E29" s="491">
        <f>SUM(E19:E28)</f>
        <v>0</v>
      </c>
      <c r="F29" s="513"/>
      <c r="G29" s="513"/>
    </row>
    <row r="30" spans="1:7" ht="12.75" thickTop="1">
      <c r="A30" s="30">
        <f t="shared" si="0"/>
        <v>14</v>
      </c>
      <c r="C30" s="49"/>
      <c r="D30" s="49"/>
      <c r="E30" s="49"/>
      <c r="F30" s="49"/>
      <c r="G30" s="49"/>
    </row>
    <row r="31" spans="1:7">
      <c r="A31" s="30">
        <f t="shared" si="0"/>
        <v>15</v>
      </c>
      <c r="C31" s="49"/>
      <c r="D31" s="49"/>
      <c r="E31" s="49"/>
      <c r="F31" s="49"/>
      <c r="G31" s="49"/>
    </row>
    <row r="32" spans="1:7">
      <c r="A32" s="30">
        <f t="shared" si="0"/>
        <v>16</v>
      </c>
      <c r="B32" s="1" t="s">
        <v>184</v>
      </c>
      <c r="C32" s="35"/>
      <c r="D32" s="35"/>
      <c r="E32" s="35"/>
      <c r="F32" s="35"/>
      <c r="G32" s="35"/>
    </row>
    <row r="33" spans="1:13">
      <c r="A33" s="30">
        <f t="shared" si="0"/>
        <v>17</v>
      </c>
      <c r="C33" s="31"/>
      <c r="D33" s="31"/>
      <c r="E33" s="31"/>
      <c r="F33" s="31"/>
      <c r="G33" s="31"/>
    </row>
    <row r="34" spans="1:13">
      <c r="A34" s="30">
        <f t="shared" si="0"/>
        <v>18</v>
      </c>
      <c r="B34" s="2" t="s">
        <v>204</v>
      </c>
      <c r="C34" s="279">
        <f>-'MIDC TB'!Q63</f>
        <v>232069.29</v>
      </c>
      <c r="D34" s="35"/>
      <c r="E34" s="279">
        <f>C34+D34</f>
        <v>232069.29</v>
      </c>
      <c r="F34" s="552">
        <v>0</v>
      </c>
      <c r="G34" s="31">
        <f>ROUND(+C34*F34,0)</f>
        <v>0</v>
      </c>
      <c r="I34" s="279">
        <v>116736</v>
      </c>
    </row>
    <row r="35" spans="1:13">
      <c r="A35" s="30">
        <f t="shared" si="0"/>
        <v>19</v>
      </c>
      <c r="C35" s="31"/>
      <c r="D35" s="31"/>
      <c r="E35" s="31"/>
      <c r="F35" s="31"/>
      <c r="G35" s="31"/>
      <c r="I35" s="31"/>
    </row>
    <row r="36" spans="1:13">
      <c r="A36" s="30">
        <f t="shared" si="0"/>
        <v>20</v>
      </c>
      <c r="B36" s="2" t="s">
        <v>319</v>
      </c>
      <c r="C36" s="65">
        <f>-'MIDC TB'!Q57-'MIDC TB'!Q58-'MIDC TB'!Q59-'MIDC TB'!Q56</f>
        <v>693558.96</v>
      </c>
      <c r="D36" s="65"/>
      <c r="E36" s="65">
        <f>C36+D36</f>
        <v>693558.96</v>
      </c>
      <c r="F36" s="31"/>
      <c r="G36" s="31">
        <f>ROUND(+C36*F36,0)</f>
        <v>0</v>
      </c>
      <c r="I36" s="65">
        <v>693559</v>
      </c>
    </row>
    <row r="37" spans="1:13">
      <c r="A37" s="30">
        <f t="shared" si="0"/>
        <v>21</v>
      </c>
      <c r="C37" s="31"/>
      <c r="D37" s="31"/>
      <c r="E37" s="31"/>
      <c r="F37" s="31"/>
      <c r="G37" s="31"/>
      <c r="I37" s="31"/>
    </row>
    <row r="38" spans="1:13">
      <c r="A38" s="30">
        <f t="shared" si="0"/>
        <v>22</v>
      </c>
      <c r="B38" s="2" t="s">
        <v>543</v>
      </c>
      <c r="C38" s="36">
        <f>-'MIDC TB'!Q64-'MIDC TB'!Q60-'MIDC TB'!Q61</f>
        <v>263716.96000000008</v>
      </c>
      <c r="D38" s="36"/>
      <c r="E38" s="36">
        <f>C38+D38</f>
        <v>263716.96000000008</v>
      </c>
      <c r="F38" s="552">
        <v>0</v>
      </c>
      <c r="G38" s="31">
        <f>ROUND(+C38*F38,0)</f>
        <v>0</v>
      </c>
      <c r="I38" s="36"/>
      <c r="J38" s="2" t="s">
        <v>545</v>
      </c>
      <c r="M38" s="499"/>
    </row>
    <row r="39" spans="1:13">
      <c r="A39" s="30">
        <f t="shared" si="0"/>
        <v>23</v>
      </c>
      <c r="C39" s="36"/>
      <c r="D39" s="36"/>
      <c r="E39" s="36"/>
      <c r="F39" s="31"/>
      <c r="G39" s="31"/>
      <c r="I39" s="36"/>
      <c r="M39" s="499"/>
    </row>
    <row r="40" spans="1:13">
      <c r="A40" s="30">
        <f t="shared" si="0"/>
        <v>24</v>
      </c>
      <c r="B40" s="2" t="s">
        <v>229</v>
      </c>
      <c r="C40" s="65">
        <f>-'MIDC TB'!Q54-'MIDC TB'!Q55</f>
        <v>1650707.0699999994</v>
      </c>
      <c r="D40" s="65"/>
      <c r="E40" s="65">
        <f>C40+D40</f>
        <v>1650707.0699999994</v>
      </c>
      <c r="F40" s="67"/>
      <c r="G40" s="31">
        <f>ROUND(+C40*F40,0)</f>
        <v>0</v>
      </c>
      <c r="I40" s="65">
        <v>1914424</v>
      </c>
      <c r="J40" s="2" t="s">
        <v>544</v>
      </c>
    </row>
    <row r="41" spans="1:13">
      <c r="A41" s="30">
        <f t="shared" si="0"/>
        <v>25</v>
      </c>
      <c r="C41" s="65"/>
      <c r="D41" s="65"/>
      <c r="E41" s="65"/>
      <c r="F41" s="31"/>
      <c r="G41" s="31"/>
      <c r="I41" s="65"/>
      <c r="K41" s="499"/>
    </row>
    <row r="42" spans="1:13">
      <c r="A42" s="30">
        <f t="shared" si="0"/>
        <v>26</v>
      </c>
      <c r="B42" s="2" t="s">
        <v>207</v>
      </c>
      <c r="C42" s="65">
        <f>-'MIDC TB'!Q62</f>
        <v>425916.68</v>
      </c>
      <c r="D42" s="65"/>
      <c r="E42" s="65">
        <f>C42+D42</f>
        <v>425916.68</v>
      </c>
      <c r="F42" s="552">
        <v>0</v>
      </c>
      <c r="G42" s="31">
        <f>ROUND(+C42*F42,0)</f>
        <v>0</v>
      </c>
      <c r="I42" s="65">
        <v>419968</v>
      </c>
      <c r="K42" s="499"/>
    </row>
    <row r="43" spans="1:13">
      <c r="A43" s="30">
        <f t="shared" si="0"/>
        <v>27</v>
      </c>
      <c r="C43" s="504"/>
      <c r="D43" s="504"/>
      <c r="E43" s="504"/>
      <c r="F43" s="504"/>
      <c r="G43" s="504"/>
      <c r="K43" s="499"/>
    </row>
    <row r="44" spans="1:13">
      <c r="A44" s="30">
        <f t="shared" si="0"/>
        <v>28</v>
      </c>
      <c r="C44" s="494"/>
      <c r="D44" s="494"/>
      <c r="E44" s="494"/>
      <c r="F44" s="501"/>
      <c r="G44" s="501"/>
      <c r="K44" s="499"/>
    </row>
    <row r="45" spans="1:13" ht="12.75" thickBot="1">
      <c r="A45" s="30">
        <f t="shared" si="0"/>
        <v>29</v>
      </c>
      <c r="B45" s="2" t="s">
        <v>322</v>
      </c>
      <c r="C45" s="491">
        <f>SUM(C34:C44)</f>
        <v>3265968.9599999995</v>
      </c>
      <c r="D45" s="491">
        <f>SUM(D33:D44)</f>
        <v>0</v>
      </c>
      <c r="E45" s="491">
        <f>SUM(E33:E44)</f>
        <v>3265968.9599999995</v>
      </c>
      <c r="F45" s="513"/>
      <c r="G45" s="491">
        <f>SUM(G33:G44)</f>
        <v>0</v>
      </c>
      <c r="K45" s="499"/>
    </row>
    <row r="46" spans="1:13" ht="12.75" thickTop="1">
      <c r="A46" s="30"/>
      <c r="C46" s="49"/>
      <c r="D46" s="49"/>
      <c r="E46" s="49"/>
      <c r="F46" s="49"/>
      <c r="G46" s="49"/>
      <c r="K46" s="499"/>
    </row>
    <row r="47" spans="1:13">
      <c r="A47" s="1"/>
      <c r="B47" s="1"/>
    </row>
    <row r="48" spans="1:13">
      <c r="A48" s="1"/>
      <c r="B48" s="1"/>
    </row>
    <row r="49" spans="1:7">
      <c r="A49" s="1" t="s">
        <v>323</v>
      </c>
      <c r="B49" s="1"/>
      <c r="C49" s="1"/>
      <c r="E49" s="492" t="s">
        <v>1</v>
      </c>
    </row>
    <row r="50" spans="1:7">
      <c r="A50" s="1" t="s">
        <v>324</v>
      </c>
      <c r="B50" s="1"/>
      <c r="C50" s="1"/>
      <c r="E50" s="492"/>
    </row>
    <row r="51" spans="1:7">
      <c r="A51" s="1"/>
      <c r="B51" s="1"/>
      <c r="C51" s="1"/>
      <c r="E51" s="489" t="s">
        <v>325</v>
      </c>
      <c r="G51" s="1"/>
    </row>
    <row r="52" spans="1:7">
      <c r="A52" s="1" t="s">
        <v>141</v>
      </c>
      <c r="B52" s="1"/>
      <c r="C52" s="1"/>
      <c r="E52" s="10" t="s">
        <v>4</v>
      </c>
    </row>
    <row r="53" spans="1:7">
      <c r="A53" s="1" t="s">
        <v>135</v>
      </c>
      <c r="B53" s="1"/>
      <c r="C53" s="1"/>
      <c r="E53" s="1" t="s">
        <v>142</v>
      </c>
    </row>
    <row r="54" spans="1:7">
      <c r="A54" s="1" t="s">
        <v>117</v>
      </c>
      <c r="B54" s="1"/>
      <c r="C54" s="1"/>
      <c r="D54" s="1"/>
      <c r="E54" s="1"/>
      <c r="F54" s="1"/>
      <c r="G54" s="1"/>
    </row>
    <row r="55" spans="1:7">
      <c r="A55" s="10" t="s">
        <v>5</v>
      </c>
      <c r="B55" s="1"/>
      <c r="C55" s="1"/>
      <c r="D55" s="1"/>
      <c r="E55" s="1"/>
      <c r="F55" s="1"/>
      <c r="G55" s="1"/>
    </row>
    <row r="56" spans="1:7">
      <c r="A56" s="1"/>
      <c r="B56" s="1"/>
      <c r="C56" s="1"/>
      <c r="D56" s="1"/>
      <c r="E56" s="1"/>
      <c r="F56" s="1"/>
      <c r="G56" s="1"/>
    </row>
    <row r="57" spans="1:7">
      <c r="A57" s="982" t="s">
        <v>532</v>
      </c>
      <c r="B57" s="983"/>
      <c r="C57" s="983"/>
      <c r="D57" s="983"/>
      <c r="E57" s="983"/>
      <c r="F57" s="983"/>
      <c r="G57" s="983"/>
    </row>
    <row r="58" spans="1:7">
      <c r="A58" s="983"/>
      <c r="B58" s="983"/>
      <c r="C58" s="983"/>
      <c r="D58" s="983"/>
      <c r="E58" s="983"/>
      <c r="F58" s="983"/>
      <c r="G58" s="983"/>
    </row>
    <row r="59" spans="1:7" ht="12.75" thickBot="1">
      <c r="A59" s="12"/>
      <c r="B59" s="12"/>
      <c r="C59" s="12"/>
      <c r="D59" s="12"/>
      <c r="E59" s="12"/>
      <c r="F59" s="488"/>
      <c r="G59" s="488"/>
    </row>
    <row r="60" spans="1:7">
      <c r="A60" s="15"/>
      <c r="B60" s="16" t="s">
        <v>7</v>
      </c>
      <c r="C60" s="17">
        <v>-2</v>
      </c>
      <c r="D60" s="17">
        <f>C60-1</f>
        <v>-3</v>
      </c>
      <c r="E60" s="17">
        <f>D60-1</f>
        <v>-4</v>
      </c>
      <c r="F60" s="17">
        <f>E60-1</f>
        <v>-5</v>
      </c>
      <c r="G60" s="17">
        <f>F60-1</f>
        <v>-6</v>
      </c>
    </row>
    <row r="61" spans="1:7">
      <c r="A61" s="21" t="s">
        <v>92</v>
      </c>
      <c r="B61" s="1"/>
      <c r="C61" s="487" t="s">
        <v>94</v>
      </c>
      <c r="D61" s="490"/>
      <c r="E61" s="490" t="s">
        <v>533</v>
      </c>
      <c r="F61" s="490" t="s">
        <v>530</v>
      </c>
      <c r="G61" s="481" t="s">
        <v>530</v>
      </c>
    </row>
    <row r="62" spans="1:7">
      <c r="A62" s="26" t="s">
        <v>95</v>
      </c>
      <c r="B62" s="26" t="s">
        <v>241</v>
      </c>
      <c r="C62" s="497" t="s">
        <v>14</v>
      </c>
      <c r="D62" s="497" t="s">
        <v>106</v>
      </c>
      <c r="E62" s="497" t="s">
        <v>8</v>
      </c>
      <c r="F62" s="497" t="s">
        <v>16</v>
      </c>
      <c r="G62" s="27" t="s">
        <v>17</v>
      </c>
    </row>
    <row r="63" spans="1:7">
      <c r="A63" s="30"/>
      <c r="F63" s="37"/>
      <c r="G63" s="37"/>
    </row>
    <row r="64" spans="1:7">
      <c r="A64" s="30">
        <v>1</v>
      </c>
      <c r="B64" s="1" t="s">
        <v>318</v>
      </c>
      <c r="C64" s="37"/>
      <c r="D64" s="37"/>
      <c r="E64" s="37"/>
      <c r="F64" s="30"/>
      <c r="G64" s="30"/>
    </row>
    <row r="65" spans="1:7">
      <c r="A65" s="30">
        <f>A64+1</f>
        <v>2</v>
      </c>
      <c r="C65" s="30"/>
      <c r="D65" s="30"/>
      <c r="E65" s="30"/>
    </row>
    <row r="66" spans="1:7">
      <c r="A66" s="30">
        <f t="shared" ref="A66:A93" si="1">A65+1</f>
        <v>3</v>
      </c>
      <c r="B66" s="2" t="s">
        <v>204</v>
      </c>
      <c r="C66" s="36"/>
      <c r="D66" s="36"/>
      <c r="E66" s="36"/>
      <c r="F66" s="35"/>
      <c r="G66" s="31"/>
    </row>
    <row r="67" spans="1:7">
      <c r="A67" s="30">
        <f t="shared" si="1"/>
        <v>4</v>
      </c>
      <c r="C67" s="36"/>
      <c r="D67" s="36"/>
      <c r="E67" s="36"/>
      <c r="F67" s="31"/>
      <c r="G67" s="31"/>
    </row>
    <row r="68" spans="1:7">
      <c r="A68" s="30">
        <f t="shared" si="1"/>
        <v>5</v>
      </c>
      <c r="B68" s="2" t="s">
        <v>319</v>
      </c>
      <c r="C68" s="36"/>
      <c r="D68" s="36"/>
      <c r="E68" s="36"/>
      <c r="F68" s="31"/>
      <c r="G68" s="31"/>
    </row>
    <row r="69" spans="1:7">
      <c r="A69" s="30">
        <f t="shared" si="1"/>
        <v>6</v>
      </c>
      <c r="C69" s="36"/>
      <c r="D69" s="36"/>
      <c r="E69" s="36"/>
      <c r="F69" s="31"/>
      <c r="G69" s="31"/>
    </row>
    <row r="70" spans="1:7">
      <c r="A70" s="30">
        <f t="shared" si="1"/>
        <v>7</v>
      </c>
      <c r="B70" s="2" t="s">
        <v>531</v>
      </c>
      <c r="C70" s="36"/>
      <c r="D70" s="36"/>
      <c r="E70" s="36"/>
      <c r="F70" s="31"/>
      <c r="G70" s="31"/>
    </row>
    <row r="71" spans="1:7">
      <c r="A71" s="30">
        <f t="shared" si="1"/>
        <v>8</v>
      </c>
      <c r="C71" s="36"/>
      <c r="D71" s="36"/>
      <c r="E71" s="36"/>
      <c r="F71" s="31"/>
      <c r="G71" s="31"/>
    </row>
    <row r="72" spans="1:7">
      <c r="A72" s="30">
        <f t="shared" si="1"/>
        <v>9</v>
      </c>
      <c r="B72" s="2" t="s">
        <v>228</v>
      </c>
      <c r="C72" s="36"/>
      <c r="D72" s="36"/>
      <c r="E72" s="36"/>
      <c r="F72" s="31"/>
      <c r="G72" s="31"/>
    </row>
    <row r="73" spans="1:7">
      <c r="A73" s="30">
        <f t="shared" si="1"/>
        <v>10</v>
      </c>
      <c r="C73" s="36"/>
      <c r="D73" s="36"/>
      <c r="E73" s="36"/>
      <c r="F73" s="31"/>
      <c r="G73" s="31"/>
    </row>
    <row r="74" spans="1:7">
      <c r="A74" s="30">
        <f t="shared" si="1"/>
        <v>11</v>
      </c>
      <c r="B74" s="2" t="s">
        <v>207</v>
      </c>
      <c r="C74" s="36"/>
      <c r="D74" s="36"/>
      <c r="E74" s="36"/>
      <c r="F74" s="35"/>
      <c r="G74" s="31"/>
    </row>
    <row r="75" spans="1:7">
      <c r="A75" s="30">
        <f t="shared" si="1"/>
        <v>12</v>
      </c>
      <c r="C75" s="508"/>
      <c r="D75" s="508"/>
      <c r="E75" s="508"/>
      <c r="F75" s="504"/>
      <c r="G75" s="504"/>
    </row>
    <row r="76" spans="1:7">
      <c r="A76" s="30">
        <f t="shared" si="1"/>
        <v>13</v>
      </c>
      <c r="C76" s="31"/>
      <c r="D76" s="31"/>
      <c r="E76" s="31"/>
      <c r="F76" s="49"/>
      <c r="G76" s="49"/>
    </row>
    <row r="77" spans="1:7" ht="12.75" thickBot="1">
      <c r="A77" s="30">
        <f t="shared" si="1"/>
        <v>14</v>
      </c>
      <c r="B77" s="2" t="s">
        <v>322</v>
      </c>
      <c r="C77" s="491">
        <f>SUM(C65:C76)</f>
        <v>0</v>
      </c>
      <c r="D77" s="491">
        <f>SUM(D65:D76)</f>
        <v>0</v>
      </c>
      <c r="E77" s="491">
        <f>SUM(E65:E76)</f>
        <v>0</v>
      </c>
      <c r="F77" s="491"/>
      <c r="G77" s="513"/>
    </row>
    <row r="78" spans="1:7" ht="12.75" thickTop="1">
      <c r="A78" s="30">
        <f t="shared" si="1"/>
        <v>15</v>
      </c>
      <c r="C78" s="1"/>
      <c r="D78" s="1"/>
      <c r="E78" s="1"/>
      <c r="F78" s="49"/>
      <c r="G78" s="49"/>
    </row>
    <row r="79" spans="1:7">
      <c r="A79" s="30">
        <f t="shared" si="1"/>
        <v>16</v>
      </c>
      <c r="C79" s="1"/>
      <c r="D79" s="1"/>
      <c r="E79" s="1"/>
      <c r="F79" s="49"/>
      <c r="G79" s="49"/>
    </row>
    <row r="80" spans="1:7">
      <c r="A80" s="30">
        <f t="shared" si="1"/>
        <v>17</v>
      </c>
      <c r="B80" s="1" t="s">
        <v>184</v>
      </c>
      <c r="C80" s="36"/>
      <c r="D80" s="36"/>
      <c r="E80" s="36"/>
      <c r="F80" s="35"/>
      <c r="G80" s="35"/>
    </row>
    <row r="81" spans="1:13">
      <c r="A81" s="30">
        <f t="shared" si="1"/>
        <v>18</v>
      </c>
      <c r="C81" s="36"/>
      <c r="D81" s="36"/>
      <c r="E81" s="36"/>
      <c r="F81" s="31"/>
      <c r="G81" s="31"/>
      <c r="M81" s="499"/>
    </row>
    <row r="82" spans="1:13">
      <c r="A82" s="30">
        <f t="shared" si="1"/>
        <v>19</v>
      </c>
      <c r="B82" s="2" t="s">
        <v>204</v>
      </c>
      <c r="C82" s="36">
        <f>+'MIDC TB'!Q121</f>
        <v>24518.776923076923</v>
      </c>
      <c r="D82" s="36"/>
      <c r="E82" s="36">
        <f>C82+D82</f>
        <v>24518.776923076923</v>
      </c>
      <c r="F82" s="551">
        <v>0</v>
      </c>
      <c r="G82" s="31">
        <f>ROUND(+C82*F82,0)</f>
        <v>0</v>
      </c>
      <c r="I82" s="36">
        <v>6891</v>
      </c>
      <c r="J82" s="2">
        <v>4275</v>
      </c>
      <c r="L82" s="499"/>
      <c r="M82" s="499"/>
    </row>
    <row r="83" spans="1:13">
      <c r="A83" s="30">
        <f t="shared" si="1"/>
        <v>20</v>
      </c>
      <c r="C83" s="36"/>
      <c r="D83" s="36"/>
      <c r="E83" s="36"/>
      <c r="F83" s="31"/>
      <c r="G83" s="31"/>
      <c r="I83" s="36"/>
      <c r="L83" s="499"/>
      <c r="M83" s="499"/>
    </row>
    <row r="84" spans="1:13">
      <c r="A84" s="30">
        <f t="shared" si="1"/>
        <v>21</v>
      </c>
      <c r="B84" s="2" t="s">
        <v>319</v>
      </c>
      <c r="C84" s="36">
        <f>+'MIDC TB'!Q114+'MIDC TB'!Q115+'MIDC TB'!Q116+'MIDC TB'!Q117</f>
        <v>257242.47</v>
      </c>
      <c r="D84" s="36"/>
      <c r="E84" s="36">
        <f>C84+D84</f>
        <v>257242.47</v>
      </c>
      <c r="F84" s="31"/>
      <c r="G84" s="31">
        <f>ROUND(+C84*F84,0)</f>
        <v>0</v>
      </c>
      <c r="I84" s="36">
        <v>189697</v>
      </c>
      <c r="J84" s="2" t="s">
        <v>534</v>
      </c>
      <c r="L84" s="499"/>
      <c r="M84" s="499"/>
    </row>
    <row r="85" spans="1:13">
      <c r="A85" s="30">
        <f t="shared" si="1"/>
        <v>22</v>
      </c>
      <c r="C85" s="36"/>
      <c r="D85" s="36"/>
      <c r="E85" s="36"/>
      <c r="F85" s="31"/>
      <c r="G85" s="31"/>
      <c r="I85" s="36"/>
      <c r="L85" s="499"/>
    </row>
    <row r="86" spans="1:13">
      <c r="A86" s="30">
        <f t="shared" si="1"/>
        <v>23</v>
      </c>
      <c r="B86" s="2" t="s">
        <v>543</v>
      </c>
      <c r="C86" s="36">
        <f>+'MIDC TB'!Q118+'MIDC TB'!Q119+'MIDC TB'!Q122</f>
        <v>213054.97</v>
      </c>
      <c r="D86" s="36"/>
      <c r="E86" s="36">
        <f>C86+D86</f>
        <v>213054.97</v>
      </c>
      <c r="F86" s="551">
        <v>0</v>
      </c>
      <c r="G86" s="31">
        <f>ROUND(+C86*F86,0)</f>
        <v>0</v>
      </c>
      <c r="I86" s="36"/>
      <c r="J86" s="2" t="s">
        <v>546</v>
      </c>
      <c r="M86" s="499"/>
    </row>
    <row r="87" spans="1:13">
      <c r="A87" s="30">
        <f t="shared" si="1"/>
        <v>24</v>
      </c>
      <c r="C87" s="36"/>
      <c r="D87" s="36"/>
      <c r="E87" s="36"/>
      <c r="F87" s="31"/>
      <c r="G87" s="31"/>
      <c r="I87" s="36"/>
      <c r="M87" s="499"/>
    </row>
    <row r="88" spans="1:13">
      <c r="A88" s="30">
        <f t="shared" si="1"/>
        <v>25</v>
      </c>
      <c r="B88" s="2" t="s">
        <v>229</v>
      </c>
      <c r="C88" s="36">
        <f>+'MIDC TB'!Q111+'MIDC TB'!Q112+'MIDC TB'!Q113</f>
        <v>2092380.2600000005</v>
      </c>
      <c r="D88" s="36"/>
      <c r="E88" s="36">
        <f>C88+D88</f>
        <v>2092380.2600000005</v>
      </c>
      <c r="F88" s="31"/>
      <c r="G88" s="31">
        <f>ROUND(+C88*F88,0)</f>
        <v>0</v>
      </c>
      <c r="I88" s="36">
        <v>2038233</v>
      </c>
      <c r="J88" s="2" t="s">
        <v>547</v>
      </c>
      <c r="M88" s="499"/>
    </row>
    <row r="89" spans="1:13">
      <c r="A89" s="30">
        <f t="shared" si="1"/>
        <v>26</v>
      </c>
      <c r="C89" s="36"/>
      <c r="D89" s="36"/>
      <c r="E89" s="36"/>
      <c r="F89" s="31"/>
      <c r="G89" s="31"/>
      <c r="I89" s="36"/>
      <c r="M89" s="499"/>
    </row>
    <row r="90" spans="1:13">
      <c r="A90" s="30">
        <f t="shared" si="1"/>
        <v>27</v>
      </c>
      <c r="B90" s="2" t="s">
        <v>207</v>
      </c>
      <c r="C90" s="36">
        <f>+'MIDC TB'!Q120</f>
        <v>166587.87</v>
      </c>
      <c r="D90" s="36"/>
      <c r="E90" s="36">
        <f>C90+D90</f>
        <v>166587.87</v>
      </c>
      <c r="F90" s="551">
        <v>0</v>
      </c>
      <c r="G90" s="31">
        <f>ROUND(+C90*F90,0)</f>
        <v>0</v>
      </c>
      <c r="I90" s="36">
        <v>124226</v>
      </c>
      <c r="J90" s="2">
        <v>4265</v>
      </c>
    </row>
    <row r="91" spans="1:13">
      <c r="A91" s="30">
        <f t="shared" si="1"/>
        <v>28</v>
      </c>
      <c r="C91" s="514"/>
      <c r="D91" s="514"/>
      <c r="E91" s="514"/>
      <c r="F91" s="504" t="str">
        <f>IF(G149=0,"",G149)</f>
        <v/>
      </c>
      <c r="G91" s="504" t="str">
        <f>IF(H149=0,"",H149)</f>
        <v/>
      </c>
    </row>
    <row r="92" spans="1:13">
      <c r="A92" s="30">
        <f t="shared" si="1"/>
        <v>29</v>
      </c>
      <c r="C92" s="31"/>
      <c r="D92" s="31"/>
      <c r="E92" s="31"/>
      <c r="F92" s="49"/>
      <c r="G92" s="49"/>
    </row>
    <row r="93" spans="1:13" ht="12.75" thickBot="1">
      <c r="A93" s="30">
        <f t="shared" si="1"/>
        <v>30</v>
      </c>
      <c r="B93" s="2" t="s">
        <v>322</v>
      </c>
      <c r="C93" s="491">
        <f>SUM(C81:C92)</f>
        <v>2753784.3469230775</v>
      </c>
      <c r="D93" s="491">
        <f>SUM(D81:D92)</f>
        <v>0</v>
      </c>
      <c r="E93" s="491">
        <f>SUM(E81:E92)</f>
        <v>2753784.3469230775</v>
      </c>
      <c r="F93" s="491"/>
      <c r="G93" s="491">
        <f>SUM(G81:G92)</f>
        <v>0</v>
      </c>
    </row>
    <row r="94" spans="1:13" ht="12.75" thickTop="1">
      <c r="A94" s="30"/>
      <c r="F94" s="49"/>
      <c r="G94" s="49"/>
    </row>
    <row r="95" spans="1:13">
      <c r="A95" s="56"/>
    </row>
    <row r="111" spans="1:1">
      <c r="A111" s="56"/>
    </row>
    <row r="112" spans="1:1">
      <c r="A112" s="56"/>
    </row>
    <row r="113" spans="1:1">
      <c r="A113" s="56"/>
    </row>
    <row r="114" spans="1:1">
      <c r="A114" s="56"/>
    </row>
    <row r="115" spans="1:1">
      <c r="A115" s="56"/>
    </row>
    <row r="116" spans="1:1">
      <c r="A116" s="56"/>
    </row>
    <row r="117" spans="1:1">
      <c r="A117" s="56"/>
    </row>
    <row r="118" spans="1:1">
      <c r="A118" s="56"/>
    </row>
    <row r="119" spans="1:1">
      <c r="A119" s="56"/>
    </row>
    <row r="120" spans="1:1">
      <c r="A120" s="56"/>
    </row>
    <row r="121" spans="1:1">
      <c r="A121" s="56"/>
    </row>
    <row r="122" spans="1:1">
      <c r="A122" s="56"/>
    </row>
    <row r="123" spans="1:1">
      <c r="A123" s="56"/>
    </row>
    <row r="124" spans="1:1">
      <c r="A124" s="56"/>
    </row>
    <row r="125" spans="1:1">
      <c r="A125" s="56"/>
    </row>
    <row r="126" spans="1:1">
      <c r="A126" s="56"/>
    </row>
    <row r="127" spans="1:1">
      <c r="A127" s="56"/>
    </row>
    <row r="128" spans="1:1">
      <c r="A128" s="56"/>
    </row>
    <row r="129" spans="1:1">
      <c r="A129" s="56"/>
    </row>
    <row r="130" spans="1:1">
      <c r="A130" s="56"/>
    </row>
    <row r="131" spans="1:1">
      <c r="A131" s="56"/>
    </row>
    <row r="132" spans="1:1">
      <c r="A132" s="56"/>
    </row>
    <row r="133" spans="1:1">
      <c r="A133" s="56"/>
    </row>
    <row r="134" spans="1:1">
      <c r="A134" s="56"/>
    </row>
    <row r="135" spans="1:1">
      <c r="A135" s="56"/>
    </row>
    <row r="136" spans="1:1">
      <c r="A136" s="56"/>
    </row>
    <row r="137" spans="1:1">
      <c r="A137" s="56"/>
    </row>
    <row r="138" spans="1:1">
      <c r="A138" s="56"/>
    </row>
    <row r="139" spans="1:1">
      <c r="A139" s="56"/>
    </row>
    <row r="140" spans="1:1">
      <c r="A140" s="56"/>
    </row>
    <row r="141" spans="1:1">
      <c r="A141" s="56"/>
    </row>
    <row r="142" spans="1:1">
      <c r="A142" s="56"/>
    </row>
    <row r="143" spans="1:1">
      <c r="A143" s="56"/>
    </row>
    <row r="144" spans="1:1">
      <c r="A144" s="56"/>
    </row>
  </sheetData>
  <mergeCells count="2">
    <mergeCell ref="A10:G11"/>
    <mergeCell ref="A57:G58"/>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B546CE-CEFD-448A-A1FB-7698F119013D}">
  <sheetPr>
    <tabColor rgb="FFFF0000"/>
  </sheetPr>
  <dimension ref="A1:K317"/>
  <sheetViews>
    <sheetView topLeftCell="A54" workbookViewId="0">
      <selection activeCell="C2" sqref="C2"/>
    </sheetView>
  </sheetViews>
  <sheetFormatPr defaultColWidth="10.85546875" defaultRowHeight="11.25"/>
  <cols>
    <col min="1" max="1" width="6.28515625" style="73" customWidth="1"/>
    <col min="2" max="2" width="35" style="534" customWidth="1"/>
    <col min="3" max="7" width="10.7109375" style="73" customWidth="1"/>
    <col min="8" max="16384" width="10.85546875" style="73"/>
  </cols>
  <sheetData>
    <row r="1" spans="1:7" ht="12">
      <c r="A1" s="511" t="s">
        <v>379</v>
      </c>
      <c r="B1" s="509"/>
      <c r="C1" s="511"/>
      <c r="G1" s="718" t="s">
        <v>1</v>
      </c>
    </row>
    <row r="2" spans="1:7" ht="12">
      <c r="A2" s="511" t="s">
        <v>141</v>
      </c>
      <c r="B2" s="509"/>
      <c r="C2" s="511"/>
      <c r="G2" s="718" t="s">
        <v>382</v>
      </c>
    </row>
    <row r="3" spans="1:7" ht="12">
      <c r="A3" s="454" t="s">
        <v>695</v>
      </c>
      <c r="B3" s="505"/>
      <c r="C3" s="511"/>
      <c r="G3" s="714" t="s">
        <v>363</v>
      </c>
    </row>
    <row r="4" spans="1:7" ht="12">
      <c r="A4" s="511" t="s">
        <v>117</v>
      </c>
      <c r="B4" s="505"/>
      <c r="C4" s="511"/>
      <c r="G4" s="718" t="s">
        <v>142</v>
      </c>
    </row>
    <row r="5" spans="1:7" ht="12">
      <c r="A5" s="502" t="s">
        <v>5</v>
      </c>
      <c r="B5" s="509"/>
      <c r="C5" s="511"/>
      <c r="G5" s="718" t="s">
        <v>383</v>
      </c>
    </row>
    <row r="6" spans="1:7">
      <c r="A6" s="511" t="s">
        <v>384</v>
      </c>
      <c r="B6" s="505"/>
      <c r="C6" s="511"/>
      <c r="D6" s="511"/>
      <c r="E6" s="511"/>
      <c r="F6" s="511"/>
      <c r="G6" s="511"/>
    </row>
    <row r="7" spans="1:7" ht="12.75" customHeight="1" thickBot="1">
      <c r="A7" s="498"/>
      <c r="B7" s="526"/>
      <c r="C7" s="498"/>
      <c r="D7" s="498"/>
      <c r="E7" s="498"/>
      <c r="F7" s="498"/>
      <c r="G7" s="498"/>
    </row>
    <row r="8" spans="1:7">
      <c r="A8" s="511"/>
      <c r="B8" s="527" t="s">
        <v>7</v>
      </c>
      <c r="C8" s="528" t="s">
        <v>315</v>
      </c>
      <c r="D8" s="528" t="s">
        <v>144</v>
      </c>
      <c r="E8" s="528">
        <v>-4</v>
      </c>
      <c r="F8" s="528">
        <v>-5</v>
      </c>
      <c r="G8" s="528">
        <v>-6</v>
      </c>
    </row>
    <row r="9" spans="1:7">
      <c r="A9" s="529" t="s">
        <v>92</v>
      </c>
      <c r="B9" s="527"/>
      <c r="C9" s="529" t="s">
        <v>8</v>
      </c>
      <c r="D9" s="529" t="s">
        <v>367</v>
      </c>
      <c r="E9" s="529" t="s">
        <v>10</v>
      </c>
      <c r="F9" s="530" t="s">
        <v>11</v>
      </c>
      <c r="G9" s="529" t="s">
        <v>11</v>
      </c>
    </row>
    <row r="10" spans="1:7">
      <c r="A10" s="531" t="s">
        <v>95</v>
      </c>
      <c r="B10" s="532" t="s">
        <v>13</v>
      </c>
      <c r="C10" s="533" t="s">
        <v>388</v>
      </c>
      <c r="D10" s="533" t="s">
        <v>106</v>
      </c>
      <c r="E10" s="533" t="s">
        <v>197</v>
      </c>
      <c r="F10" s="531" t="s">
        <v>16</v>
      </c>
      <c r="G10" s="533" t="s">
        <v>17</v>
      </c>
    </row>
    <row r="11" spans="1:7">
      <c r="A11" s="74">
        <v>1</v>
      </c>
      <c r="B11" s="509" t="s">
        <v>18</v>
      </c>
    </row>
    <row r="12" spans="1:7">
      <c r="A12" s="74">
        <f>A11+1</f>
        <v>2</v>
      </c>
      <c r="B12" s="534" t="s">
        <v>19</v>
      </c>
      <c r="C12" s="51"/>
      <c r="D12" s="51"/>
      <c r="E12" s="535"/>
      <c r="F12" s="536"/>
      <c r="G12" s="537"/>
    </row>
    <row r="13" spans="1:7">
      <c r="A13" s="74">
        <f t="shared" ref="A13:A65" si="0">A12+1</f>
        <v>3</v>
      </c>
      <c r="B13" s="534" t="s">
        <v>20</v>
      </c>
      <c r="C13" s="51"/>
      <c r="D13" s="51"/>
      <c r="E13" s="535"/>
      <c r="F13" s="536"/>
      <c r="G13" s="537"/>
    </row>
    <row r="14" spans="1:7">
      <c r="A14" s="74">
        <f t="shared" si="0"/>
        <v>4</v>
      </c>
      <c r="B14" s="534" t="s">
        <v>21</v>
      </c>
      <c r="C14" s="51"/>
      <c r="D14" s="51"/>
      <c r="E14" s="535"/>
      <c r="F14" s="536"/>
      <c r="G14" s="537"/>
    </row>
    <row r="15" spans="1:7">
      <c r="A15" s="74">
        <f t="shared" si="0"/>
        <v>5</v>
      </c>
      <c r="B15" s="509" t="s">
        <v>22</v>
      </c>
      <c r="C15" s="51"/>
      <c r="D15" s="51"/>
      <c r="E15" s="535"/>
      <c r="F15" s="536"/>
      <c r="G15" s="537"/>
    </row>
    <row r="16" spans="1:7">
      <c r="A16" s="74">
        <f t="shared" si="0"/>
        <v>6</v>
      </c>
      <c r="B16" s="534" t="s">
        <v>23</v>
      </c>
      <c r="C16" s="51"/>
      <c r="D16" s="51"/>
      <c r="E16" s="535"/>
      <c r="F16" s="536"/>
      <c r="G16" s="537"/>
    </row>
    <row r="17" spans="1:7">
      <c r="A17" s="74">
        <f t="shared" si="0"/>
        <v>7</v>
      </c>
      <c r="B17" s="534" t="s">
        <v>24</v>
      </c>
      <c r="C17" s="51"/>
      <c r="D17" s="51"/>
      <c r="E17" s="535"/>
      <c r="F17" s="536"/>
      <c r="G17" s="537"/>
    </row>
    <row r="18" spans="1:7">
      <c r="A18" s="74">
        <f t="shared" si="0"/>
        <v>8</v>
      </c>
      <c r="B18" s="538" t="s">
        <v>535</v>
      </c>
      <c r="C18" s="51"/>
      <c r="D18" s="51"/>
      <c r="E18" s="535"/>
      <c r="F18" s="536"/>
      <c r="G18" s="537"/>
    </row>
    <row r="19" spans="1:7">
      <c r="A19" s="74">
        <f t="shared" si="0"/>
        <v>9</v>
      </c>
      <c r="B19" s="534" t="s">
        <v>26</v>
      </c>
      <c r="C19" s="51"/>
      <c r="D19" s="51"/>
      <c r="E19" s="535"/>
      <c r="F19" s="536"/>
      <c r="G19" s="537"/>
    </row>
    <row r="20" spans="1:7">
      <c r="A20" s="74">
        <f t="shared" si="0"/>
        <v>10</v>
      </c>
      <c r="B20" s="534" t="s">
        <v>27</v>
      </c>
      <c r="C20" s="51"/>
      <c r="D20" s="51"/>
      <c r="E20" s="535"/>
      <c r="F20" s="536"/>
      <c r="G20" s="537"/>
    </row>
    <row r="21" spans="1:7">
      <c r="A21" s="74">
        <f t="shared" si="0"/>
        <v>11</v>
      </c>
      <c r="B21" s="534" t="s">
        <v>28</v>
      </c>
      <c r="C21" s="51"/>
      <c r="D21" s="51"/>
      <c r="E21" s="535"/>
      <c r="F21" s="536"/>
      <c r="G21" s="537"/>
    </row>
    <row r="22" spans="1:7">
      <c r="A22" s="74">
        <f t="shared" si="0"/>
        <v>12</v>
      </c>
      <c r="B22" s="534" t="s">
        <v>29</v>
      </c>
      <c r="C22" s="51"/>
      <c r="D22" s="51"/>
      <c r="E22" s="535"/>
      <c r="F22" s="536"/>
      <c r="G22" s="537"/>
    </row>
    <row r="23" spans="1:7">
      <c r="A23" s="74">
        <f t="shared" si="0"/>
        <v>13</v>
      </c>
      <c r="B23" s="534" t="s">
        <v>30</v>
      </c>
      <c r="C23" s="51"/>
      <c r="D23" s="51"/>
      <c r="E23" s="535"/>
      <c r="F23" s="536"/>
      <c r="G23" s="537"/>
    </row>
    <row r="24" spans="1:7">
      <c r="A24" s="74">
        <f t="shared" si="0"/>
        <v>14</v>
      </c>
      <c r="B24" s="534" t="s">
        <v>31</v>
      </c>
      <c r="C24" s="51"/>
      <c r="D24" s="51"/>
      <c r="E24" s="535"/>
      <c r="F24" s="536"/>
      <c r="G24" s="537"/>
    </row>
    <row r="25" spans="1:7">
      <c r="A25" s="74">
        <f t="shared" si="0"/>
        <v>15</v>
      </c>
      <c r="B25" s="534" t="s">
        <v>32</v>
      </c>
      <c r="C25" s="51"/>
      <c r="D25" s="51"/>
      <c r="E25" s="535"/>
      <c r="F25" s="536"/>
      <c r="G25" s="537"/>
    </row>
    <row r="26" spans="1:7">
      <c r="A26" s="74">
        <f t="shared" si="0"/>
        <v>16</v>
      </c>
      <c r="B26" s="509" t="s">
        <v>33</v>
      </c>
      <c r="C26" s="51"/>
      <c r="D26" s="51"/>
      <c r="E26" s="535"/>
      <c r="F26" s="536"/>
      <c r="G26" s="537"/>
    </row>
    <row r="27" spans="1:7">
      <c r="A27" s="74">
        <f t="shared" si="0"/>
        <v>17</v>
      </c>
      <c r="B27" s="534" t="s">
        <v>34</v>
      </c>
      <c r="C27" s="51"/>
      <c r="D27" s="51"/>
      <c r="E27" s="535"/>
      <c r="F27" s="536"/>
      <c r="G27" s="537"/>
    </row>
    <row r="28" spans="1:7">
      <c r="A28" s="74">
        <f t="shared" si="0"/>
        <v>18</v>
      </c>
      <c r="B28" s="534" t="s">
        <v>35</v>
      </c>
      <c r="C28" s="51"/>
      <c r="D28" s="51"/>
      <c r="E28" s="535"/>
      <c r="F28" s="536"/>
      <c r="G28" s="537"/>
    </row>
    <row r="29" spans="1:7">
      <c r="A29" s="74">
        <f t="shared" si="0"/>
        <v>19</v>
      </c>
      <c r="B29" s="534" t="s">
        <v>36</v>
      </c>
      <c r="C29" s="51"/>
      <c r="D29" s="51"/>
      <c r="E29" s="535"/>
      <c r="F29" s="536"/>
      <c r="G29" s="537"/>
    </row>
    <row r="30" spans="1:7">
      <c r="A30" s="74">
        <f t="shared" si="0"/>
        <v>20</v>
      </c>
      <c r="B30" s="534" t="s">
        <v>37</v>
      </c>
      <c r="C30" s="51"/>
      <c r="D30" s="51"/>
      <c r="E30" s="535"/>
      <c r="F30" s="536"/>
      <c r="G30" s="537"/>
    </row>
    <row r="31" spans="1:7">
      <c r="A31" s="74">
        <f t="shared" si="0"/>
        <v>21</v>
      </c>
      <c r="B31" s="534" t="s">
        <v>38</v>
      </c>
      <c r="C31" s="51"/>
      <c r="D31" s="51"/>
      <c r="E31" s="535"/>
      <c r="F31" s="536"/>
      <c r="G31" s="537"/>
    </row>
    <row r="32" spans="1:7">
      <c r="A32" s="74">
        <f t="shared" si="0"/>
        <v>22</v>
      </c>
      <c r="B32" s="509" t="s">
        <v>39</v>
      </c>
      <c r="C32" s="51"/>
      <c r="D32" s="51"/>
      <c r="E32" s="535"/>
      <c r="F32" s="536"/>
      <c r="G32" s="537" t="str">
        <f t="shared" ref="G32:G39" si="1">IF(OR(E32=0,F32=0),"",ROUND(E32*F32,0))</f>
        <v/>
      </c>
    </row>
    <row r="33" spans="1:9">
      <c r="A33" s="74">
        <f t="shared" si="0"/>
        <v>23</v>
      </c>
      <c r="B33" s="534" t="s">
        <v>40</v>
      </c>
      <c r="C33" s="51"/>
      <c r="D33" s="51"/>
      <c r="E33" s="535"/>
      <c r="F33" s="536"/>
      <c r="G33" s="537"/>
    </row>
    <row r="34" spans="1:9" ht="12">
      <c r="A34" s="74">
        <f t="shared" si="0"/>
        <v>24</v>
      </c>
      <c r="B34" s="538" t="s">
        <v>536</v>
      </c>
      <c r="C34" s="51">
        <f>+'MIDC TB'!Q129</f>
        <v>8283.52</v>
      </c>
      <c r="D34" s="51"/>
      <c r="E34" s="535">
        <f t="shared" ref="E34:E39" si="2">C34+D34</f>
        <v>8283.52</v>
      </c>
      <c r="F34" s="536">
        <f>+'MIDC A 10'!H33</f>
        <v>0</v>
      </c>
      <c r="G34" s="537" t="str">
        <f t="shared" si="1"/>
        <v/>
      </c>
      <c r="I34" s="495">
        <v>4735</v>
      </c>
    </row>
    <row r="35" spans="1:9" ht="12">
      <c r="A35" s="74">
        <f t="shared" si="0"/>
        <v>25</v>
      </c>
      <c r="B35" s="538" t="s">
        <v>537</v>
      </c>
      <c r="C35" s="51">
        <f>+'MIDC TB'!Q134</f>
        <v>108.59999999999998</v>
      </c>
      <c r="D35" s="51"/>
      <c r="E35" s="535">
        <f t="shared" si="2"/>
        <v>108.59999999999998</v>
      </c>
      <c r="F35" s="536">
        <f>+'MIDC A 10'!H34</f>
        <v>0</v>
      </c>
      <c r="G35" s="537" t="str">
        <f t="shared" si="1"/>
        <v/>
      </c>
      <c r="I35" s="495">
        <v>24</v>
      </c>
    </row>
    <row r="36" spans="1:9" ht="12">
      <c r="A36" s="74">
        <f t="shared" si="0"/>
        <v>26</v>
      </c>
      <c r="B36" s="534" t="s">
        <v>43</v>
      </c>
      <c r="C36" s="51">
        <f>+'MIDC TB'!Q142+'MIDC TB'!Q143</f>
        <v>68954.540000000008</v>
      </c>
      <c r="D36" s="51"/>
      <c r="E36" s="535">
        <f t="shared" si="2"/>
        <v>68954.540000000008</v>
      </c>
      <c r="F36" s="536">
        <f>+'MIDC A 10'!H35</f>
        <v>0</v>
      </c>
      <c r="G36" s="537" t="str">
        <f t="shared" si="1"/>
        <v/>
      </c>
      <c r="I36" s="495">
        <v>55489</v>
      </c>
    </row>
    <row r="37" spans="1:9" ht="12">
      <c r="A37" s="74">
        <f t="shared" si="0"/>
        <v>27</v>
      </c>
      <c r="B37" s="534" t="s">
        <v>44</v>
      </c>
      <c r="C37" s="51">
        <f>+'MIDC TB'!Q145</f>
        <v>3660.41</v>
      </c>
      <c r="D37" s="51"/>
      <c r="E37" s="535">
        <f t="shared" si="2"/>
        <v>3660.41</v>
      </c>
      <c r="F37" s="536">
        <f>+'MIDC A 10'!H36</f>
        <v>0</v>
      </c>
      <c r="G37" s="537" t="str">
        <f t="shared" si="1"/>
        <v/>
      </c>
      <c r="I37" s="495">
        <v>1950</v>
      </c>
    </row>
    <row r="38" spans="1:9" ht="12">
      <c r="A38" s="74">
        <f t="shared" si="0"/>
        <v>28</v>
      </c>
      <c r="B38" s="534" t="s">
        <v>45</v>
      </c>
      <c r="C38" s="51">
        <f>+'MIDC TB'!Q146</f>
        <v>7.44</v>
      </c>
      <c r="D38" s="51"/>
      <c r="E38" s="535">
        <f t="shared" si="2"/>
        <v>7.44</v>
      </c>
      <c r="F38" s="536">
        <f>+'MIDC A 10'!H37</f>
        <v>0</v>
      </c>
      <c r="G38" s="537" t="str">
        <f t="shared" si="1"/>
        <v/>
      </c>
      <c r="I38" s="495">
        <v>7</v>
      </c>
    </row>
    <row r="39" spans="1:9" ht="12">
      <c r="A39" s="74">
        <f t="shared" si="0"/>
        <v>29</v>
      </c>
      <c r="B39" s="534" t="s">
        <v>46</v>
      </c>
      <c r="C39" s="51">
        <f>+'MIDC TB'!Q149</f>
        <v>381.84</v>
      </c>
      <c r="D39" s="51"/>
      <c r="E39" s="535">
        <f t="shared" si="2"/>
        <v>381.84</v>
      </c>
      <c r="F39" s="536">
        <f>+'MIDC A 10'!H38</f>
        <v>0</v>
      </c>
      <c r="G39" s="537" t="str">
        <f t="shared" si="1"/>
        <v/>
      </c>
      <c r="I39" s="495">
        <v>353</v>
      </c>
    </row>
    <row r="40" spans="1:9">
      <c r="A40" s="74">
        <f t="shared" si="0"/>
        <v>30</v>
      </c>
      <c r="B40" s="509" t="s">
        <v>47</v>
      </c>
      <c r="C40" s="51"/>
      <c r="D40" s="51"/>
      <c r="E40" s="535"/>
      <c r="F40" s="536"/>
      <c r="G40" s="537"/>
    </row>
    <row r="41" spans="1:9">
      <c r="A41" s="74">
        <f t="shared" si="0"/>
        <v>31</v>
      </c>
      <c r="B41" s="534" t="s">
        <v>538</v>
      </c>
      <c r="C41" s="51"/>
      <c r="D41" s="51"/>
      <c r="E41" s="535"/>
      <c r="F41" s="536"/>
      <c r="G41" s="537"/>
    </row>
    <row r="42" spans="1:9">
      <c r="A42" s="74">
        <f t="shared" si="0"/>
        <v>32</v>
      </c>
      <c r="B42" s="539" t="s">
        <v>57</v>
      </c>
      <c r="C42" s="51"/>
      <c r="D42" s="51"/>
      <c r="E42" s="535"/>
      <c r="F42" s="536"/>
      <c r="G42" s="537"/>
    </row>
    <row r="43" spans="1:9">
      <c r="A43" s="74">
        <f t="shared" si="0"/>
        <v>33</v>
      </c>
      <c r="B43" s="538" t="s">
        <v>539</v>
      </c>
      <c r="C43" s="51"/>
      <c r="D43" s="51"/>
      <c r="E43" s="535"/>
      <c r="F43" s="536"/>
      <c r="G43" s="537"/>
    </row>
    <row r="44" spans="1:9">
      <c r="A44" s="74">
        <f t="shared" si="0"/>
        <v>34</v>
      </c>
      <c r="B44" s="539" t="s">
        <v>540</v>
      </c>
      <c r="C44" s="51"/>
      <c r="D44" s="51"/>
      <c r="E44" s="535"/>
      <c r="F44" s="536"/>
      <c r="G44" s="537"/>
    </row>
    <row r="45" spans="1:9">
      <c r="A45" s="74">
        <f t="shared" si="0"/>
        <v>35</v>
      </c>
      <c r="B45" s="538" t="s">
        <v>541</v>
      </c>
      <c r="C45" s="51"/>
      <c r="D45" s="51"/>
      <c r="E45" s="535"/>
      <c r="F45" s="536"/>
      <c r="G45" s="537"/>
    </row>
    <row r="46" spans="1:9">
      <c r="A46" s="74">
        <f t="shared" si="0"/>
        <v>36</v>
      </c>
      <c r="B46" s="538" t="s">
        <v>542</v>
      </c>
      <c r="C46" s="51"/>
      <c r="D46" s="51"/>
      <c r="E46" s="535"/>
      <c r="F46" s="536"/>
      <c r="G46" s="537"/>
    </row>
    <row r="47" spans="1:9">
      <c r="A47" s="74">
        <f t="shared" si="0"/>
        <v>37</v>
      </c>
      <c r="B47" s="538" t="s">
        <v>155</v>
      </c>
      <c r="C47" s="51"/>
      <c r="D47" s="51"/>
      <c r="E47" s="535"/>
      <c r="F47" s="536"/>
      <c r="G47" s="537"/>
    </row>
    <row r="48" spans="1:9">
      <c r="A48" s="74">
        <f t="shared" si="0"/>
        <v>38</v>
      </c>
      <c r="B48" s="534" t="s">
        <v>43</v>
      </c>
      <c r="C48" s="51"/>
      <c r="D48" s="51"/>
      <c r="E48" s="535"/>
      <c r="F48" s="536"/>
      <c r="G48" s="537"/>
    </row>
    <row r="49" spans="1:9">
      <c r="A49" s="74">
        <f t="shared" si="0"/>
        <v>39</v>
      </c>
      <c r="B49" s="538" t="s">
        <v>56</v>
      </c>
      <c r="C49" s="51"/>
      <c r="D49" s="51"/>
      <c r="E49" s="535"/>
      <c r="F49" s="536"/>
      <c r="G49" s="537"/>
    </row>
    <row r="50" spans="1:9">
      <c r="A50" s="74">
        <f t="shared" si="0"/>
        <v>40</v>
      </c>
      <c r="B50" s="509" t="s">
        <v>59</v>
      </c>
      <c r="C50" s="51"/>
      <c r="D50" s="51"/>
      <c r="E50" s="535"/>
      <c r="F50" s="536"/>
      <c r="G50" s="537"/>
    </row>
    <row r="51" spans="1:9">
      <c r="A51" s="74">
        <f t="shared" si="0"/>
        <v>41</v>
      </c>
      <c r="B51" s="540" t="s">
        <v>60</v>
      </c>
      <c r="C51" s="51"/>
      <c r="D51" s="51"/>
      <c r="E51" s="535"/>
      <c r="F51" s="536"/>
      <c r="G51" s="537"/>
    </row>
    <row r="52" spans="1:9">
      <c r="A52" s="74">
        <f t="shared" si="0"/>
        <v>42</v>
      </c>
      <c r="B52" s="540" t="s">
        <v>61</v>
      </c>
      <c r="C52" s="51"/>
      <c r="D52" s="51"/>
      <c r="E52" s="535"/>
      <c r="F52" s="536"/>
      <c r="G52" s="537"/>
    </row>
    <row r="53" spans="1:9">
      <c r="A53" s="74">
        <f t="shared" si="0"/>
        <v>43</v>
      </c>
      <c r="B53" s="540" t="s">
        <v>63</v>
      </c>
      <c r="C53" s="51"/>
      <c r="D53" s="51"/>
      <c r="E53" s="535"/>
      <c r="F53" s="536"/>
      <c r="G53" s="537"/>
    </row>
    <row r="54" spans="1:9">
      <c r="A54" s="74">
        <f t="shared" si="0"/>
        <v>44</v>
      </c>
      <c r="B54" s="540" t="s">
        <v>64</v>
      </c>
      <c r="C54" s="51"/>
      <c r="D54" s="51"/>
      <c r="E54" s="535"/>
      <c r="F54" s="536"/>
      <c r="G54" s="537"/>
    </row>
    <row r="55" spans="1:9">
      <c r="A55" s="74">
        <f t="shared" si="0"/>
        <v>45</v>
      </c>
      <c r="B55" s="540" t="s">
        <v>100</v>
      </c>
      <c r="C55" s="51"/>
      <c r="D55" s="51"/>
      <c r="E55" s="535"/>
      <c r="F55" s="536"/>
      <c r="G55" s="537"/>
    </row>
    <row r="56" spans="1:9">
      <c r="A56" s="74">
        <f t="shared" si="0"/>
        <v>46</v>
      </c>
      <c r="B56" s="540" t="s">
        <v>66</v>
      </c>
      <c r="C56" s="51"/>
      <c r="D56" s="51"/>
      <c r="E56" s="535"/>
      <c r="F56" s="536"/>
      <c r="G56" s="537"/>
    </row>
    <row r="57" spans="1:9">
      <c r="A57" s="74">
        <f t="shared" si="0"/>
        <v>47</v>
      </c>
      <c r="B57" s="541" t="s">
        <v>67</v>
      </c>
      <c r="C57" s="51"/>
      <c r="D57" s="51"/>
      <c r="E57" s="535"/>
      <c r="F57" s="536"/>
      <c r="G57" s="537"/>
    </row>
    <row r="58" spans="1:9">
      <c r="A58" s="74">
        <f t="shared" si="0"/>
        <v>48</v>
      </c>
      <c r="B58" s="540" t="s">
        <v>101</v>
      </c>
      <c r="C58" s="51"/>
      <c r="D58" s="51"/>
      <c r="E58" s="535"/>
      <c r="F58" s="536"/>
      <c r="G58" s="537"/>
    </row>
    <row r="59" spans="1:9">
      <c r="A59" s="74">
        <f t="shared" si="0"/>
        <v>49</v>
      </c>
      <c r="B59" s="540" t="s">
        <v>69</v>
      </c>
      <c r="C59" s="51"/>
      <c r="D59" s="51"/>
      <c r="E59" s="535"/>
      <c r="F59" s="536"/>
      <c r="G59" s="537"/>
    </row>
    <row r="60" spans="1:9">
      <c r="A60" s="74">
        <f t="shared" si="0"/>
        <v>50</v>
      </c>
      <c r="B60" s="540" t="s">
        <v>70</v>
      </c>
      <c r="C60" s="51"/>
      <c r="D60" s="51"/>
      <c r="E60" s="535"/>
      <c r="F60" s="536"/>
      <c r="G60" s="537"/>
    </row>
    <row r="61" spans="1:9" ht="13.5">
      <c r="A61" s="74">
        <f t="shared" si="0"/>
        <v>51</v>
      </c>
      <c r="B61" s="539" t="s">
        <v>169</v>
      </c>
      <c r="C61" s="542"/>
      <c r="D61" s="542"/>
      <c r="E61" s="542"/>
      <c r="F61" s="543"/>
      <c r="G61" s="544"/>
      <c r="H61" s="545"/>
      <c r="I61" s="545"/>
    </row>
    <row r="62" spans="1:9">
      <c r="A62" s="74">
        <f t="shared" si="0"/>
        <v>52</v>
      </c>
      <c r="B62" s="534" t="s">
        <v>176</v>
      </c>
      <c r="C62" s="553">
        <f>SUM(C11:C61)</f>
        <v>81396.350000000006</v>
      </c>
      <c r="D62" s="553">
        <f>SUM(D11:D61)</f>
        <v>0</v>
      </c>
      <c r="E62" s="553">
        <f>SUM(E11:E61)</f>
        <v>81396.350000000006</v>
      </c>
      <c r="F62" s="546"/>
      <c r="G62" s="560">
        <f>SUM(G34:G61)</f>
        <v>0</v>
      </c>
    </row>
    <row r="63" spans="1:9" ht="13.5">
      <c r="A63" s="74">
        <f t="shared" si="0"/>
        <v>53</v>
      </c>
      <c r="B63" s="534" t="s">
        <v>400</v>
      </c>
      <c r="C63" s="554">
        <f>-C71-C75-C79</f>
        <v>-31032.61</v>
      </c>
      <c r="D63" s="554"/>
      <c r="E63" s="554">
        <f>C63+D63</f>
        <v>-31032.61</v>
      </c>
      <c r="F63" s="536">
        <f>+F39</f>
        <v>0</v>
      </c>
      <c r="G63" s="554" t="str">
        <f>IF(OR(E63=0,F63=0),"",ROUND(E63*F63,0))</f>
        <v/>
      </c>
      <c r="H63" s="545"/>
      <c r="I63" s="545"/>
    </row>
    <row r="64" spans="1:9">
      <c r="A64" s="74">
        <f t="shared" si="0"/>
        <v>54</v>
      </c>
      <c r="C64" s="555"/>
      <c r="D64" s="555"/>
      <c r="E64" s="555"/>
      <c r="F64" s="537"/>
      <c r="G64" s="537"/>
    </row>
    <row r="65" spans="1:11" ht="12" thickBot="1">
      <c r="A65" s="74">
        <f t="shared" si="0"/>
        <v>55</v>
      </c>
      <c r="B65" s="534" t="s">
        <v>401</v>
      </c>
      <c r="C65" s="556">
        <f>SUM(C62:C64)</f>
        <v>50363.740000000005</v>
      </c>
      <c r="D65" s="556">
        <f>SUM(D62:D64)</f>
        <v>0</v>
      </c>
      <c r="E65" s="556">
        <f>SUM(E62:E64)</f>
        <v>50363.740000000005</v>
      </c>
      <c r="F65" s="547"/>
      <c r="G65" s="561">
        <f>SUM(G62:G63)</f>
        <v>0</v>
      </c>
    </row>
    <row r="66" spans="1:11" ht="12" thickTop="1">
      <c r="A66" s="74"/>
    </row>
    <row r="67" spans="1:11">
      <c r="A67" s="530"/>
      <c r="B67" s="509"/>
    </row>
    <row r="69" spans="1:11" ht="12">
      <c r="A69" s="30">
        <f>'MIDC A 12-14'!A95+1</f>
        <v>1</v>
      </c>
      <c r="B69" s="1" t="s">
        <v>548</v>
      </c>
      <c r="C69" s="36"/>
      <c r="D69" s="36"/>
      <c r="E69" s="36"/>
      <c r="F69" s="35"/>
      <c r="G69" s="35"/>
      <c r="H69" s="2"/>
      <c r="I69" s="2"/>
      <c r="J69" s="2"/>
      <c r="K69" s="2"/>
    </row>
    <row r="70" spans="1:11" ht="12">
      <c r="A70" s="30">
        <f t="shared" ref="A70:A82" si="3">A69+1</f>
        <v>2</v>
      </c>
      <c r="B70" s="2"/>
      <c r="C70" s="36"/>
      <c r="D70" s="36"/>
      <c r="E70" s="36"/>
      <c r="F70" s="31"/>
      <c r="G70" s="31"/>
      <c r="H70" s="2"/>
      <c r="I70" s="2"/>
      <c r="J70" s="2"/>
      <c r="K70" s="2"/>
    </row>
    <row r="71" spans="1:11" ht="12">
      <c r="A71" s="30">
        <f t="shared" si="3"/>
        <v>3</v>
      </c>
      <c r="B71" s="2" t="s">
        <v>204</v>
      </c>
      <c r="C71" s="557">
        <f>-'MIDC TB'!Q169</f>
        <v>5825.2900000000009</v>
      </c>
      <c r="D71" s="36"/>
      <c r="E71" s="36">
        <f>C71+D71</f>
        <v>5825.2900000000009</v>
      </c>
      <c r="F71" s="551">
        <v>0</v>
      </c>
      <c r="G71" s="31">
        <f>ROUND(+C71*F71,0)</f>
        <v>0</v>
      </c>
      <c r="H71" s="2"/>
      <c r="I71" s="2"/>
      <c r="J71" s="2">
        <v>7440</v>
      </c>
      <c r="K71" s="2"/>
    </row>
    <row r="72" spans="1:11" ht="12">
      <c r="A72" s="30">
        <f t="shared" si="3"/>
        <v>4</v>
      </c>
      <c r="B72" s="2"/>
      <c r="C72" s="36"/>
      <c r="D72" s="36"/>
      <c r="E72" s="36"/>
      <c r="F72" s="31"/>
      <c r="G72" s="31"/>
      <c r="H72" s="2"/>
      <c r="I72" s="2"/>
      <c r="J72" s="2"/>
      <c r="K72" s="2"/>
    </row>
    <row r="73" spans="1:11" ht="12">
      <c r="A73" s="30">
        <f t="shared" si="3"/>
        <v>5</v>
      </c>
      <c r="B73" s="2" t="s">
        <v>319</v>
      </c>
      <c r="C73" s="36">
        <f>-'MIDC TB'!Q162-'MIDC TB'!Q163-'MIDC TB'!Q164-'MIDC TB'!Q165</f>
        <v>16886.280000000002</v>
      </c>
      <c r="D73" s="36"/>
      <c r="E73" s="36">
        <f>C73+D73</f>
        <v>16886.280000000002</v>
      </c>
      <c r="F73" s="31"/>
      <c r="G73" s="31">
        <f>ROUND(+C73*F73,0)</f>
        <v>0</v>
      </c>
      <c r="H73" s="2"/>
      <c r="I73" s="2"/>
      <c r="J73" s="2" t="s">
        <v>549</v>
      </c>
      <c r="K73" s="2"/>
    </row>
    <row r="74" spans="1:11" ht="12">
      <c r="A74" s="30">
        <f t="shared" si="3"/>
        <v>6</v>
      </c>
      <c r="B74" s="2"/>
      <c r="C74" s="36"/>
      <c r="D74" s="36"/>
      <c r="E74" s="36"/>
      <c r="F74" s="31"/>
      <c r="G74" s="31"/>
      <c r="H74" s="2"/>
      <c r="I74" s="2"/>
      <c r="J74" s="2"/>
      <c r="K74" s="2"/>
    </row>
    <row r="75" spans="1:11" ht="12">
      <c r="A75" s="30">
        <f t="shared" si="3"/>
        <v>7</v>
      </c>
      <c r="B75" s="558" t="s">
        <v>543</v>
      </c>
      <c r="C75" s="557">
        <f>-'MIDC TB'!Q166-'MIDC TB'!Q167</f>
        <v>14559.48</v>
      </c>
      <c r="D75" s="36"/>
      <c r="E75" s="36">
        <f>C75+D75</f>
        <v>14559.48</v>
      </c>
      <c r="F75" s="31"/>
      <c r="G75" s="31">
        <f>ROUND(+C75*F75,0)</f>
        <v>0</v>
      </c>
      <c r="H75" s="559" t="s">
        <v>552</v>
      </c>
      <c r="I75" s="558"/>
      <c r="J75" s="2" t="s">
        <v>550</v>
      </c>
      <c r="K75" s="2"/>
    </row>
    <row r="76" spans="1:11" ht="12">
      <c r="A76" s="30">
        <f t="shared" si="3"/>
        <v>8</v>
      </c>
      <c r="B76" s="2"/>
      <c r="C76" s="36"/>
      <c r="D76" s="36"/>
      <c r="E76" s="36"/>
      <c r="F76" s="31"/>
      <c r="G76" s="31"/>
      <c r="H76" s="2"/>
      <c r="I76" s="2"/>
      <c r="J76" s="2"/>
      <c r="K76" s="2"/>
    </row>
    <row r="77" spans="1:11" ht="12">
      <c r="A77" s="30">
        <f t="shared" si="3"/>
        <v>9</v>
      </c>
      <c r="B77" s="2" t="s">
        <v>229</v>
      </c>
      <c r="C77" s="36">
        <f>-'MIDC TB'!Q160-'MIDC TB'!Q161-'MIDC TB'!Q170</f>
        <v>52241.040000000008</v>
      </c>
      <c r="D77" s="36"/>
      <c r="E77" s="36">
        <f>C77+D77</f>
        <v>52241.040000000008</v>
      </c>
      <c r="F77" s="31"/>
      <c r="G77" s="31">
        <f>ROUND(+C77*F77,0)</f>
        <v>0</v>
      </c>
      <c r="H77" s="2"/>
      <c r="I77" s="2"/>
      <c r="J77" s="2" t="s">
        <v>551</v>
      </c>
      <c r="K77" s="2"/>
    </row>
    <row r="78" spans="1:11" ht="12">
      <c r="A78" s="30">
        <f t="shared" si="3"/>
        <v>10</v>
      </c>
      <c r="B78" s="2"/>
      <c r="C78" s="36"/>
      <c r="D78" s="36"/>
      <c r="E78" s="36"/>
      <c r="F78" s="31"/>
      <c r="G78" s="31"/>
      <c r="H78" s="2"/>
      <c r="I78" s="2"/>
      <c r="J78" s="2"/>
      <c r="K78" s="2"/>
    </row>
    <row r="79" spans="1:11" ht="12">
      <c r="A79" s="30">
        <f t="shared" si="3"/>
        <v>11</v>
      </c>
      <c r="B79" s="2" t="s">
        <v>207</v>
      </c>
      <c r="C79" s="557">
        <f>-'MIDC TB'!Q168</f>
        <v>10647.839999999998</v>
      </c>
      <c r="D79" s="36"/>
      <c r="E79" s="36">
        <f>C79+D79</f>
        <v>10647.839999999998</v>
      </c>
      <c r="F79" s="551">
        <v>0</v>
      </c>
      <c r="G79" s="31">
        <f>ROUND(+C79*F79,0)</f>
        <v>0</v>
      </c>
      <c r="H79" s="2"/>
      <c r="I79" s="2"/>
      <c r="J79" s="2">
        <v>7430</v>
      </c>
      <c r="K79" s="2"/>
    </row>
    <row r="80" spans="1:11" ht="12">
      <c r="A80" s="30">
        <f t="shared" si="3"/>
        <v>12</v>
      </c>
      <c r="B80" s="2"/>
      <c r="C80" s="514"/>
      <c r="D80" s="514"/>
      <c r="E80" s="514"/>
      <c r="F80" s="504" t="str">
        <f>IF('MIDC A 12-14'!G165=0,"",'MIDC A 12-14'!G165)</f>
        <v/>
      </c>
      <c r="G80" s="504" t="str">
        <f>IF('MIDC A 12-14'!H165=0,"",'MIDC A 12-14'!H165)</f>
        <v/>
      </c>
      <c r="H80" s="2"/>
      <c r="I80" s="2"/>
      <c r="J80" s="2"/>
      <c r="K80" s="2"/>
    </row>
    <row r="81" spans="1:11" ht="12">
      <c r="A81" s="30">
        <f t="shared" si="3"/>
        <v>13</v>
      </c>
      <c r="B81" s="2"/>
      <c r="C81" s="31"/>
      <c r="D81" s="31"/>
      <c r="E81" s="31"/>
      <c r="F81" s="49"/>
      <c r="G81" s="49"/>
      <c r="H81" s="2"/>
      <c r="I81" s="2"/>
      <c r="J81" s="2"/>
      <c r="K81" s="2"/>
    </row>
    <row r="82" spans="1:11" ht="12.75" thickBot="1">
      <c r="A82" s="30">
        <f t="shared" si="3"/>
        <v>14</v>
      </c>
      <c r="B82" s="2" t="s">
        <v>322</v>
      </c>
      <c r="C82" s="491">
        <f>SUM(C70:C81)</f>
        <v>100159.93000000001</v>
      </c>
      <c r="D82" s="491">
        <f>SUM(D70:D81)</f>
        <v>0</v>
      </c>
      <c r="E82" s="491">
        <f>SUM(E70:E81)</f>
        <v>100159.93000000001</v>
      </c>
      <c r="F82" s="491"/>
      <c r="G82" s="513"/>
      <c r="H82" s="2"/>
      <c r="I82" s="2"/>
      <c r="J82" s="2"/>
      <c r="K82" s="2"/>
    </row>
    <row r="83" spans="1:11" ht="12.75" thickTop="1">
      <c r="A83" s="56"/>
      <c r="B83" s="2"/>
      <c r="C83" s="2"/>
      <c r="D83" s="2"/>
      <c r="E83" s="2"/>
      <c r="F83" s="2"/>
      <c r="G83" s="2"/>
      <c r="H83" s="2"/>
      <c r="I83" s="2"/>
      <c r="J83" s="2"/>
      <c r="K83" s="2"/>
    </row>
    <row r="143" spans="1:2">
      <c r="A143" s="548"/>
      <c r="B143" s="549"/>
    </row>
    <row r="144" spans="1:2">
      <c r="A144" s="548"/>
      <c r="B144" s="549"/>
    </row>
    <row r="145" spans="1:2">
      <c r="A145" s="548"/>
      <c r="B145" s="549"/>
    </row>
    <row r="146" spans="1:2">
      <c r="A146" s="548"/>
      <c r="B146" s="549"/>
    </row>
    <row r="147" spans="1:2">
      <c r="A147" s="548"/>
      <c r="B147" s="549"/>
    </row>
    <row r="177" spans="1:2">
      <c r="A177" s="548"/>
      <c r="B177" s="549"/>
    </row>
    <row r="246" spans="1:1">
      <c r="A246" s="511"/>
    </row>
    <row r="263" spans="1:1">
      <c r="A263" s="548"/>
    </row>
    <row r="264" spans="1:1">
      <c r="A264" s="548"/>
    </row>
    <row r="265" spans="1:1">
      <c r="A265" s="548"/>
    </row>
    <row r="266" spans="1:1">
      <c r="A266" s="548"/>
    </row>
    <row r="267" spans="1:1">
      <c r="A267" s="548"/>
    </row>
    <row r="268" spans="1:1">
      <c r="A268" s="548"/>
    </row>
    <row r="269" spans="1:1">
      <c r="A269" s="548"/>
    </row>
    <row r="270" spans="1:1">
      <c r="A270" s="548"/>
    </row>
    <row r="271" spans="1:1">
      <c r="A271" s="548"/>
    </row>
    <row r="272" spans="1:1">
      <c r="A272" s="548"/>
    </row>
    <row r="273" spans="1:1">
      <c r="A273" s="548"/>
    </row>
    <row r="274" spans="1:1">
      <c r="A274" s="548"/>
    </row>
    <row r="275" spans="1:1">
      <c r="A275" s="548"/>
    </row>
    <row r="276" spans="1:1">
      <c r="A276" s="548"/>
    </row>
    <row r="277" spans="1:1">
      <c r="A277" s="548"/>
    </row>
    <row r="278" spans="1:1">
      <c r="A278" s="548"/>
    </row>
    <row r="279" spans="1:1">
      <c r="A279" s="548"/>
    </row>
    <row r="280" spans="1:1">
      <c r="A280" s="548"/>
    </row>
    <row r="281" spans="1:1">
      <c r="A281" s="548"/>
    </row>
    <row r="282" spans="1:1">
      <c r="A282" s="548"/>
    </row>
    <row r="283" spans="1:1">
      <c r="A283" s="548"/>
    </row>
    <row r="284" spans="1:1">
      <c r="A284" s="548"/>
    </row>
    <row r="285" spans="1:1">
      <c r="A285" s="548"/>
    </row>
    <row r="286" spans="1:1">
      <c r="A286" s="548"/>
    </row>
    <row r="287" spans="1:1">
      <c r="A287" s="548"/>
    </row>
    <row r="288" spans="1:1">
      <c r="A288" s="548"/>
    </row>
    <row r="289" spans="1:1">
      <c r="A289" s="548"/>
    </row>
    <row r="290" spans="1:1">
      <c r="A290" s="548"/>
    </row>
    <row r="291" spans="1:1">
      <c r="A291" s="548"/>
    </row>
    <row r="292" spans="1:1">
      <c r="A292" s="548"/>
    </row>
    <row r="293" spans="1:1">
      <c r="A293" s="548"/>
    </row>
    <row r="294" spans="1:1">
      <c r="A294" s="548"/>
    </row>
    <row r="295" spans="1:1">
      <c r="A295" s="548"/>
    </row>
    <row r="296" spans="1:1">
      <c r="A296" s="548"/>
    </row>
    <row r="297" spans="1:1">
      <c r="A297" s="548"/>
    </row>
    <row r="298" spans="1:1">
      <c r="A298" s="548"/>
    </row>
    <row r="299" spans="1:1">
      <c r="A299" s="548"/>
    </row>
    <row r="300" spans="1:1">
      <c r="A300" s="548"/>
    </row>
    <row r="301" spans="1:1">
      <c r="A301" s="548"/>
    </row>
    <row r="302" spans="1:1">
      <c r="A302" s="548"/>
    </row>
    <row r="303" spans="1:1">
      <c r="A303" s="548"/>
    </row>
    <row r="304" spans="1:1">
      <c r="A304" s="548"/>
    </row>
    <row r="305" spans="1:1">
      <c r="A305" s="548"/>
    </row>
    <row r="306" spans="1:1">
      <c r="A306" s="548"/>
    </row>
    <row r="307" spans="1:1">
      <c r="A307" s="548"/>
    </row>
    <row r="308" spans="1:1">
      <c r="A308" s="548"/>
    </row>
    <row r="309" spans="1:1">
      <c r="A309" s="548"/>
    </row>
    <row r="310" spans="1:1">
      <c r="A310" s="548"/>
    </row>
    <row r="311" spans="1:1">
      <c r="A311" s="548"/>
    </row>
    <row r="312" spans="1:1">
      <c r="A312" s="548"/>
    </row>
    <row r="313" spans="1:1">
      <c r="A313" s="548"/>
    </row>
    <row r="314" spans="1:1">
      <c r="A314" s="548"/>
    </row>
    <row r="315" spans="1:1">
      <c r="A315" s="548"/>
    </row>
    <row r="316" spans="1:1">
      <c r="A316" s="548"/>
    </row>
    <row r="317" spans="1:1">
      <c r="A317" s="548"/>
    </row>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7C984A-FBE4-4D90-AB9F-31F13BC2618E}">
  <sheetPr>
    <tabColor rgb="FFFF0000"/>
  </sheetPr>
  <dimension ref="A1:Q245"/>
  <sheetViews>
    <sheetView topLeftCell="A47" workbookViewId="0">
      <pane xSplit="2" ySplit="6" topLeftCell="C53" activePane="bottomRight" state="frozen"/>
      <selection activeCell="C2" sqref="C2"/>
      <selection pane="topRight" activeCell="C2" sqref="C2"/>
      <selection pane="bottomLeft" activeCell="C2" sqref="C2"/>
      <selection pane="bottomRight" activeCell="C2" sqref="C2"/>
    </sheetView>
  </sheetViews>
  <sheetFormatPr defaultRowHeight="15"/>
  <cols>
    <col min="1" max="1" width="13.140625" customWidth="1"/>
    <col min="2" max="2" width="31" customWidth="1"/>
    <col min="4" max="16" width="12.85546875" customWidth="1"/>
    <col min="17" max="17" width="14.5703125" style="516" bestFit="1" customWidth="1"/>
  </cols>
  <sheetData>
    <row r="1" spans="1:17">
      <c r="A1" s="520" t="s">
        <v>233</v>
      </c>
      <c r="B1" s="516"/>
      <c r="C1" s="516"/>
      <c r="D1" s="516"/>
      <c r="E1" s="516"/>
      <c r="F1" s="516"/>
      <c r="G1" s="516"/>
      <c r="H1" s="516" t="s">
        <v>234</v>
      </c>
      <c r="I1" s="516"/>
      <c r="J1" s="516"/>
      <c r="K1" s="516"/>
      <c r="L1" s="516"/>
      <c r="M1" s="516"/>
      <c r="N1" s="516"/>
      <c r="O1" s="517">
        <v>43929</v>
      </c>
      <c r="P1" s="518">
        <v>0.54869212962962965</v>
      </c>
    </row>
    <row r="2" spans="1:17">
      <c r="A2" s="520" t="s">
        <v>235</v>
      </c>
      <c r="B2" s="516"/>
      <c r="C2" s="516"/>
      <c r="D2" s="516"/>
      <c r="E2" s="516"/>
      <c r="F2" s="516"/>
      <c r="G2" s="516"/>
      <c r="H2" s="516" t="s">
        <v>236</v>
      </c>
      <c r="I2" s="516"/>
      <c r="J2" s="516"/>
      <c r="K2" s="516"/>
      <c r="L2" s="516"/>
      <c r="M2" s="516"/>
      <c r="N2" s="516"/>
      <c r="O2" s="516" t="s">
        <v>237</v>
      </c>
      <c r="P2" s="516">
        <v>1</v>
      </c>
    </row>
    <row r="3" spans="1:17">
      <c r="A3" s="520" t="s">
        <v>238</v>
      </c>
      <c r="B3" s="525">
        <v>2019</v>
      </c>
      <c r="C3" s="516"/>
      <c r="D3" s="516"/>
      <c r="E3" s="516"/>
      <c r="F3" s="516"/>
      <c r="G3" s="516"/>
      <c r="H3" s="516"/>
      <c r="I3" s="516"/>
      <c r="J3" s="516"/>
      <c r="K3" s="516"/>
      <c r="L3" s="516"/>
      <c r="M3" s="516"/>
      <c r="N3" s="516"/>
      <c r="O3" s="516"/>
      <c r="P3" s="516"/>
    </row>
    <row r="4" spans="1:17">
      <c r="A4" s="521" t="s">
        <v>239</v>
      </c>
      <c r="B4" s="525">
        <v>250100</v>
      </c>
      <c r="C4" s="516"/>
      <c r="D4" s="516"/>
      <c r="E4" s="516"/>
      <c r="F4" s="516"/>
      <c r="G4" s="516"/>
      <c r="H4" s="516"/>
      <c r="I4" s="516"/>
      <c r="J4" s="516"/>
      <c r="K4" s="516"/>
      <c r="L4" s="516"/>
      <c r="M4" s="516"/>
      <c r="N4" s="516"/>
      <c r="O4" s="516"/>
      <c r="P4" s="516"/>
    </row>
    <row r="5" spans="1:17">
      <c r="A5" s="522" t="s">
        <v>240</v>
      </c>
      <c r="B5" s="523" t="s">
        <v>241</v>
      </c>
      <c r="C5" s="523" t="s">
        <v>420</v>
      </c>
      <c r="D5" s="524">
        <v>43465</v>
      </c>
      <c r="E5" s="523" t="s">
        <v>243</v>
      </c>
      <c r="F5" s="523" t="s">
        <v>244</v>
      </c>
      <c r="G5" s="523" t="s">
        <v>245</v>
      </c>
      <c r="H5" s="523" t="s">
        <v>246</v>
      </c>
      <c r="I5" s="523" t="s">
        <v>247</v>
      </c>
      <c r="J5" s="523" t="s">
        <v>248</v>
      </c>
      <c r="K5" s="523" t="s">
        <v>249</v>
      </c>
      <c r="L5" s="523" t="s">
        <v>250</v>
      </c>
      <c r="M5" s="523" t="s">
        <v>251</v>
      </c>
      <c r="N5" s="523" t="s">
        <v>252</v>
      </c>
      <c r="O5" s="523" t="s">
        <v>253</v>
      </c>
      <c r="P5" s="523" t="s">
        <v>242</v>
      </c>
      <c r="Q5" s="516" t="s">
        <v>254</v>
      </c>
    </row>
    <row r="6" spans="1:17">
      <c r="A6" s="521">
        <v>1245</v>
      </c>
      <c r="B6" s="516" t="s">
        <v>421</v>
      </c>
      <c r="C6" s="516"/>
      <c r="D6" s="519">
        <v>2350.34</v>
      </c>
      <c r="E6" s="519">
        <v>2350.34</v>
      </c>
      <c r="F6" s="519">
        <v>2350.34</v>
      </c>
      <c r="G6" s="519">
        <v>2350.34</v>
      </c>
      <c r="H6" s="519">
        <v>2350.34</v>
      </c>
      <c r="I6" s="519">
        <v>2350.34</v>
      </c>
      <c r="J6" s="519">
        <v>2350.34</v>
      </c>
      <c r="K6" s="519">
        <v>2350.34</v>
      </c>
      <c r="L6" s="519">
        <v>2350.34</v>
      </c>
      <c r="M6" s="519">
        <v>2350.34</v>
      </c>
      <c r="N6" s="519">
        <v>2350.34</v>
      </c>
      <c r="O6" s="519">
        <v>2350.34</v>
      </c>
      <c r="P6" s="519">
        <v>2350.34</v>
      </c>
      <c r="Q6" s="347">
        <f>AVERAGE(D6:P6)</f>
        <v>2350.34</v>
      </c>
    </row>
    <row r="7" spans="1:17">
      <c r="A7" s="521">
        <v>1265</v>
      </c>
      <c r="B7" s="516" t="s">
        <v>422</v>
      </c>
      <c r="C7" s="516"/>
      <c r="D7" s="519"/>
      <c r="E7" s="519"/>
      <c r="F7" s="519"/>
      <c r="G7" s="519"/>
      <c r="H7" s="519"/>
      <c r="I7" s="519"/>
      <c r="J7" s="519"/>
      <c r="K7" s="519"/>
      <c r="L7" s="519"/>
      <c r="M7" s="519"/>
      <c r="N7" s="519"/>
      <c r="O7" s="519"/>
      <c r="P7" s="519"/>
      <c r="Q7" s="347"/>
    </row>
    <row r="8" spans="1:17">
      <c r="A8" s="521">
        <v>1270</v>
      </c>
      <c r="B8" s="516" t="s">
        <v>255</v>
      </c>
      <c r="C8" s="516" t="s">
        <v>423</v>
      </c>
      <c r="D8" s="519">
        <v>18403.25</v>
      </c>
      <c r="E8" s="519">
        <v>18403.25</v>
      </c>
      <c r="F8" s="519">
        <v>18403.25</v>
      </c>
      <c r="G8" s="519">
        <v>18403.25</v>
      </c>
      <c r="H8" s="519">
        <v>18403.25</v>
      </c>
      <c r="I8" s="519">
        <v>18403.25</v>
      </c>
      <c r="J8" s="519">
        <v>18403.25</v>
      </c>
      <c r="K8" s="519">
        <v>18403.25</v>
      </c>
      <c r="L8" s="519">
        <v>18403.25</v>
      </c>
      <c r="M8" s="519">
        <v>18403.25</v>
      </c>
      <c r="N8" s="519">
        <v>18403.25</v>
      </c>
      <c r="O8" s="519">
        <v>18403.25</v>
      </c>
      <c r="P8" s="519">
        <v>18403.25</v>
      </c>
      <c r="Q8" s="515">
        <f t="shared" ref="Q8:Q72" si="0">AVERAGE(D8:P8)</f>
        <v>18403.25</v>
      </c>
    </row>
    <row r="9" spans="1:17">
      <c r="A9" s="521">
        <v>1295</v>
      </c>
      <c r="B9" s="516" t="s">
        <v>257</v>
      </c>
      <c r="C9" s="516"/>
      <c r="D9" s="519">
        <v>637957.05000000005</v>
      </c>
      <c r="E9" s="519">
        <v>640497.63</v>
      </c>
      <c r="F9" s="519">
        <v>641897.56000000006</v>
      </c>
      <c r="G9" s="519">
        <v>641897.56000000006</v>
      </c>
      <c r="H9" s="519">
        <v>642782.05000000005</v>
      </c>
      <c r="I9" s="519">
        <v>648867.05000000005</v>
      </c>
      <c r="J9" s="519">
        <v>651330.69999999995</v>
      </c>
      <c r="K9" s="519">
        <v>656792.93999999994</v>
      </c>
      <c r="L9" s="519">
        <v>660397.12</v>
      </c>
      <c r="M9" s="519">
        <v>660397.12</v>
      </c>
      <c r="N9" s="519">
        <v>660397.12</v>
      </c>
      <c r="O9" s="519">
        <v>663314.37</v>
      </c>
      <c r="P9" s="519">
        <v>664217.97</v>
      </c>
      <c r="Q9" s="347">
        <f t="shared" si="0"/>
        <v>651595.86461538472</v>
      </c>
    </row>
    <row r="10" spans="1:17">
      <c r="A10" s="521">
        <v>1300</v>
      </c>
      <c r="B10" s="516" t="s">
        <v>258</v>
      </c>
      <c r="C10" s="516" t="s">
        <v>423</v>
      </c>
      <c r="D10" s="519">
        <v>256644.86</v>
      </c>
      <c r="E10" s="519">
        <v>258304.06</v>
      </c>
      <c r="F10" s="519">
        <v>260264.25</v>
      </c>
      <c r="G10" s="519">
        <v>260870.17</v>
      </c>
      <c r="H10" s="519">
        <v>261043.29</v>
      </c>
      <c r="I10" s="519">
        <v>261348.15</v>
      </c>
      <c r="J10" s="519">
        <v>263084.82</v>
      </c>
      <c r="K10" s="519">
        <v>268391.13</v>
      </c>
      <c r="L10" s="519">
        <v>268214.92</v>
      </c>
      <c r="M10" s="519">
        <v>268214.92</v>
      </c>
      <c r="N10" s="519">
        <v>268214.92</v>
      </c>
      <c r="O10" s="519">
        <v>268214.92</v>
      </c>
      <c r="P10" s="519">
        <v>285020.26</v>
      </c>
      <c r="Q10" s="515">
        <f t="shared" si="0"/>
        <v>265217.74384615384</v>
      </c>
    </row>
    <row r="11" spans="1:17">
      <c r="A11" s="521">
        <v>1305</v>
      </c>
      <c r="B11" s="516" t="s">
        <v>424</v>
      </c>
      <c r="C11" s="516"/>
      <c r="D11" s="519">
        <v>1507.61</v>
      </c>
      <c r="E11" s="519">
        <v>1507.61</v>
      </c>
      <c r="F11" s="519">
        <v>1507.61</v>
      </c>
      <c r="G11" s="519">
        <v>1507.61</v>
      </c>
      <c r="H11" s="519">
        <v>1507.61</v>
      </c>
      <c r="I11" s="519">
        <v>1507.61</v>
      </c>
      <c r="J11" s="519">
        <v>1507.61</v>
      </c>
      <c r="K11" s="519">
        <v>1507.61</v>
      </c>
      <c r="L11" s="519">
        <v>1507.61</v>
      </c>
      <c r="M11" s="519">
        <v>1507.61</v>
      </c>
      <c r="N11" s="519">
        <v>1507.61</v>
      </c>
      <c r="O11" s="519">
        <v>1507.61</v>
      </c>
      <c r="P11" s="519">
        <v>1507.61</v>
      </c>
      <c r="Q11" s="347">
        <f t="shared" si="0"/>
        <v>1507.6100000000004</v>
      </c>
    </row>
    <row r="12" spans="1:17">
      <c r="A12" s="521">
        <v>1310</v>
      </c>
      <c r="B12" s="516" t="s">
        <v>425</v>
      </c>
      <c r="C12" s="516"/>
      <c r="D12" s="519">
        <v>838.63</v>
      </c>
      <c r="E12" s="519">
        <v>838.63</v>
      </c>
      <c r="F12" s="519">
        <v>838.63</v>
      </c>
      <c r="G12" s="519">
        <v>838.63</v>
      </c>
      <c r="H12" s="519">
        <v>838.63</v>
      </c>
      <c r="I12" s="519">
        <v>838.63</v>
      </c>
      <c r="J12" s="519">
        <v>838.63</v>
      </c>
      <c r="K12" s="519">
        <v>838.63</v>
      </c>
      <c r="L12" s="519">
        <v>838.63</v>
      </c>
      <c r="M12" s="519">
        <v>838.63</v>
      </c>
      <c r="N12" s="519">
        <v>838.63</v>
      </c>
      <c r="O12" s="519">
        <v>838.63</v>
      </c>
      <c r="P12" s="519">
        <v>838.63</v>
      </c>
      <c r="Q12" s="347">
        <f t="shared" si="0"/>
        <v>838.62999999999977</v>
      </c>
    </row>
    <row r="13" spans="1:17">
      <c r="A13" s="521">
        <v>1315</v>
      </c>
      <c r="B13" s="516" t="s">
        <v>259</v>
      </c>
      <c r="C13" s="516"/>
      <c r="D13" s="519">
        <v>1925589.52</v>
      </c>
      <c r="E13" s="519">
        <v>1925589.52</v>
      </c>
      <c r="F13" s="519">
        <v>1925589.52</v>
      </c>
      <c r="G13" s="519">
        <v>1925589.52</v>
      </c>
      <c r="H13" s="519">
        <v>1927400.97</v>
      </c>
      <c r="I13" s="519">
        <v>1927465.89</v>
      </c>
      <c r="J13" s="519">
        <v>1927465.89</v>
      </c>
      <c r="K13" s="519">
        <v>1927465.89</v>
      </c>
      <c r="L13" s="519">
        <v>1927465.89</v>
      </c>
      <c r="M13" s="519">
        <v>1927465.89</v>
      </c>
      <c r="N13" s="519">
        <v>1927465.89</v>
      </c>
      <c r="O13" s="519">
        <v>1927465.89</v>
      </c>
      <c r="P13" s="519">
        <v>1927465.89</v>
      </c>
      <c r="Q13" s="347">
        <f t="shared" si="0"/>
        <v>1926883.5515384621</v>
      </c>
    </row>
    <row r="14" spans="1:17">
      <c r="A14" s="521">
        <v>1320</v>
      </c>
      <c r="B14" s="516" t="s">
        <v>426</v>
      </c>
      <c r="C14" s="516"/>
      <c r="D14" s="519">
        <v>1391275.62</v>
      </c>
      <c r="E14" s="519">
        <v>1391275.62</v>
      </c>
      <c r="F14" s="519">
        <v>1391275.62</v>
      </c>
      <c r="G14" s="519">
        <v>1391275.62</v>
      </c>
      <c r="H14" s="519">
        <v>1391275.62</v>
      </c>
      <c r="I14" s="519">
        <v>1391275.62</v>
      </c>
      <c r="J14" s="519">
        <v>1391275.62</v>
      </c>
      <c r="K14" s="519">
        <v>1391275.62</v>
      </c>
      <c r="L14" s="519">
        <v>1391275.62</v>
      </c>
      <c r="M14" s="519">
        <v>1391275.62</v>
      </c>
      <c r="N14" s="519">
        <v>1391275.62</v>
      </c>
      <c r="O14" s="519">
        <v>1391275.62</v>
      </c>
      <c r="P14" s="519">
        <v>1391275.62</v>
      </c>
      <c r="Q14" s="347">
        <f t="shared" si="0"/>
        <v>1391275.6200000006</v>
      </c>
    </row>
    <row r="15" spans="1:17">
      <c r="A15" s="521">
        <v>1330</v>
      </c>
      <c r="B15" s="516" t="s">
        <v>427</v>
      </c>
      <c r="C15" s="516" t="s">
        <v>423</v>
      </c>
      <c r="D15" s="519">
        <v>1740.23</v>
      </c>
      <c r="E15" s="519">
        <v>1740.23</v>
      </c>
      <c r="F15" s="519">
        <v>1740.23</v>
      </c>
      <c r="G15" s="519">
        <v>2259.59</v>
      </c>
      <c r="H15" s="519">
        <v>2259.59</v>
      </c>
      <c r="I15" s="519">
        <v>2259.59</v>
      </c>
      <c r="J15" s="519">
        <v>2259.59</v>
      </c>
      <c r="K15" s="519">
        <v>2259.59</v>
      </c>
      <c r="L15" s="519">
        <v>2259.59</v>
      </c>
      <c r="M15" s="519">
        <v>2259.59</v>
      </c>
      <c r="N15" s="519">
        <v>2259.59</v>
      </c>
      <c r="O15" s="519">
        <v>2259.59</v>
      </c>
      <c r="P15" s="519">
        <v>2259.59</v>
      </c>
      <c r="Q15" s="515">
        <f t="shared" si="0"/>
        <v>2139.7376923076922</v>
      </c>
    </row>
    <row r="16" spans="1:17">
      <c r="A16" s="521">
        <v>1345</v>
      </c>
      <c r="B16" s="516" t="s">
        <v>260</v>
      </c>
      <c r="C16" s="516"/>
      <c r="D16" s="519">
        <v>212163.24</v>
      </c>
      <c r="E16" s="519">
        <v>212163.24</v>
      </c>
      <c r="F16" s="519">
        <v>212163.24</v>
      </c>
      <c r="G16" s="519">
        <v>212163.24</v>
      </c>
      <c r="H16" s="519">
        <v>212163.24</v>
      </c>
      <c r="I16" s="519">
        <v>212163.24</v>
      </c>
      <c r="J16" s="519">
        <v>212163.24</v>
      </c>
      <c r="K16" s="519">
        <v>212163.24</v>
      </c>
      <c r="L16" s="519">
        <v>212163.24</v>
      </c>
      <c r="M16" s="519">
        <v>212389.14</v>
      </c>
      <c r="N16" s="519">
        <v>212389.14</v>
      </c>
      <c r="O16" s="519">
        <v>212389.14</v>
      </c>
      <c r="P16" s="519">
        <v>216189.29</v>
      </c>
      <c r="Q16" s="347">
        <f t="shared" si="0"/>
        <v>212525.06692307693</v>
      </c>
    </row>
    <row r="17" spans="1:17">
      <c r="A17" s="521">
        <v>1350</v>
      </c>
      <c r="B17" s="516" t="s">
        <v>261</v>
      </c>
      <c r="C17" s="516"/>
      <c r="D17" s="519">
        <v>2955205.62</v>
      </c>
      <c r="E17" s="519">
        <v>2957535.62</v>
      </c>
      <c r="F17" s="519">
        <v>2957741.35</v>
      </c>
      <c r="G17" s="519">
        <v>2958892.74</v>
      </c>
      <c r="H17" s="519">
        <v>2962135.78</v>
      </c>
      <c r="I17" s="519">
        <v>2962222.34</v>
      </c>
      <c r="J17" s="519">
        <v>2961432.34</v>
      </c>
      <c r="K17" s="519">
        <v>2962335.94</v>
      </c>
      <c r="L17" s="519">
        <v>2973532.92</v>
      </c>
      <c r="M17" s="519">
        <v>2973984.72</v>
      </c>
      <c r="N17" s="519">
        <v>3033790.69</v>
      </c>
      <c r="O17" s="519">
        <v>3137100.76</v>
      </c>
      <c r="P17" s="519">
        <v>3213526.72</v>
      </c>
      <c r="Q17" s="347">
        <f t="shared" si="0"/>
        <v>3000725.9646153846</v>
      </c>
    </row>
    <row r="18" spans="1:17">
      <c r="A18" s="521">
        <v>1353</v>
      </c>
      <c r="B18" s="516" t="s">
        <v>262</v>
      </c>
      <c r="C18" s="516"/>
      <c r="D18" s="519">
        <v>205495.59</v>
      </c>
      <c r="E18" s="519">
        <v>205495.59</v>
      </c>
      <c r="F18" s="519">
        <v>205988.98</v>
      </c>
      <c r="G18" s="519">
        <v>206937.83</v>
      </c>
      <c r="H18" s="519">
        <v>207067.67</v>
      </c>
      <c r="I18" s="519">
        <v>207952.27</v>
      </c>
      <c r="J18" s="519">
        <v>207952.27</v>
      </c>
      <c r="K18" s="519">
        <v>207952.27</v>
      </c>
      <c r="L18" s="519">
        <v>207952.27</v>
      </c>
      <c r="M18" s="519">
        <v>207952.27</v>
      </c>
      <c r="N18" s="519">
        <v>210197.15</v>
      </c>
      <c r="O18" s="519">
        <v>209349.35</v>
      </c>
      <c r="P18" s="519">
        <v>209349.35</v>
      </c>
      <c r="Q18" s="347">
        <f t="shared" si="0"/>
        <v>207664.83538461541</v>
      </c>
    </row>
    <row r="19" spans="1:17">
      <c r="A19" s="521">
        <v>1360</v>
      </c>
      <c r="B19" s="516" t="s">
        <v>263</v>
      </c>
      <c r="C19" s="516"/>
      <c r="D19" s="519">
        <v>136805.73000000001</v>
      </c>
      <c r="E19" s="519">
        <v>136805.73000000001</v>
      </c>
      <c r="F19" s="519">
        <v>136805.73000000001</v>
      </c>
      <c r="G19" s="519">
        <v>136805.73000000001</v>
      </c>
      <c r="H19" s="519">
        <v>136805.73000000001</v>
      </c>
      <c r="I19" s="519">
        <v>136941.26999999999</v>
      </c>
      <c r="J19" s="519">
        <v>137076.81</v>
      </c>
      <c r="K19" s="519">
        <v>137076.81</v>
      </c>
      <c r="L19" s="519">
        <v>137076.81</v>
      </c>
      <c r="M19" s="519">
        <v>137121.99</v>
      </c>
      <c r="N19" s="519">
        <v>137121.99</v>
      </c>
      <c r="O19" s="519">
        <v>137121.99</v>
      </c>
      <c r="P19" s="519">
        <v>137121.99</v>
      </c>
      <c r="Q19" s="347">
        <f t="shared" si="0"/>
        <v>136976.02384615384</v>
      </c>
    </row>
    <row r="20" spans="1:17">
      <c r="A20" s="521">
        <v>1365</v>
      </c>
      <c r="B20" s="516" t="s">
        <v>264</v>
      </c>
      <c r="C20" s="516"/>
      <c r="D20" s="519">
        <v>31307.68</v>
      </c>
      <c r="E20" s="519">
        <v>31307.68</v>
      </c>
      <c r="F20" s="519">
        <v>31307.68</v>
      </c>
      <c r="G20" s="519">
        <v>31307.68</v>
      </c>
      <c r="H20" s="519">
        <v>31307.68</v>
      </c>
      <c r="I20" s="519">
        <v>31394.240000000002</v>
      </c>
      <c r="J20" s="519">
        <v>31394.240000000002</v>
      </c>
      <c r="K20" s="519">
        <v>31394.240000000002</v>
      </c>
      <c r="L20" s="519">
        <v>31394.240000000002</v>
      </c>
      <c r="M20" s="519">
        <v>31394.240000000002</v>
      </c>
      <c r="N20" s="519">
        <v>33349.19</v>
      </c>
      <c r="O20" s="519">
        <v>33599</v>
      </c>
      <c r="P20" s="519">
        <v>33599</v>
      </c>
      <c r="Q20" s="347">
        <f t="shared" si="0"/>
        <v>31850.522307692307</v>
      </c>
    </row>
    <row r="21" spans="1:17">
      <c r="A21" s="521">
        <v>1380</v>
      </c>
      <c r="B21" s="516" t="s">
        <v>265</v>
      </c>
      <c r="C21" s="516"/>
      <c r="D21" s="519">
        <v>364867.74</v>
      </c>
      <c r="E21" s="519">
        <v>368002.74</v>
      </c>
      <c r="F21" s="519">
        <v>368002.74</v>
      </c>
      <c r="G21" s="519">
        <v>368002.74</v>
      </c>
      <c r="H21" s="519">
        <v>368002.74</v>
      </c>
      <c r="I21" s="519">
        <v>368002.74</v>
      </c>
      <c r="J21" s="519">
        <v>368002.74</v>
      </c>
      <c r="K21" s="519">
        <v>368002.74</v>
      </c>
      <c r="L21" s="519">
        <v>368487.74</v>
      </c>
      <c r="M21" s="519">
        <v>368633.19</v>
      </c>
      <c r="N21" s="519">
        <v>368733.19</v>
      </c>
      <c r="O21" s="519">
        <v>368868.73</v>
      </c>
      <c r="P21" s="519">
        <v>379355.56</v>
      </c>
      <c r="Q21" s="347">
        <f t="shared" si="0"/>
        <v>368843.48692307685</v>
      </c>
    </row>
    <row r="22" spans="1:17">
      <c r="A22" s="521">
        <v>1385</v>
      </c>
      <c r="B22" s="516" t="s">
        <v>428</v>
      </c>
      <c r="C22" s="516"/>
      <c r="D22" s="519"/>
      <c r="E22" s="519"/>
      <c r="F22" s="519"/>
      <c r="G22" s="519"/>
      <c r="H22" s="519"/>
      <c r="I22" s="519"/>
      <c r="J22" s="519"/>
      <c r="K22" s="519"/>
      <c r="L22" s="519"/>
      <c r="M22" s="519"/>
      <c r="N22" s="519">
        <v>8049.51</v>
      </c>
      <c r="O22" s="519">
        <v>3848.31</v>
      </c>
      <c r="P22" s="519">
        <v>3848.31</v>
      </c>
      <c r="Q22" s="347">
        <f t="shared" si="0"/>
        <v>5248.71</v>
      </c>
    </row>
    <row r="23" spans="1:17">
      <c r="A23" s="521">
        <v>1395</v>
      </c>
      <c r="B23" s="516" t="s">
        <v>266</v>
      </c>
      <c r="C23" s="516" t="s">
        <v>423</v>
      </c>
      <c r="D23" s="519">
        <v>42177.88</v>
      </c>
      <c r="E23" s="519">
        <v>42177.88</v>
      </c>
      <c r="F23" s="519">
        <v>42177.88</v>
      </c>
      <c r="G23" s="519">
        <v>42177.88</v>
      </c>
      <c r="H23" s="519">
        <v>42177.88</v>
      </c>
      <c r="I23" s="519">
        <v>42177.88</v>
      </c>
      <c r="J23" s="519">
        <v>42177.88</v>
      </c>
      <c r="K23" s="519">
        <v>42177.88</v>
      </c>
      <c r="L23" s="519">
        <v>42177.88</v>
      </c>
      <c r="M23" s="519">
        <v>42177.88</v>
      </c>
      <c r="N23" s="519">
        <v>42177.88</v>
      </c>
      <c r="O23" s="519">
        <v>42177.88</v>
      </c>
      <c r="P23" s="519">
        <v>42177.88</v>
      </c>
      <c r="Q23" s="515">
        <f t="shared" si="0"/>
        <v>42177.88</v>
      </c>
    </row>
    <row r="24" spans="1:17">
      <c r="A24" s="521">
        <v>1400</v>
      </c>
      <c r="B24" s="516" t="s">
        <v>267</v>
      </c>
      <c r="C24" s="516" t="s">
        <v>423</v>
      </c>
      <c r="D24" s="519">
        <v>1160365.28</v>
      </c>
      <c r="E24" s="519">
        <v>1162992.06</v>
      </c>
      <c r="F24" s="519">
        <v>1167701.54</v>
      </c>
      <c r="G24" s="519">
        <v>1174903.51</v>
      </c>
      <c r="H24" s="519">
        <v>1181527.1599999999</v>
      </c>
      <c r="I24" s="519">
        <v>1190382.0900000001</v>
      </c>
      <c r="J24" s="519">
        <v>1206893.94</v>
      </c>
      <c r="K24" s="519">
        <v>1215981.07</v>
      </c>
      <c r="L24" s="519">
        <v>1210888.55</v>
      </c>
      <c r="M24" s="519">
        <v>1212153.5900000001</v>
      </c>
      <c r="N24" s="519">
        <v>1214118.92</v>
      </c>
      <c r="O24" s="519">
        <v>1215634.93</v>
      </c>
      <c r="P24" s="519">
        <v>1227915.02</v>
      </c>
      <c r="Q24" s="515">
        <f t="shared" si="0"/>
        <v>1195496.7430769231</v>
      </c>
    </row>
    <row r="25" spans="1:17">
      <c r="A25" s="521">
        <v>1405</v>
      </c>
      <c r="B25" s="516" t="s">
        <v>429</v>
      </c>
      <c r="C25" s="516"/>
      <c r="D25" s="519">
        <v>2347.39</v>
      </c>
      <c r="E25" s="519">
        <v>2347.39</v>
      </c>
      <c r="F25" s="519">
        <v>2347.39</v>
      </c>
      <c r="G25" s="519">
        <v>2347.39</v>
      </c>
      <c r="H25" s="519">
        <v>2347.39</v>
      </c>
      <c r="I25" s="519">
        <v>2347.39</v>
      </c>
      <c r="J25" s="519">
        <v>2347.39</v>
      </c>
      <c r="K25" s="519">
        <v>2347.39</v>
      </c>
      <c r="L25" s="519">
        <v>2347.39</v>
      </c>
      <c r="M25" s="519">
        <v>2347.39</v>
      </c>
      <c r="N25" s="519">
        <v>2347.39</v>
      </c>
      <c r="O25" s="519">
        <v>2347.39</v>
      </c>
      <c r="P25" s="519">
        <v>2347.39</v>
      </c>
      <c r="Q25" s="347">
        <f t="shared" si="0"/>
        <v>2347.39</v>
      </c>
    </row>
    <row r="26" spans="1:17">
      <c r="A26" s="521">
        <v>1410</v>
      </c>
      <c r="B26" s="516" t="s">
        <v>430</v>
      </c>
      <c r="C26" s="516" t="s">
        <v>423</v>
      </c>
      <c r="D26" s="519">
        <v>124923.96</v>
      </c>
      <c r="E26" s="519">
        <v>124923.96</v>
      </c>
      <c r="F26" s="519">
        <v>124923.96</v>
      </c>
      <c r="G26" s="519">
        <v>124923.96</v>
      </c>
      <c r="H26" s="519">
        <v>124923.96</v>
      </c>
      <c r="I26" s="519">
        <v>128017.09</v>
      </c>
      <c r="J26" s="519">
        <v>128017.09</v>
      </c>
      <c r="K26" s="519">
        <v>128242.99</v>
      </c>
      <c r="L26" s="519">
        <v>128242.99</v>
      </c>
      <c r="M26" s="519">
        <v>128242.99</v>
      </c>
      <c r="N26" s="519">
        <v>128242.99</v>
      </c>
      <c r="O26" s="519">
        <v>131124.62</v>
      </c>
      <c r="P26" s="519">
        <v>131143.69</v>
      </c>
      <c r="Q26" s="515">
        <f t="shared" si="0"/>
        <v>127376.48076923077</v>
      </c>
    </row>
    <row r="27" spans="1:17">
      <c r="A27" s="521">
        <v>1420</v>
      </c>
      <c r="B27" s="516" t="s">
        <v>268</v>
      </c>
      <c r="C27" s="516" t="s">
        <v>423</v>
      </c>
      <c r="D27" s="519">
        <v>221.52</v>
      </c>
      <c r="E27" s="519">
        <v>221.52</v>
      </c>
      <c r="F27" s="519">
        <v>221.52</v>
      </c>
      <c r="G27" s="519">
        <v>221.52</v>
      </c>
      <c r="H27" s="519">
        <v>221.52</v>
      </c>
      <c r="I27" s="519">
        <v>221.52</v>
      </c>
      <c r="J27" s="519">
        <v>221.52</v>
      </c>
      <c r="K27" s="519">
        <v>221.52</v>
      </c>
      <c r="L27" s="519">
        <v>221.52</v>
      </c>
      <c r="M27" s="519">
        <v>221.52</v>
      </c>
      <c r="N27" s="519">
        <v>221.52</v>
      </c>
      <c r="O27" s="519">
        <v>221.52</v>
      </c>
      <c r="P27" s="519">
        <v>221.52</v>
      </c>
      <c r="Q27" s="515">
        <f t="shared" si="0"/>
        <v>221.52</v>
      </c>
    </row>
    <row r="28" spans="1:17">
      <c r="A28" s="521">
        <v>1430</v>
      </c>
      <c r="B28" s="516" t="s">
        <v>431</v>
      </c>
      <c r="C28" s="516"/>
      <c r="D28" s="519">
        <v>1430.57</v>
      </c>
      <c r="E28" s="519">
        <v>1430.57</v>
      </c>
      <c r="F28" s="519">
        <v>1430.57</v>
      </c>
      <c r="G28" s="519">
        <v>1430.57</v>
      </c>
      <c r="H28" s="519">
        <v>1430.57</v>
      </c>
      <c r="I28" s="519">
        <v>1430.57</v>
      </c>
      <c r="J28" s="519">
        <v>1430.57</v>
      </c>
      <c r="K28" s="519">
        <v>1430.57</v>
      </c>
      <c r="L28" s="519">
        <v>1430.57</v>
      </c>
      <c r="M28" s="519">
        <v>1430.57</v>
      </c>
      <c r="N28" s="519">
        <v>1430.57</v>
      </c>
      <c r="O28" s="519">
        <v>1430.57</v>
      </c>
      <c r="P28" s="519">
        <v>1430.57</v>
      </c>
      <c r="Q28" s="347">
        <f t="shared" si="0"/>
        <v>1430.57</v>
      </c>
    </row>
    <row r="29" spans="1:17">
      <c r="A29" s="521">
        <v>1435</v>
      </c>
      <c r="B29" s="516" t="s">
        <v>432</v>
      </c>
      <c r="C29" s="516"/>
      <c r="D29" s="519">
        <v>8797.14</v>
      </c>
      <c r="E29" s="519">
        <v>8797.14</v>
      </c>
      <c r="F29" s="519">
        <v>8797.14</v>
      </c>
      <c r="G29" s="519">
        <v>8797.14</v>
      </c>
      <c r="H29" s="519">
        <v>8797.14</v>
      </c>
      <c r="I29" s="519">
        <v>8797.14</v>
      </c>
      <c r="J29" s="519">
        <v>8797.14</v>
      </c>
      <c r="K29" s="519">
        <v>9045.6299999999992</v>
      </c>
      <c r="L29" s="519">
        <v>9045.6299999999992</v>
      </c>
      <c r="M29" s="519">
        <v>9045.6299999999992</v>
      </c>
      <c r="N29" s="519">
        <v>9407.07</v>
      </c>
      <c r="O29" s="519">
        <v>9407.07</v>
      </c>
      <c r="P29" s="519">
        <v>9407.07</v>
      </c>
      <c r="Q29" s="347">
        <f t="shared" si="0"/>
        <v>8995.2369230769236</v>
      </c>
    </row>
    <row r="30" spans="1:17">
      <c r="A30" s="521">
        <v>1440</v>
      </c>
      <c r="B30" s="516" t="s">
        <v>433</v>
      </c>
      <c r="C30" s="516" t="s">
        <v>423</v>
      </c>
      <c r="D30" s="519">
        <v>6874.01</v>
      </c>
      <c r="E30" s="519">
        <v>6874.01</v>
      </c>
      <c r="F30" s="519">
        <v>6874.01</v>
      </c>
      <c r="G30" s="519">
        <v>6874.01</v>
      </c>
      <c r="H30" s="519">
        <v>6874.01</v>
      </c>
      <c r="I30" s="519">
        <v>6874.01</v>
      </c>
      <c r="J30" s="519">
        <v>6874.01</v>
      </c>
      <c r="K30" s="519">
        <v>6874.01</v>
      </c>
      <c r="L30" s="519">
        <v>6874.01</v>
      </c>
      <c r="M30" s="519">
        <v>6874.01</v>
      </c>
      <c r="N30" s="519">
        <v>6874.01</v>
      </c>
      <c r="O30" s="519">
        <v>6874.01</v>
      </c>
      <c r="P30" s="519">
        <v>6874.01</v>
      </c>
      <c r="Q30" s="515">
        <f t="shared" si="0"/>
        <v>6874.0099999999993</v>
      </c>
    </row>
    <row r="31" spans="1:17">
      <c r="A31" s="521">
        <v>1455</v>
      </c>
      <c r="B31" s="516" t="s">
        <v>269</v>
      </c>
      <c r="C31" s="516"/>
      <c r="D31" s="519">
        <v>90980.82</v>
      </c>
      <c r="E31" s="519">
        <v>90980.82</v>
      </c>
      <c r="F31" s="519">
        <v>90980.82</v>
      </c>
      <c r="G31" s="519">
        <v>90980.82</v>
      </c>
      <c r="H31" s="519">
        <v>91124.12</v>
      </c>
      <c r="I31" s="519">
        <v>91124.12</v>
      </c>
      <c r="J31" s="519">
        <v>91124.12</v>
      </c>
      <c r="K31" s="519">
        <v>91124.12</v>
      </c>
      <c r="L31" s="519">
        <v>91124.12</v>
      </c>
      <c r="M31" s="519">
        <v>91124.12</v>
      </c>
      <c r="N31" s="519">
        <v>91124.12</v>
      </c>
      <c r="O31" s="519">
        <v>91124.12</v>
      </c>
      <c r="P31" s="519">
        <v>91124.12</v>
      </c>
      <c r="Q31" s="347">
        <f t="shared" si="0"/>
        <v>91080.027692307689</v>
      </c>
    </row>
    <row r="32" spans="1:17">
      <c r="A32" s="521">
        <v>1460</v>
      </c>
      <c r="B32" s="516" t="s">
        <v>270</v>
      </c>
      <c r="C32" s="516"/>
      <c r="D32" s="519">
        <v>11173.24</v>
      </c>
      <c r="E32" s="519">
        <v>11173.24</v>
      </c>
      <c r="F32" s="519">
        <v>11173.24</v>
      </c>
      <c r="G32" s="519">
        <v>11173.24</v>
      </c>
      <c r="H32" s="519">
        <v>11173.24</v>
      </c>
      <c r="I32" s="519">
        <v>11173.24</v>
      </c>
      <c r="J32" s="519">
        <v>11173.24</v>
      </c>
      <c r="K32" s="519">
        <v>11173.24</v>
      </c>
      <c r="L32" s="519">
        <v>11173.24</v>
      </c>
      <c r="M32" s="519">
        <v>11173.24</v>
      </c>
      <c r="N32" s="519">
        <v>11173.24</v>
      </c>
      <c r="O32" s="519">
        <v>11173.24</v>
      </c>
      <c r="P32" s="519">
        <v>11173.24</v>
      </c>
      <c r="Q32" s="347">
        <f t="shared" si="0"/>
        <v>11173.240000000002</v>
      </c>
    </row>
    <row r="33" spans="1:17">
      <c r="A33" s="521">
        <v>1465</v>
      </c>
      <c r="B33" s="516" t="s">
        <v>434</v>
      </c>
      <c r="C33" s="516"/>
      <c r="D33" s="519">
        <v>957.65</v>
      </c>
      <c r="E33" s="519">
        <v>957.65</v>
      </c>
      <c r="F33" s="519">
        <v>957.65</v>
      </c>
      <c r="G33" s="519">
        <v>957.65</v>
      </c>
      <c r="H33" s="519">
        <v>957.65</v>
      </c>
      <c r="I33" s="519">
        <v>957.65</v>
      </c>
      <c r="J33" s="519">
        <v>957.65</v>
      </c>
      <c r="K33" s="519">
        <v>957.65</v>
      </c>
      <c r="L33" s="519">
        <v>957.65</v>
      </c>
      <c r="M33" s="519">
        <v>957.65</v>
      </c>
      <c r="N33" s="519">
        <v>957.65</v>
      </c>
      <c r="O33" s="519">
        <v>957.65</v>
      </c>
      <c r="P33" s="519">
        <v>957.65</v>
      </c>
      <c r="Q33" s="347">
        <f t="shared" si="0"/>
        <v>957.64999999999975</v>
      </c>
    </row>
    <row r="34" spans="1:17">
      <c r="A34" s="521">
        <v>1470</v>
      </c>
      <c r="B34" s="516" t="s">
        <v>435</v>
      </c>
      <c r="C34" s="516"/>
      <c r="D34" s="519">
        <v>38765.5</v>
      </c>
      <c r="E34" s="519">
        <v>38765.5</v>
      </c>
      <c r="F34" s="519">
        <v>38765.5</v>
      </c>
      <c r="G34" s="519">
        <v>38765.5</v>
      </c>
      <c r="H34" s="519">
        <v>38765.5</v>
      </c>
      <c r="I34" s="519">
        <v>38765.5</v>
      </c>
      <c r="J34" s="519">
        <v>38765.5</v>
      </c>
      <c r="K34" s="519">
        <v>38765.5</v>
      </c>
      <c r="L34" s="519">
        <v>38765.5</v>
      </c>
      <c r="M34" s="519">
        <v>39597.019999999997</v>
      </c>
      <c r="N34" s="519">
        <v>39597.019999999997</v>
      </c>
      <c r="O34" s="519">
        <v>39597.019999999997</v>
      </c>
      <c r="P34" s="519">
        <v>39597.019999999997</v>
      </c>
      <c r="Q34" s="347">
        <f t="shared" si="0"/>
        <v>39021.352307692316</v>
      </c>
    </row>
    <row r="35" spans="1:17">
      <c r="A35" s="521">
        <v>1475</v>
      </c>
      <c r="B35" s="516" t="s">
        <v>436</v>
      </c>
      <c r="C35" s="516"/>
      <c r="D35" s="519">
        <v>26825.53</v>
      </c>
      <c r="E35" s="519">
        <v>26825.53</v>
      </c>
      <c r="F35" s="519">
        <v>27078.05</v>
      </c>
      <c r="G35" s="519">
        <v>27078.05</v>
      </c>
      <c r="H35" s="519">
        <v>27078.05</v>
      </c>
      <c r="I35" s="519">
        <v>27078.05</v>
      </c>
      <c r="J35" s="519">
        <v>27078.05</v>
      </c>
      <c r="K35" s="519">
        <v>27078.05</v>
      </c>
      <c r="L35" s="519">
        <v>27078.05</v>
      </c>
      <c r="M35" s="519">
        <v>27497.74</v>
      </c>
      <c r="N35" s="519">
        <v>27497.74</v>
      </c>
      <c r="O35" s="519">
        <v>27497.74</v>
      </c>
      <c r="P35" s="519">
        <v>27497.74</v>
      </c>
      <c r="Q35" s="347">
        <f t="shared" si="0"/>
        <v>27168.33615384615</v>
      </c>
    </row>
    <row r="36" spans="1:17">
      <c r="A36" s="521">
        <v>1480</v>
      </c>
      <c r="B36" s="516" t="s">
        <v>271</v>
      </c>
      <c r="C36" s="516"/>
      <c r="D36" s="519">
        <v>22457.85</v>
      </c>
      <c r="E36" s="519">
        <v>24226.77</v>
      </c>
      <c r="F36" s="519">
        <v>24226.77</v>
      </c>
      <c r="G36" s="519">
        <v>24226.77</v>
      </c>
      <c r="H36" s="519">
        <v>24273.86</v>
      </c>
      <c r="I36" s="519">
        <v>24273.86</v>
      </c>
      <c r="J36" s="519">
        <v>24273.86</v>
      </c>
      <c r="K36" s="519">
        <v>24300.34</v>
      </c>
      <c r="L36" s="519">
        <v>24511.45</v>
      </c>
      <c r="M36" s="519">
        <v>24511.45</v>
      </c>
      <c r="N36" s="519">
        <v>24511.45</v>
      </c>
      <c r="O36" s="519">
        <v>24511.45</v>
      </c>
      <c r="P36" s="519">
        <v>24511.45</v>
      </c>
      <c r="Q36" s="347">
        <f t="shared" si="0"/>
        <v>24216.717692307695</v>
      </c>
    </row>
    <row r="37" spans="1:17">
      <c r="A37" s="521">
        <v>1485</v>
      </c>
      <c r="B37" s="516" t="s">
        <v>437</v>
      </c>
      <c r="C37" s="516"/>
      <c r="D37" s="519">
        <v>550.03</v>
      </c>
      <c r="E37" s="519">
        <v>550.03</v>
      </c>
      <c r="F37" s="519">
        <v>550.03</v>
      </c>
      <c r="G37" s="519">
        <v>550.03</v>
      </c>
      <c r="H37" s="519">
        <v>550.03</v>
      </c>
      <c r="I37" s="519">
        <v>550.03</v>
      </c>
      <c r="J37" s="519">
        <v>550.03</v>
      </c>
      <c r="K37" s="519">
        <v>550.03</v>
      </c>
      <c r="L37" s="519">
        <v>550.03</v>
      </c>
      <c r="M37" s="519">
        <v>550.03</v>
      </c>
      <c r="N37" s="519">
        <v>550.03</v>
      </c>
      <c r="O37" s="519">
        <v>550.03</v>
      </c>
      <c r="P37" s="519">
        <v>550.03</v>
      </c>
      <c r="Q37" s="347">
        <f t="shared" si="0"/>
        <v>550.02999999999986</v>
      </c>
    </row>
    <row r="38" spans="1:17">
      <c r="A38" s="521">
        <v>1490</v>
      </c>
      <c r="B38" s="516" t="s">
        <v>272</v>
      </c>
      <c r="C38" s="516"/>
      <c r="D38" s="519">
        <v>1369.21</v>
      </c>
      <c r="E38" s="519">
        <v>1369.21</v>
      </c>
      <c r="F38" s="519">
        <v>1369.21</v>
      </c>
      <c r="G38" s="519">
        <v>1369.21</v>
      </c>
      <c r="H38" s="519">
        <v>1369.21</v>
      </c>
      <c r="I38" s="519">
        <v>1369.21</v>
      </c>
      <c r="J38" s="519">
        <v>1369.21</v>
      </c>
      <c r="K38" s="519">
        <v>1369.21</v>
      </c>
      <c r="L38" s="519">
        <v>1369.21</v>
      </c>
      <c r="M38" s="519">
        <v>1369.21</v>
      </c>
      <c r="N38" s="519">
        <v>1369.21</v>
      </c>
      <c r="O38" s="519">
        <v>1369.21</v>
      </c>
      <c r="P38" s="519">
        <v>1369.21</v>
      </c>
      <c r="Q38" s="347">
        <f t="shared" si="0"/>
        <v>1369.2099999999996</v>
      </c>
    </row>
    <row r="39" spans="1:17">
      <c r="A39" s="521" t="s">
        <v>304</v>
      </c>
      <c r="B39" s="516">
        <v>110</v>
      </c>
      <c r="C39" s="516"/>
      <c r="D39" s="519">
        <v>9682370.2899999991</v>
      </c>
      <c r="E39" s="519">
        <v>9696430.7699999996</v>
      </c>
      <c r="F39" s="519">
        <v>9705452.0099999998</v>
      </c>
      <c r="G39" s="519">
        <v>9715879.5</v>
      </c>
      <c r="H39" s="519">
        <v>9728935.4800000004</v>
      </c>
      <c r="I39" s="519">
        <v>9748531.5800000001</v>
      </c>
      <c r="J39" s="519">
        <v>9768589.2899999991</v>
      </c>
      <c r="K39" s="519">
        <v>9789849.4399999995</v>
      </c>
      <c r="L39" s="519">
        <v>9800077.9800000004</v>
      </c>
      <c r="M39" s="519">
        <v>9803462.5600000005</v>
      </c>
      <c r="N39" s="519">
        <v>9877944.6400000006</v>
      </c>
      <c r="O39" s="519">
        <v>9983905.9499999993</v>
      </c>
      <c r="P39" s="519">
        <v>10104626.99</v>
      </c>
      <c r="Q39" s="347">
        <f t="shared" si="0"/>
        <v>9800465.883076923</v>
      </c>
    </row>
    <row r="40" spans="1:17">
      <c r="A40" s="521">
        <v>1535</v>
      </c>
      <c r="B40" s="516" t="s">
        <v>275</v>
      </c>
      <c r="C40" s="516"/>
      <c r="D40" s="519"/>
      <c r="E40" s="519"/>
      <c r="F40" s="519"/>
      <c r="G40" s="519"/>
      <c r="H40" s="519"/>
      <c r="I40" s="519"/>
      <c r="J40" s="519"/>
      <c r="K40" s="519"/>
      <c r="L40" s="519"/>
      <c r="M40" s="519"/>
      <c r="N40" s="519"/>
      <c r="O40" s="519"/>
      <c r="P40" s="519"/>
      <c r="Q40" s="347" t="e">
        <f t="shared" si="0"/>
        <v>#DIV/0!</v>
      </c>
    </row>
    <row r="41" spans="1:17">
      <c r="A41" s="521">
        <v>1540</v>
      </c>
      <c r="B41" s="516" t="s">
        <v>276</v>
      </c>
      <c r="C41" s="516"/>
      <c r="D41" s="519">
        <v>10253.19</v>
      </c>
      <c r="E41" s="519">
        <v>10253.19</v>
      </c>
      <c r="F41" s="519">
        <v>10253.19</v>
      </c>
      <c r="G41" s="519">
        <v>10253.19</v>
      </c>
      <c r="H41" s="519">
        <v>10253.19</v>
      </c>
      <c r="I41" s="519">
        <v>10253.19</v>
      </c>
      <c r="J41" s="519">
        <v>10253.19</v>
      </c>
      <c r="K41" s="519">
        <v>10253.19</v>
      </c>
      <c r="L41" s="519">
        <v>10253.19</v>
      </c>
      <c r="M41" s="519">
        <v>10253.19</v>
      </c>
      <c r="N41" s="519">
        <v>10343.549999999999</v>
      </c>
      <c r="O41" s="519">
        <v>10343.549999999999</v>
      </c>
      <c r="P41" s="519">
        <v>10479.09</v>
      </c>
      <c r="Q41" s="347">
        <f t="shared" si="0"/>
        <v>10284.468461538463</v>
      </c>
    </row>
    <row r="42" spans="1:17">
      <c r="A42" s="521" t="s">
        <v>304</v>
      </c>
      <c r="B42" s="516">
        <v>120</v>
      </c>
      <c r="C42" s="516"/>
      <c r="D42" s="519">
        <v>10253.19</v>
      </c>
      <c r="E42" s="519">
        <v>10253.19</v>
      </c>
      <c r="F42" s="519">
        <v>10253.19</v>
      </c>
      <c r="G42" s="519">
        <v>10253.19</v>
      </c>
      <c r="H42" s="519">
        <v>10253.19</v>
      </c>
      <c r="I42" s="519">
        <v>10253.19</v>
      </c>
      <c r="J42" s="519">
        <v>10253.19</v>
      </c>
      <c r="K42" s="519">
        <v>10253.19</v>
      </c>
      <c r="L42" s="519">
        <v>10253.19</v>
      </c>
      <c r="M42" s="519">
        <v>10253.19</v>
      </c>
      <c r="N42" s="519">
        <v>10343.549999999999</v>
      </c>
      <c r="O42" s="519">
        <v>10343.549999999999</v>
      </c>
      <c r="P42" s="519">
        <v>10479.09</v>
      </c>
      <c r="Q42" s="347">
        <f t="shared" si="0"/>
        <v>10284.468461538463</v>
      </c>
    </row>
    <row r="43" spans="1:17">
      <c r="A43" s="521">
        <v>1575</v>
      </c>
      <c r="B43" s="516" t="s">
        <v>438</v>
      </c>
      <c r="C43" s="516"/>
      <c r="D43" s="519">
        <v>-191</v>
      </c>
      <c r="E43" s="519">
        <v>-191</v>
      </c>
      <c r="F43" s="519">
        <v>-191</v>
      </c>
      <c r="G43" s="519">
        <v>-191</v>
      </c>
      <c r="H43" s="519">
        <v>-191</v>
      </c>
      <c r="I43" s="519">
        <v>-191</v>
      </c>
      <c r="J43" s="519">
        <v>-191</v>
      </c>
      <c r="K43" s="519">
        <v>-191</v>
      </c>
      <c r="L43" s="519">
        <v>-191</v>
      </c>
      <c r="M43" s="519">
        <v>-191</v>
      </c>
      <c r="N43" s="519">
        <v>-191</v>
      </c>
      <c r="O43" s="519">
        <v>-191</v>
      </c>
      <c r="P43" s="519">
        <v>-191</v>
      </c>
      <c r="Q43" s="347">
        <f t="shared" si="0"/>
        <v>-191</v>
      </c>
    </row>
    <row r="44" spans="1:17">
      <c r="A44" s="521" t="s">
        <v>304</v>
      </c>
      <c r="B44" s="516">
        <v>130</v>
      </c>
      <c r="C44" s="516"/>
      <c r="D44" s="519">
        <v>-191</v>
      </c>
      <c r="E44" s="519">
        <v>-191</v>
      </c>
      <c r="F44" s="519">
        <v>-191</v>
      </c>
      <c r="G44" s="519">
        <v>-191</v>
      </c>
      <c r="H44" s="519">
        <v>-191</v>
      </c>
      <c r="I44" s="519">
        <v>-191</v>
      </c>
      <c r="J44" s="519">
        <v>-191</v>
      </c>
      <c r="K44" s="519">
        <v>-191</v>
      </c>
      <c r="L44" s="519">
        <v>-191</v>
      </c>
      <c r="M44" s="519">
        <v>-191</v>
      </c>
      <c r="N44" s="519">
        <v>-191</v>
      </c>
      <c r="O44" s="519">
        <v>-191</v>
      </c>
      <c r="P44" s="519">
        <v>-191</v>
      </c>
      <c r="Q44" s="347">
        <f t="shared" si="0"/>
        <v>-191</v>
      </c>
    </row>
    <row r="45" spans="1:17">
      <c r="A45" s="521">
        <v>2915</v>
      </c>
      <c r="B45" s="516" t="s">
        <v>439</v>
      </c>
      <c r="C45" s="516"/>
      <c r="D45" s="519">
        <v>79329.320000000007</v>
      </c>
      <c r="E45" s="519">
        <v>79329.320000000007</v>
      </c>
      <c r="F45" s="519">
        <v>79329.320000000007</v>
      </c>
      <c r="G45" s="519">
        <v>79329.320000000007</v>
      </c>
      <c r="H45" s="519">
        <v>79329.320000000007</v>
      </c>
      <c r="I45" s="519">
        <v>79329.320000000007</v>
      </c>
      <c r="J45" s="519">
        <v>79329.320000000007</v>
      </c>
      <c r="K45" s="519">
        <v>79329.320000000007</v>
      </c>
      <c r="L45" s="519">
        <v>79329.320000000007</v>
      </c>
      <c r="M45" s="519">
        <v>79329.320000000007</v>
      </c>
      <c r="N45" s="519">
        <v>79329.320000000007</v>
      </c>
      <c r="O45" s="519">
        <v>79329.320000000007</v>
      </c>
      <c r="P45" s="519">
        <v>79329.320000000007</v>
      </c>
      <c r="Q45" s="347">
        <f t="shared" si="0"/>
        <v>79329.320000000036</v>
      </c>
    </row>
    <row r="46" spans="1:17">
      <c r="A46" s="521">
        <v>2920</v>
      </c>
      <c r="B46" s="516" t="s">
        <v>440</v>
      </c>
      <c r="C46" s="516"/>
      <c r="D46" s="519">
        <v>102328.6</v>
      </c>
      <c r="E46" s="519">
        <v>102328.6</v>
      </c>
      <c r="F46" s="519">
        <v>102328.6</v>
      </c>
      <c r="G46" s="519">
        <v>102328.6</v>
      </c>
      <c r="H46" s="519">
        <v>102328.6</v>
      </c>
      <c r="I46" s="519">
        <v>102328.6</v>
      </c>
      <c r="J46" s="519">
        <v>102328.6</v>
      </c>
      <c r="K46" s="519">
        <v>102328.6</v>
      </c>
      <c r="L46" s="519">
        <v>102328.6</v>
      </c>
      <c r="M46" s="519">
        <v>102328.6</v>
      </c>
      <c r="N46" s="519">
        <v>102328.6</v>
      </c>
      <c r="O46" s="519">
        <v>102328.6</v>
      </c>
      <c r="P46" s="519">
        <v>102328.6</v>
      </c>
      <c r="Q46" s="347">
        <f t="shared" si="0"/>
        <v>102328.6</v>
      </c>
    </row>
    <row r="47" spans="1:17">
      <c r="A47" s="521" t="s">
        <v>304</v>
      </c>
      <c r="B47" s="516">
        <v>165</v>
      </c>
      <c r="C47" s="516"/>
      <c r="D47" s="519">
        <v>181657.92</v>
      </c>
      <c r="E47" s="519">
        <v>181657.92</v>
      </c>
      <c r="F47" s="519">
        <v>181657.92</v>
      </c>
      <c r="G47" s="519">
        <v>181657.92</v>
      </c>
      <c r="H47" s="519">
        <v>181657.92</v>
      </c>
      <c r="I47" s="519">
        <v>181657.92</v>
      </c>
      <c r="J47" s="519">
        <v>181657.92</v>
      </c>
      <c r="K47" s="519">
        <v>181657.92</v>
      </c>
      <c r="L47" s="519">
        <v>181657.92</v>
      </c>
      <c r="M47" s="519">
        <v>181657.92</v>
      </c>
      <c r="N47" s="519">
        <v>181657.92</v>
      </c>
      <c r="O47" s="519">
        <v>181657.92</v>
      </c>
      <c r="P47" s="519">
        <v>181657.92</v>
      </c>
      <c r="Q47" s="347">
        <f t="shared" si="0"/>
        <v>181657.91999999995</v>
      </c>
    </row>
    <row r="48" spans="1:17">
      <c r="A48" s="521">
        <v>2950</v>
      </c>
      <c r="B48" s="516" t="s">
        <v>441</v>
      </c>
      <c r="C48" s="516"/>
      <c r="D48" s="519">
        <v>5875</v>
      </c>
      <c r="E48" s="519">
        <v>5875</v>
      </c>
      <c r="F48" s="519">
        <v>5875</v>
      </c>
      <c r="G48" s="519">
        <v>5875</v>
      </c>
      <c r="H48" s="519">
        <v>5875</v>
      </c>
      <c r="I48" s="519">
        <v>5875</v>
      </c>
      <c r="J48" s="519">
        <v>5875</v>
      </c>
      <c r="K48" s="519">
        <v>5875</v>
      </c>
      <c r="L48" s="519">
        <v>5875</v>
      </c>
      <c r="M48" s="519">
        <v>5875</v>
      </c>
      <c r="N48" s="519">
        <v>5875</v>
      </c>
      <c r="O48" s="519">
        <v>5875</v>
      </c>
      <c r="P48" s="519">
        <v>5875</v>
      </c>
      <c r="Q48" s="347">
        <f t="shared" si="0"/>
        <v>5875</v>
      </c>
    </row>
    <row r="49" spans="1:17">
      <c r="A49" s="521">
        <v>2985</v>
      </c>
      <c r="B49" s="516" t="s">
        <v>442</v>
      </c>
      <c r="C49" s="516"/>
      <c r="D49" s="519">
        <v>12904.1</v>
      </c>
      <c r="E49" s="519">
        <v>12904.1</v>
      </c>
      <c r="F49" s="519">
        <v>12904.1</v>
      </c>
      <c r="G49" s="519">
        <v>12904.1</v>
      </c>
      <c r="H49" s="519">
        <v>12904.1</v>
      </c>
      <c r="I49" s="519">
        <v>12904.1</v>
      </c>
      <c r="J49" s="519">
        <v>12904.1</v>
      </c>
      <c r="K49" s="519">
        <v>12904.1</v>
      </c>
      <c r="L49" s="519">
        <v>12904.1</v>
      </c>
      <c r="M49" s="519">
        <v>12904.1</v>
      </c>
      <c r="N49" s="519">
        <v>12904.1</v>
      </c>
      <c r="O49" s="519">
        <v>12904.1</v>
      </c>
      <c r="P49" s="519">
        <v>12904.1</v>
      </c>
      <c r="Q49" s="347">
        <f t="shared" si="0"/>
        <v>12904.100000000004</v>
      </c>
    </row>
    <row r="50" spans="1:17">
      <c r="A50" s="521">
        <v>3000</v>
      </c>
      <c r="B50" s="516" t="s">
        <v>277</v>
      </c>
      <c r="C50" s="516"/>
      <c r="D50" s="519">
        <v>36497.82</v>
      </c>
      <c r="E50" s="519">
        <v>36497.82</v>
      </c>
      <c r="F50" s="519">
        <v>36497.82</v>
      </c>
      <c r="G50" s="519">
        <v>36497.82</v>
      </c>
      <c r="H50" s="519">
        <v>36497.82</v>
      </c>
      <c r="I50" s="519">
        <v>36497.82</v>
      </c>
      <c r="J50" s="519">
        <v>36497.82</v>
      </c>
      <c r="K50" s="519">
        <v>36497.82</v>
      </c>
      <c r="L50" s="519">
        <v>36497.82</v>
      </c>
      <c r="M50" s="519">
        <v>36497.82</v>
      </c>
      <c r="N50" s="519">
        <v>36497.82</v>
      </c>
      <c r="O50" s="519">
        <v>36497.82</v>
      </c>
      <c r="P50" s="519">
        <v>36497.82</v>
      </c>
      <c r="Q50" s="347">
        <f t="shared" si="0"/>
        <v>36497.82</v>
      </c>
    </row>
    <row r="51" spans="1:17">
      <c r="A51" s="521">
        <v>3030</v>
      </c>
      <c r="B51" s="516" t="s">
        <v>443</v>
      </c>
      <c r="C51" s="516"/>
      <c r="D51" s="519"/>
      <c r="E51" s="519"/>
      <c r="F51" s="519"/>
      <c r="G51" s="519"/>
      <c r="H51" s="519"/>
      <c r="I51" s="519"/>
      <c r="J51" s="519"/>
      <c r="K51" s="519"/>
      <c r="L51" s="519"/>
      <c r="M51" s="519"/>
      <c r="N51" s="519"/>
      <c r="O51" s="519"/>
      <c r="P51" s="519"/>
      <c r="Q51" s="347"/>
    </row>
    <row r="52" spans="1:17">
      <c r="A52" s="521">
        <v>3040</v>
      </c>
      <c r="B52" s="516" t="s">
        <v>444</v>
      </c>
      <c r="C52" s="516"/>
      <c r="D52" s="519">
        <v>86359.360000000001</v>
      </c>
      <c r="E52" s="519">
        <v>86359.360000000001</v>
      </c>
      <c r="F52" s="519">
        <v>191021.67</v>
      </c>
      <c r="G52" s="519">
        <v>191021.67</v>
      </c>
      <c r="H52" s="519">
        <v>204621.67</v>
      </c>
      <c r="I52" s="519">
        <v>204621.67</v>
      </c>
      <c r="J52" s="519">
        <v>204621.67</v>
      </c>
      <c r="K52" s="519">
        <v>204621.67</v>
      </c>
      <c r="L52" s="519">
        <v>204621.67</v>
      </c>
      <c r="M52" s="519">
        <v>204621.67</v>
      </c>
      <c r="N52" s="519">
        <v>204621.67</v>
      </c>
      <c r="O52" s="519">
        <v>204621.67</v>
      </c>
      <c r="P52" s="519">
        <v>204621.67</v>
      </c>
      <c r="Q52" s="347">
        <f t="shared" si="0"/>
        <v>184335.16076923074</v>
      </c>
    </row>
    <row r="53" spans="1:17">
      <c r="A53" s="521" t="s">
        <v>304</v>
      </c>
      <c r="B53" s="516">
        <v>170</v>
      </c>
      <c r="C53" s="516"/>
      <c r="D53" s="519">
        <v>141636.28</v>
      </c>
      <c r="E53" s="519">
        <v>141636.28</v>
      </c>
      <c r="F53" s="519">
        <v>246298.59</v>
      </c>
      <c r="G53" s="519">
        <v>246298.59</v>
      </c>
      <c r="H53" s="519">
        <v>259898.59</v>
      </c>
      <c r="I53" s="519">
        <v>259898.59</v>
      </c>
      <c r="J53" s="519">
        <v>259898.59</v>
      </c>
      <c r="K53" s="519">
        <v>259898.59</v>
      </c>
      <c r="L53" s="519">
        <v>259898.59</v>
      </c>
      <c r="M53" s="519">
        <v>259898.59</v>
      </c>
      <c r="N53" s="519">
        <v>259898.59</v>
      </c>
      <c r="O53" s="519">
        <v>259898.59</v>
      </c>
      <c r="P53" s="519">
        <v>259898.59</v>
      </c>
      <c r="Q53" s="347">
        <f t="shared" si="0"/>
        <v>239612.08076923076</v>
      </c>
    </row>
    <row r="54" spans="1:17">
      <c r="A54" s="507">
        <v>3500</v>
      </c>
      <c r="B54" s="516" t="s">
        <v>445</v>
      </c>
      <c r="C54" s="516"/>
      <c r="D54" s="519">
        <v>-55439.19</v>
      </c>
      <c r="E54" s="519">
        <v>-55439.19</v>
      </c>
      <c r="F54" s="519">
        <v>-55439.19</v>
      </c>
      <c r="G54" s="519">
        <v>-55439.19</v>
      </c>
      <c r="H54" s="519">
        <v>-55439.19</v>
      </c>
      <c r="I54" s="519">
        <v>-55439.19</v>
      </c>
      <c r="J54" s="519">
        <v>-55439.19</v>
      </c>
      <c r="K54" s="519">
        <v>-55439.19</v>
      </c>
      <c r="L54" s="519">
        <v>-55439.19</v>
      </c>
      <c r="M54" s="519">
        <v>-55439.19</v>
      </c>
      <c r="N54" s="519">
        <v>-55439.19</v>
      </c>
      <c r="O54" s="519">
        <v>-55439.19</v>
      </c>
      <c r="P54" s="519">
        <v>-55439.19</v>
      </c>
      <c r="Q54" s="506">
        <f t="shared" si="0"/>
        <v>-55439.189999999995</v>
      </c>
    </row>
    <row r="55" spans="1:17">
      <c r="A55" s="507">
        <v>3520</v>
      </c>
      <c r="B55" s="516" t="s">
        <v>446</v>
      </c>
      <c r="C55" s="516"/>
      <c r="D55" s="519">
        <v>-1595267.88</v>
      </c>
      <c r="E55" s="519">
        <v>-1595267.88</v>
      </c>
      <c r="F55" s="519">
        <v>-1595267.88</v>
      </c>
      <c r="G55" s="519">
        <v>-1595267.88</v>
      </c>
      <c r="H55" s="519">
        <v>-1595267.88</v>
      </c>
      <c r="I55" s="519">
        <v>-1595267.88</v>
      </c>
      <c r="J55" s="519">
        <v>-1595267.88</v>
      </c>
      <c r="K55" s="519">
        <v>-1595267.88</v>
      </c>
      <c r="L55" s="519">
        <v>-1595267.88</v>
      </c>
      <c r="M55" s="519">
        <v>-1595267.88</v>
      </c>
      <c r="N55" s="519">
        <v>-1595267.88</v>
      </c>
      <c r="O55" s="519">
        <v>-1595267.88</v>
      </c>
      <c r="P55" s="519">
        <v>-1595267.88</v>
      </c>
      <c r="Q55" s="506">
        <f t="shared" si="0"/>
        <v>-1595267.8799999994</v>
      </c>
    </row>
    <row r="56" spans="1:17">
      <c r="A56" s="510">
        <v>3550</v>
      </c>
      <c r="B56" s="516" t="s">
        <v>447</v>
      </c>
      <c r="C56" s="516"/>
      <c r="D56" s="519">
        <v>-93599.6</v>
      </c>
      <c r="E56" s="519">
        <v>-93599.6</v>
      </c>
      <c r="F56" s="519">
        <v>-93599.6</v>
      </c>
      <c r="G56" s="519">
        <v>-93599.6</v>
      </c>
      <c r="H56" s="519">
        <v>-93599.6</v>
      </c>
      <c r="I56" s="519">
        <v>-93599.6</v>
      </c>
      <c r="J56" s="519">
        <v>-93599.6</v>
      </c>
      <c r="K56" s="519">
        <v>-93599.6</v>
      </c>
      <c r="L56" s="519">
        <v>-93599.6</v>
      </c>
      <c r="M56" s="519">
        <v>-93599.6</v>
      </c>
      <c r="N56" s="519">
        <v>-93599.6</v>
      </c>
      <c r="O56" s="519">
        <v>-93599.6</v>
      </c>
      <c r="P56" s="519">
        <v>-93599.6</v>
      </c>
      <c r="Q56" s="512">
        <f t="shared" si="0"/>
        <v>-93599.6</v>
      </c>
    </row>
    <row r="57" spans="1:17">
      <c r="A57" s="510">
        <v>3555</v>
      </c>
      <c r="B57" s="516" t="s">
        <v>448</v>
      </c>
      <c r="C57" s="516"/>
      <c r="D57" s="519">
        <v>-535385.25</v>
      </c>
      <c r="E57" s="519">
        <v>-535385.25</v>
      </c>
      <c r="F57" s="519">
        <v>-535385.25</v>
      </c>
      <c r="G57" s="519">
        <v>-535385.25</v>
      </c>
      <c r="H57" s="519">
        <v>-535385.25</v>
      </c>
      <c r="I57" s="519">
        <v>-535385.25</v>
      </c>
      <c r="J57" s="519">
        <v>-535385.25</v>
      </c>
      <c r="K57" s="519">
        <v>-535385.25</v>
      </c>
      <c r="L57" s="519">
        <v>-535385.25</v>
      </c>
      <c r="M57" s="519">
        <v>-535385.25</v>
      </c>
      <c r="N57" s="519">
        <v>-535385.25</v>
      </c>
      <c r="O57" s="519">
        <v>-535385.25</v>
      </c>
      <c r="P57" s="519">
        <v>-535385.25</v>
      </c>
      <c r="Q57" s="512">
        <f t="shared" si="0"/>
        <v>-535385.25</v>
      </c>
    </row>
    <row r="58" spans="1:17">
      <c r="A58" s="510">
        <v>3557</v>
      </c>
      <c r="B58" s="516" t="s">
        <v>449</v>
      </c>
      <c r="C58" s="516"/>
      <c r="D58" s="519">
        <v>-23459.64</v>
      </c>
      <c r="E58" s="519">
        <v>-23459.64</v>
      </c>
      <c r="F58" s="519">
        <v>-23459.64</v>
      </c>
      <c r="G58" s="519">
        <v>-23459.64</v>
      </c>
      <c r="H58" s="519">
        <v>-23459.64</v>
      </c>
      <c r="I58" s="519">
        <v>-23459.64</v>
      </c>
      <c r="J58" s="519">
        <v>-23459.64</v>
      </c>
      <c r="K58" s="519">
        <v>-23459.64</v>
      </c>
      <c r="L58" s="519">
        <v>-23459.64</v>
      </c>
      <c r="M58" s="519">
        <v>-23459.64</v>
      </c>
      <c r="N58" s="519">
        <v>-23459.64</v>
      </c>
      <c r="O58" s="519">
        <v>-23459.64</v>
      </c>
      <c r="P58" s="519">
        <v>-23459.64</v>
      </c>
      <c r="Q58" s="512">
        <f t="shared" si="0"/>
        <v>-23459.640000000007</v>
      </c>
    </row>
    <row r="59" spans="1:17">
      <c r="A59" s="510">
        <v>3565</v>
      </c>
      <c r="B59" s="516" t="s">
        <v>450</v>
      </c>
      <c r="C59" s="516"/>
      <c r="D59" s="519">
        <v>-41114.47</v>
      </c>
      <c r="E59" s="519">
        <v>-41114.47</v>
      </c>
      <c r="F59" s="519">
        <v>-41114.47</v>
      </c>
      <c r="G59" s="519">
        <v>-41114.47</v>
      </c>
      <c r="H59" s="519">
        <v>-41114.47</v>
      </c>
      <c r="I59" s="519">
        <v>-41114.47</v>
      </c>
      <c r="J59" s="519">
        <v>-41114.47</v>
      </c>
      <c r="K59" s="519">
        <v>-41114.47</v>
      </c>
      <c r="L59" s="519">
        <v>-41114.47</v>
      </c>
      <c r="M59" s="519">
        <v>-41114.47</v>
      </c>
      <c r="N59" s="519">
        <v>-41114.47</v>
      </c>
      <c r="O59" s="519">
        <v>-41114.47</v>
      </c>
      <c r="P59" s="519">
        <v>-41114.47</v>
      </c>
      <c r="Q59" s="512">
        <f t="shared" si="0"/>
        <v>-41114.469999999987</v>
      </c>
    </row>
    <row r="60" spans="1:17">
      <c r="A60" s="507">
        <v>3600</v>
      </c>
      <c r="B60" s="516" t="s">
        <v>451</v>
      </c>
      <c r="C60" s="516" t="s">
        <v>423</v>
      </c>
      <c r="D60" s="519">
        <v>-13813.34</v>
      </c>
      <c r="E60" s="519">
        <v>-13813.34</v>
      </c>
      <c r="F60" s="519">
        <v>-13813.34</v>
      </c>
      <c r="G60" s="519">
        <v>-13813.34</v>
      </c>
      <c r="H60" s="519">
        <v>-13813.34</v>
      </c>
      <c r="I60" s="519">
        <v>-13813.34</v>
      </c>
      <c r="J60" s="519">
        <v>-13813.34</v>
      </c>
      <c r="K60" s="519">
        <v>-13813.34</v>
      </c>
      <c r="L60" s="519">
        <v>-13813.34</v>
      </c>
      <c r="M60" s="519">
        <v>-13813.34</v>
      </c>
      <c r="N60" s="519">
        <v>-13813.34</v>
      </c>
      <c r="O60" s="519">
        <v>-13813.34</v>
      </c>
      <c r="P60" s="519">
        <v>-13813.34</v>
      </c>
      <c r="Q60" s="347">
        <f t="shared" si="0"/>
        <v>-13813.339999999998</v>
      </c>
    </row>
    <row r="61" spans="1:17">
      <c r="A61" s="507">
        <v>3605</v>
      </c>
      <c r="B61" s="516" t="s">
        <v>452</v>
      </c>
      <c r="C61" s="516" t="s">
        <v>423</v>
      </c>
      <c r="D61" s="519">
        <v>-248257.14</v>
      </c>
      <c r="E61" s="519">
        <v>-248257.14</v>
      </c>
      <c r="F61" s="519">
        <v>-248257.14</v>
      </c>
      <c r="G61" s="519">
        <v>-248257.14</v>
      </c>
      <c r="H61" s="519">
        <v>-248257.14</v>
      </c>
      <c r="I61" s="519">
        <v>-248257.14</v>
      </c>
      <c r="J61" s="519">
        <v>-248257.14</v>
      </c>
      <c r="K61" s="519">
        <v>-248257.14</v>
      </c>
      <c r="L61" s="519">
        <v>-248257.14</v>
      </c>
      <c r="M61" s="519">
        <v>-248257.14</v>
      </c>
      <c r="N61" s="519">
        <v>-248257.14</v>
      </c>
      <c r="O61" s="519">
        <v>-248257.14</v>
      </c>
      <c r="P61" s="519">
        <v>-248257.14</v>
      </c>
      <c r="Q61" s="347">
        <f t="shared" si="0"/>
        <v>-248257.1400000001</v>
      </c>
    </row>
    <row r="62" spans="1:17">
      <c r="A62" s="500">
        <v>3705</v>
      </c>
      <c r="B62" s="516" t="s">
        <v>278</v>
      </c>
      <c r="C62" s="516"/>
      <c r="D62" s="519">
        <v>-425916.68</v>
      </c>
      <c r="E62" s="519">
        <v>-425916.68</v>
      </c>
      <c r="F62" s="519">
        <v>-425916.68</v>
      </c>
      <c r="G62" s="519">
        <v>-425916.68</v>
      </c>
      <c r="H62" s="519">
        <v>-425916.68</v>
      </c>
      <c r="I62" s="519">
        <v>-425916.68</v>
      </c>
      <c r="J62" s="519">
        <v>-425916.68</v>
      </c>
      <c r="K62" s="519">
        <v>-425916.68</v>
      </c>
      <c r="L62" s="519">
        <v>-425916.68</v>
      </c>
      <c r="M62" s="519">
        <v>-425916.68</v>
      </c>
      <c r="N62" s="519">
        <v>-425916.68</v>
      </c>
      <c r="O62" s="519">
        <v>-425916.68</v>
      </c>
      <c r="P62" s="519">
        <v>-425916.68</v>
      </c>
      <c r="Q62" s="347">
        <f t="shared" si="0"/>
        <v>-425916.68</v>
      </c>
    </row>
    <row r="63" spans="1:17">
      <c r="A63" s="503">
        <v>3715</v>
      </c>
      <c r="B63" s="516" t="s">
        <v>453</v>
      </c>
      <c r="C63" s="516"/>
      <c r="D63" s="519">
        <v>-220764.29</v>
      </c>
      <c r="E63" s="519">
        <v>-220764.29</v>
      </c>
      <c r="F63" s="519">
        <v>-220764.29</v>
      </c>
      <c r="G63" s="519">
        <v>-234349.29</v>
      </c>
      <c r="H63" s="519">
        <v>-235584.29</v>
      </c>
      <c r="I63" s="519">
        <v>-235584.29</v>
      </c>
      <c r="J63" s="519">
        <v>-235584.29</v>
      </c>
      <c r="K63" s="519">
        <v>-235584.29</v>
      </c>
      <c r="L63" s="519">
        <v>-235584.29</v>
      </c>
      <c r="M63" s="519">
        <v>-235584.29</v>
      </c>
      <c r="N63" s="519">
        <v>-235584.29</v>
      </c>
      <c r="O63" s="519">
        <v>-235584.29</v>
      </c>
      <c r="P63" s="519">
        <v>-235584.29</v>
      </c>
      <c r="Q63" s="347">
        <f t="shared" si="0"/>
        <v>-232069.29</v>
      </c>
    </row>
    <row r="64" spans="1:17">
      <c r="A64" s="507">
        <v>3720</v>
      </c>
      <c r="B64" s="516" t="s">
        <v>454</v>
      </c>
      <c r="C64" s="516"/>
      <c r="D64" s="519">
        <v>-1646.48</v>
      </c>
      <c r="E64" s="519">
        <v>-1646.48</v>
      </c>
      <c r="F64" s="519">
        <v>-1646.48</v>
      </c>
      <c r="G64" s="519">
        <v>-1646.48</v>
      </c>
      <c r="H64" s="519">
        <v>-1646.48</v>
      </c>
      <c r="I64" s="519">
        <v>-1646.48</v>
      </c>
      <c r="J64" s="519">
        <v>-1646.48</v>
      </c>
      <c r="K64" s="519">
        <v>-1646.48</v>
      </c>
      <c r="L64" s="519">
        <v>-1646.48</v>
      </c>
      <c r="M64" s="519">
        <v>-1646.48</v>
      </c>
      <c r="N64" s="519">
        <v>-1646.48</v>
      </c>
      <c r="O64" s="519">
        <v>-1646.48</v>
      </c>
      <c r="P64" s="519">
        <v>-1646.48</v>
      </c>
      <c r="Q64" s="506">
        <f t="shared" si="0"/>
        <v>-1646.4799999999998</v>
      </c>
    </row>
    <row r="65" spans="1:17">
      <c r="A65" s="521" t="s">
        <v>304</v>
      </c>
      <c r="B65" s="516">
        <v>185</v>
      </c>
      <c r="C65" s="516"/>
      <c r="D65" s="519">
        <v>-3254663.96</v>
      </c>
      <c r="E65" s="519">
        <v>-3254663.96</v>
      </c>
      <c r="F65" s="519">
        <v>-3254663.96</v>
      </c>
      <c r="G65" s="519">
        <v>-3268248.96</v>
      </c>
      <c r="H65" s="519">
        <v>-3269483.96</v>
      </c>
      <c r="I65" s="519">
        <v>-3269483.96</v>
      </c>
      <c r="J65" s="519">
        <v>-3269483.96</v>
      </c>
      <c r="K65" s="519">
        <v>-3269483.96</v>
      </c>
      <c r="L65" s="519">
        <v>-3269483.96</v>
      </c>
      <c r="M65" s="519">
        <v>-3269483.96</v>
      </c>
      <c r="N65" s="519">
        <v>-3269483.96</v>
      </c>
      <c r="O65" s="519">
        <v>-3269483.96</v>
      </c>
      <c r="P65" s="519">
        <v>-3269483.96</v>
      </c>
      <c r="Q65" s="347">
        <f t="shared" si="0"/>
        <v>-3265968.9600000004</v>
      </c>
    </row>
    <row r="66" spans="1:17">
      <c r="A66" s="521">
        <v>2030</v>
      </c>
      <c r="B66" s="516" t="s">
        <v>279</v>
      </c>
      <c r="C66" s="516"/>
      <c r="D66" s="519">
        <v>40985.870000000003</v>
      </c>
      <c r="E66" s="519">
        <v>40981.949999999997</v>
      </c>
      <c r="F66" s="519">
        <v>40978.03</v>
      </c>
      <c r="G66" s="519">
        <v>40974.11</v>
      </c>
      <c r="H66" s="519">
        <v>40970.19</v>
      </c>
      <c r="I66" s="519">
        <v>40966.269999999997</v>
      </c>
      <c r="J66" s="519">
        <v>40962.35</v>
      </c>
      <c r="K66" s="519">
        <v>40958.43</v>
      </c>
      <c r="L66" s="519">
        <v>40954.51</v>
      </c>
      <c r="M66" s="519">
        <v>40950.589999999997</v>
      </c>
      <c r="N66" s="519">
        <v>40946.67</v>
      </c>
      <c r="O66" s="519">
        <v>40942.75</v>
      </c>
      <c r="P66" s="519">
        <v>40938.83</v>
      </c>
      <c r="Q66" s="347">
        <f t="shared" si="0"/>
        <v>40962.350000000006</v>
      </c>
    </row>
    <row r="67" spans="1:17">
      <c r="A67" s="521">
        <v>2055</v>
      </c>
      <c r="B67" s="516" t="s">
        <v>280</v>
      </c>
      <c r="C67" s="516"/>
      <c r="D67" s="519">
        <v>-71186.53</v>
      </c>
      <c r="E67" s="519">
        <v>-73321.509999999995</v>
      </c>
      <c r="F67" s="519">
        <v>-75461.16</v>
      </c>
      <c r="G67" s="519">
        <v>-77600.81</v>
      </c>
      <c r="H67" s="519">
        <v>-77563.44</v>
      </c>
      <c r="I67" s="519">
        <v>-79726.320000000007</v>
      </c>
      <c r="J67" s="519">
        <v>-81897.41</v>
      </c>
      <c r="K67" s="519">
        <v>-84086.71</v>
      </c>
      <c r="L67" s="519">
        <v>-86276.46</v>
      </c>
      <c r="M67" s="519">
        <v>-88477.77</v>
      </c>
      <c r="N67" s="519">
        <v>-90679.08</v>
      </c>
      <c r="O67" s="519">
        <v>-92896.24</v>
      </c>
      <c r="P67" s="519">
        <v>-95110.3</v>
      </c>
      <c r="Q67" s="347">
        <f t="shared" si="0"/>
        <v>-82637.210769230762</v>
      </c>
    </row>
    <row r="68" spans="1:17">
      <c r="A68" s="521">
        <v>2060</v>
      </c>
      <c r="B68" s="516" t="s">
        <v>281</v>
      </c>
      <c r="C68" s="516" t="s">
        <v>423</v>
      </c>
      <c r="D68" s="519">
        <v>-17292.98</v>
      </c>
      <c r="E68" s="519">
        <v>-17967.400000000001</v>
      </c>
      <c r="F68" s="519">
        <v>-18360.61</v>
      </c>
      <c r="G68" s="519">
        <v>-19041.73</v>
      </c>
      <c r="H68" s="519">
        <v>-19723.310000000001</v>
      </c>
      <c r="I68" s="519">
        <v>-20405.68</v>
      </c>
      <c r="J68" s="519">
        <v>-20899.419999999998</v>
      </c>
      <c r="K68" s="519">
        <v>-21591.08</v>
      </c>
      <c r="L68" s="519">
        <v>-22115.63</v>
      </c>
      <c r="M68" s="519">
        <v>-22815.93</v>
      </c>
      <c r="N68" s="519">
        <v>-23516.23</v>
      </c>
      <c r="O68" s="519">
        <v>-24216.53</v>
      </c>
      <c r="P68" s="519">
        <v>-24919.54</v>
      </c>
      <c r="Q68" s="515">
        <f t="shared" si="0"/>
        <v>-20989.697692307695</v>
      </c>
    </row>
    <row r="69" spans="1:17">
      <c r="A69" s="521">
        <v>2065</v>
      </c>
      <c r="B69" s="516" t="s">
        <v>455</v>
      </c>
      <c r="C69" s="516"/>
      <c r="D69" s="519">
        <v>571.57000000000005</v>
      </c>
      <c r="E69" s="519">
        <v>567.63</v>
      </c>
      <c r="F69" s="519">
        <v>563.69000000000005</v>
      </c>
      <c r="G69" s="519">
        <v>559.75</v>
      </c>
      <c r="H69" s="519">
        <v>555.80999999999995</v>
      </c>
      <c r="I69" s="519">
        <v>551.87</v>
      </c>
      <c r="J69" s="519">
        <v>547.92999999999995</v>
      </c>
      <c r="K69" s="519">
        <v>543.99</v>
      </c>
      <c r="L69" s="519">
        <v>540.04999999999995</v>
      </c>
      <c r="M69" s="519">
        <v>536.11</v>
      </c>
      <c r="N69" s="519">
        <v>532.16999999999996</v>
      </c>
      <c r="O69" s="519">
        <v>528.23</v>
      </c>
      <c r="P69" s="519">
        <v>524.29</v>
      </c>
      <c r="Q69" s="347">
        <f t="shared" si="0"/>
        <v>547.92999999999995</v>
      </c>
    </row>
    <row r="70" spans="1:17">
      <c r="A70" s="521">
        <v>2070</v>
      </c>
      <c r="B70" s="516" t="s">
        <v>456</v>
      </c>
      <c r="C70" s="516"/>
      <c r="D70" s="519">
        <v>-57.64</v>
      </c>
      <c r="E70" s="519">
        <v>-59.83</v>
      </c>
      <c r="F70" s="519">
        <v>-62.02</v>
      </c>
      <c r="G70" s="519">
        <v>-64.209999999999994</v>
      </c>
      <c r="H70" s="519">
        <v>-66.400000000000006</v>
      </c>
      <c r="I70" s="519">
        <v>-68.59</v>
      </c>
      <c r="J70" s="519">
        <v>-70.78</v>
      </c>
      <c r="K70" s="519">
        <v>-72.97</v>
      </c>
      <c r="L70" s="519">
        <v>-75.16</v>
      </c>
      <c r="M70" s="519">
        <v>-77.349999999999994</v>
      </c>
      <c r="N70" s="519">
        <v>-79.540000000000006</v>
      </c>
      <c r="O70" s="519">
        <v>-81.73</v>
      </c>
      <c r="P70" s="519">
        <v>-83.92</v>
      </c>
      <c r="Q70" s="347">
        <f t="shared" si="0"/>
        <v>-70.78</v>
      </c>
    </row>
    <row r="71" spans="1:17">
      <c r="A71" s="521">
        <v>2075</v>
      </c>
      <c r="B71" s="516" t="s">
        <v>282</v>
      </c>
      <c r="C71" s="516"/>
      <c r="D71" s="519">
        <v>-1358098.32</v>
      </c>
      <c r="E71" s="519">
        <v>-1363125.96</v>
      </c>
      <c r="F71" s="519">
        <v>-1368153.6</v>
      </c>
      <c r="G71" s="519">
        <v>-1373181.24</v>
      </c>
      <c r="H71" s="519">
        <v>-1378213.61</v>
      </c>
      <c r="I71" s="519">
        <v>-1383246.15</v>
      </c>
      <c r="J71" s="519">
        <v>-1388278.69</v>
      </c>
      <c r="K71" s="519">
        <v>-1393311.23</v>
      </c>
      <c r="L71" s="519">
        <v>-1398343.77</v>
      </c>
      <c r="M71" s="519">
        <v>-1403376.31</v>
      </c>
      <c r="N71" s="519">
        <v>-1408408.85</v>
      </c>
      <c r="O71" s="519">
        <v>-1413441.4</v>
      </c>
      <c r="P71" s="519">
        <v>-1418473.95</v>
      </c>
      <c r="Q71" s="347">
        <f t="shared" si="0"/>
        <v>-1388281.0061538464</v>
      </c>
    </row>
    <row r="72" spans="1:17">
      <c r="A72" s="521">
        <v>2080</v>
      </c>
      <c r="B72" s="516" t="s">
        <v>457</v>
      </c>
      <c r="C72" s="516"/>
      <c r="D72" s="519">
        <v>-28984.9</v>
      </c>
      <c r="E72" s="519">
        <v>-34781.879999999997</v>
      </c>
      <c r="F72" s="519">
        <v>-40578.86</v>
      </c>
      <c r="G72" s="519">
        <v>-46375.839999999997</v>
      </c>
      <c r="H72" s="519">
        <v>-52172.82</v>
      </c>
      <c r="I72" s="519">
        <v>-57969.8</v>
      </c>
      <c r="J72" s="519">
        <v>-63766.78</v>
      </c>
      <c r="K72" s="519">
        <v>-69563.759999999995</v>
      </c>
      <c r="L72" s="519">
        <v>-75360.740000000005</v>
      </c>
      <c r="M72" s="519">
        <v>-81157.72</v>
      </c>
      <c r="N72" s="519">
        <v>-86954.7</v>
      </c>
      <c r="O72" s="519">
        <v>-92751.679999999993</v>
      </c>
      <c r="P72" s="519">
        <v>-98548.66</v>
      </c>
      <c r="Q72" s="347">
        <f t="shared" si="0"/>
        <v>-63766.78</v>
      </c>
    </row>
    <row r="73" spans="1:17">
      <c r="A73" s="521">
        <v>2090</v>
      </c>
      <c r="B73" s="516" t="s">
        <v>458</v>
      </c>
      <c r="C73" s="516" t="s">
        <v>423</v>
      </c>
      <c r="D73" s="519">
        <v>-319.47000000000003</v>
      </c>
      <c r="E73" s="519">
        <v>-326.72000000000003</v>
      </c>
      <c r="F73" s="519">
        <v>-333.97</v>
      </c>
      <c r="G73" s="519">
        <v>-343.38</v>
      </c>
      <c r="H73" s="519">
        <v>-352.79</v>
      </c>
      <c r="I73" s="519">
        <v>-362.2</v>
      </c>
      <c r="J73" s="519">
        <v>-371.61</v>
      </c>
      <c r="K73" s="519">
        <v>-381.02</v>
      </c>
      <c r="L73" s="519">
        <v>-390.43</v>
      </c>
      <c r="M73" s="519">
        <v>-399.84</v>
      </c>
      <c r="N73" s="519">
        <v>-409.25</v>
      </c>
      <c r="O73" s="519">
        <v>-418.66</v>
      </c>
      <c r="P73" s="519">
        <v>-428.07</v>
      </c>
      <c r="Q73" s="515">
        <f t="shared" ref="Q73:Q124" si="1">AVERAGE(D73:P73)</f>
        <v>-372.10846153846154</v>
      </c>
    </row>
    <row r="74" spans="1:17">
      <c r="A74" s="521">
        <v>2105</v>
      </c>
      <c r="B74" s="516" t="s">
        <v>283</v>
      </c>
      <c r="C74" s="516"/>
      <c r="D74" s="519">
        <v>-135349.26</v>
      </c>
      <c r="E74" s="519">
        <v>-135938.6</v>
      </c>
      <c r="F74" s="519">
        <v>-136527.94</v>
      </c>
      <c r="G74" s="519">
        <v>-137117.28</v>
      </c>
      <c r="H74" s="519">
        <v>-137706.62</v>
      </c>
      <c r="I74" s="519">
        <v>-138295.96</v>
      </c>
      <c r="J74" s="519">
        <v>-138885.29999999999</v>
      </c>
      <c r="K74" s="519">
        <v>-139474.64000000001</v>
      </c>
      <c r="L74" s="519">
        <v>-140063.98000000001</v>
      </c>
      <c r="M74" s="519">
        <v>-140653.95000000001</v>
      </c>
      <c r="N74" s="519">
        <v>-141243.92000000001</v>
      </c>
      <c r="O74" s="519">
        <v>-141833.89000000001</v>
      </c>
      <c r="P74" s="519">
        <v>-138587.62</v>
      </c>
      <c r="Q74" s="347">
        <f t="shared" si="1"/>
        <v>-138590.68923076923</v>
      </c>
    </row>
    <row r="75" spans="1:17">
      <c r="A75" s="521">
        <v>2110</v>
      </c>
      <c r="B75" s="516" t="s">
        <v>284</v>
      </c>
      <c r="C75" s="516"/>
      <c r="D75" s="519">
        <v>-824941.09</v>
      </c>
      <c r="E75" s="519">
        <v>-830407.9</v>
      </c>
      <c r="F75" s="519">
        <v>-835162.3</v>
      </c>
      <c r="G75" s="519">
        <v>-840123.73</v>
      </c>
      <c r="H75" s="519">
        <v>-845599.05</v>
      </c>
      <c r="I75" s="519">
        <v>-851074.53</v>
      </c>
      <c r="J75" s="519">
        <v>-856548.55</v>
      </c>
      <c r="K75" s="519">
        <v>-862024.24</v>
      </c>
      <c r="L75" s="519">
        <v>-867520.63</v>
      </c>
      <c r="M75" s="519">
        <v>-873017.85</v>
      </c>
      <c r="N75" s="519">
        <v>-878625.62</v>
      </c>
      <c r="O75" s="519">
        <v>-884424.35</v>
      </c>
      <c r="P75" s="519">
        <v>-874798.41</v>
      </c>
      <c r="Q75" s="347">
        <f t="shared" si="1"/>
        <v>-855712.94230769225</v>
      </c>
    </row>
    <row r="76" spans="1:17">
      <c r="A76" s="521">
        <v>2113</v>
      </c>
      <c r="B76" s="516" t="s">
        <v>285</v>
      </c>
      <c r="C76" s="516"/>
      <c r="D76" s="519">
        <v>-97607.09</v>
      </c>
      <c r="E76" s="519">
        <v>-98034.6</v>
      </c>
      <c r="F76" s="519">
        <v>-98297.34</v>
      </c>
      <c r="G76" s="519">
        <v>-98503.34</v>
      </c>
      <c r="H76" s="519">
        <v>-98935.22</v>
      </c>
      <c r="I76" s="519">
        <v>-99369.56</v>
      </c>
      <c r="J76" s="519">
        <v>-99803.9</v>
      </c>
      <c r="K76" s="519">
        <v>-100238.24</v>
      </c>
      <c r="L76" s="519">
        <v>-100672.58</v>
      </c>
      <c r="M76" s="519">
        <v>-101106.92</v>
      </c>
      <c r="N76" s="519">
        <v>-101547.49</v>
      </c>
      <c r="O76" s="519">
        <v>-101283.57</v>
      </c>
      <c r="P76" s="519">
        <v>-101865.1</v>
      </c>
      <c r="Q76" s="347">
        <f t="shared" si="1"/>
        <v>-99789.611538461555</v>
      </c>
    </row>
    <row r="77" spans="1:17">
      <c r="A77" s="521">
        <v>2120</v>
      </c>
      <c r="B77" s="516" t="s">
        <v>286</v>
      </c>
      <c r="C77" s="516"/>
      <c r="D77" s="519">
        <v>-15266.81</v>
      </c>
      <c r="E77" s="519">
        <v>-15437.82</v>
      </c>
      <c r="F77" s="519">
        <v>-15608.83</v>
      </c>
      <c r="G77" s="519">
        <v>-15779.84</v>
      </c>
      <c r="H77" s="519">
        <v>-15950.85</v>
      </c>
      <c r="I77" s="519">
        <v>-16122.03</v>
      </c>
      <c r="J77" s="519">
        <v>-16293.38</v>
      </c>
      <c r="K77" s="519">
        <v>-16464.73</v>
      </c>
      <c r="L77" s="519">
        <v>-16636.080000000002</v>
      </c>
      <c r="M77" s="519">
        <v>-16807.48</v>
      </c>
      <c r="N77" s="519">
        <v>-16978.88</v>
      </c>
      <c r="O77" s="519">
        <v>-17150.28</v>
      </c>
      <c r="P77" s="519">
        <v>-17321.68</v>
      </c>
      <c r="Q77" s="347">
        <f t="shared" si="1"/>
        <v>-16293.745384615384</v>
      </c>
    </row>
    <row r="78" spans="1:17">
      <c r="A78" s="521">
        <v>2125</v>
      </c>
      <c r="B78" s="516" t="s">
        <v>287</v>
      </c>
      <c r="C78" s="516"/>
      <c r="D78" s="519">
        <v>-6092.57</v>
      </c>
      <c r="E78" s="519">
        <v>-6614.36</v>
      </c>
      <c r="F78" s="519">
        <v>-7136.15</v>
      </c>
      <c r="G78" s="519">
        <v>-7657.94</v>
      </c>
      <c r="H78" s="519">
        <v>-8179.73</v>
      </c>
      <c r="I78" s="519">
        <v>-8702.9599999999991</v>
      </c>
      <c r="J78" s="519">
        <v>-9226.19</v>
      </c>
      <c r="K78" s="519">
        <v>-9749.42</v>
      </c>
      <c r="L78" s="519">
        <v>-10272.65</v>
      </c>
      <c r="M78" s="519">
        <v>-10795.88</v>
      </c>
      <c r="N78" s="519">
        <v>-11351.7</v>
      </c>
      <c r="O78" s="519">
        <v>-11911.68</v>
      </c>
      <c r="P78" s="519">
        <v>-12471.66</v>
      </c>
      <c r="Q78" s="347">
        <f t="shared" si="1"/>
        <v>-9243.2992307692311</v>
      </c>
    </row>
    <row r="79" spans="1:17">
      <c r="A79" s="521">
        <v>2140</v>
      </c>
      <c r="B79" s="516" t="s">
        <v>288</v>
      </c>
      <c r="C79" s="516"/>
      <c r="D79" s="519">
        <v>12072.11</v>
      </c>
      <c r="E79" s="519">
        <v>10368.4</v>
      </c>
      <c r="F79" s="519">
        <v>8664.69</v>
      </c>
      <c r="G79" s="519">
        <v>6960.98</v>
      </c>
      <c r="H79" s="519">
        <v>5257.27</v>
      </c>
      <c r="I79" s="519">
        <v>3553.56</v>
      </c>
      <c r="J79" s="519">
        <v>1849.85</v>
      </c>
      <c r="K79" s="519">
        <v>146.13999999999999</v>
      </c>
      <c r="L79" s="519">
        <v>-1557.57</v>
      </c>
      <c r="M79" s="519">
        <v>-3264.2</v>
      </c>
      <c r="N79" s="519">
        <v>-4971.29</v>
      </c>
      <c r="O79" s="519">
        <v>-6679.01</v>
      </c>
      <c r="P79" s="519">
        <v>-8435.2800000000007</v>
      </c>
      <c r="Q79" s="347">
        <f t="shared" si="1"/>
        <v>1843.5115384615392</v>
      </c>
    </row>
    <row r="80" spans="1:17">
      <c r="A80" s="521">
        <v>2145</v>
      </c>
      <c r="B80" s="516" t="s">
        <v>459</v>
      </c>
      <c r="C80" s="516"/>
      <c r="D80" s="519"/>
      <c r="E80" s="519"/>
      <c r="F80" s="519"/>
      <c r="G80" s="519"/>
      <c r="H80" s="519"/>
      <c r="I80" s="519"/>
      <c r="J80" s="519"/>
      <c r="K80" s="519"/>
      <c r="L80" s="519"/>
      <c r="M80" s="519"/>
      <c r="N80" s="519">
        <v>-37.270000000000003</v>
      </c>
      <c r="O80" s="519">
        <v>4183.03</v>
      </c>
      <c r="P80" s="519">
        <v>4165.21</v>
      </c>
      <c r="Q80" s="347">
        <f t="shared" si="1"/>
        <v>2770.3233333333333</v>
      </c>
    </row>
    <row r="81" spans="1:17">
      <c r="A81" s="521">
        <v>2155</v>
      </c>
      <c r="B81" s="516" t="s">
        <v>289</v>
      </c>
      <c r="C81" s="516" t="s">
        <v>423</v>
      </c>
      <c r="D81" s="519">
        <v>-49569.82</v>
      </c>
      <c r="E81" s="519">
        <v>-49765.09</v>
      </c>
      <c r="F81" s="519">
        <v>-49960.36</v>
      </c>
      <c r="G81" s="519">
        <v>-50155.63</v>
      </c>
      <c r="H81" s="519">
        <v>-50350.9</v>
      </c>
      <c r="I81" s="519">
        <v>-50546.17</v>
      </c>
      <c r="J81" s="519">
        <v>-50741.440000000002</v>
      </c>
      <c r="K81" s="519">
        <v>-50936.71</v>
      </c>
      <c r="L81" s="519">
        <v>-51131.98</v>
      </c>
      <c r="M81" s="519">
        <v>-51327.25</v>
      </c>
      <c r="N81" s="519">
        <v>-51522.52</v>
      </c>
      <c r="O81" s="519">
        <v>-51717.79</v>
      </c>
      <c r="P81" s="519">
        <v>-51913.06</v>
      </c>
      <c r="Q81" s="515">
        <f t="shared" si="1"/>
        <v>-50741.439999999995</v>
      </c>
    </row>
    <row r="82" spans="1:17">
      <c r="A82" s="521">
        <v>2160</v>
      </c>
      <c r="B82" s="516" t="s">
        <v>290</v>
      </c>
      <c r="C82" s="516" t="s">
        <v>423</v>
      </c>
      <c r="D82" s="519">
        <v>-1021006.32</v>
      </c>
      <c r="E82" s="519">
        <v>-1026390.53</v>
      </c>
      <c r="F82" s="519">
        <v>-1031605.51</v>
      </c>
      <c r="G82" s="519">
        <v>-1036518.13</v>
      </c>
      <c r="H82" s="519">
        <v>-1040571.56</v>
      </c>
      <c r="I82" s="519">
        <v>-1043816.42</v>
      </c>
      <c r="J82" s="519">
        <v>-1049014.1599999999</v>
      </c>
      <c r="K82" s="519">
        <v>-1054614.5900000001</v>
      </c>
      <c r="L82" s="519">
        <v>-1052450.3500000001</v>
      </c>
      <c r="M82" s="519">
        <v>-1058062.1599999999</v>
      </c>
      <c r="N82" s="519">
        <v>-1063683.07</v>
      </c>
      <c r="O82" s="519">
        <v>-1069313.95</v>
      </c>
      <c r="P82" s="519">
        <v>-1074998.74</v>
      </c>
      <c r="Q82" s="515">
        <f t="shared" si="1"/>
        <v>-1047849.6530769231</v>
      </c>
    </row>
    <row r="83" spans="1:17">
      <c r="A83" s="521">
        <v>2165</v>
      </c>
      <c r="B83" s="516" t="s">
        <v>460</v>
      </c>
      <c r="C83" s="516"/>
      <c r="D83" s="519">
        <v>-1089.57</v>
      </c>
      <c r="E83" s="519">
        <v>-1100.44</v>
      </c>
      <c r="F83" s="519">
        <v>-1111.31</v>
      </c>
      <c r="G83" s="519">
        <v>-1122.18</v>
      </c>
      <c r="H83" s="519">
        <v>-1133.05</v>
      </c>
      <c r="I83" s="519">
        <v>-1143.92</v>
      </c>
      <c r="J83" s="519">
        <v>-1154.79</v>
      </c>
      <c r="K83" s="519">
        <v>-1165.6600000000001</v>
      </c>
      <c r="L83" s="519">
        <v>-1176.53</v>
      </c>
      <c r="M83" s="519">
        <v>-1187.4000000000001</v>
      </c>
      <c r="N83" s="519">
        <v>-1198.27</v>
      </c>
      <c r="O83" s="519">
        <v>-1209.1400000000001</v>
      </c>
      <c r="P83" s="519">
        <v>-1220.01</v>
      </c>
      <c r="Q83" s="347">
        <f t="shared" si="1"/>
        <v>-1154.79</v>
      </c>
    </row>
    <row r="84" spans="1:17">
      <c r="A84" s="521">
        <v>2170</v>
      </c>
      <c r="B84" s="516" t="s">
        <v>461</v>
      </c>
      <c r="C84" s="516" t="s">
        <v>423</v>
      </c>
      <c r="D84" s="519">
        <v>49347.46</v>
      </c>
      <c r="E84" s="519">
        <v>49050.04</v>
      </c>
      <c r="F84" s="519">
        <v>48752.62</v>
      </c>
      <c r="G84" s="519">
        <v>48455.199999999997</v>
      </c>
      <c r="H84" s="519">
        <v>48157.78</v>
      </c>
      <c r="I84" s="519">
        <v>47852.99</v>
      </c>
      <c r="J84" s="519">
        <v>47548.2</v>
      </c>
      <c r="K84" s="519">
        <v>47242.87</v>
      </c>
      <c r="L84" s="519">
        <v>46937.54</v>
      </c>
      <c r="M84" s="519">
        <v>46632.21</v>
      </c>
      <c r="N84" s="519">
        <v>46326.879999999997</v>
      </c>
      <c r="O84" s="519">
        <v>52457.86</v>
      </c>
      <c r="P84" s="519">
        <v>52145.61</v>
      </c>
      <c r="Q84" s="515">
        <f t="shared" si="1"/>
        <v>48531.327692307692</v>
      </c>
    </row>
    <row r="85" spans="1:17">
      <c r="A85" s="521">
        <v>2180</v>
      </c>
      <c r="B85" s="516" t="s">
        <v>291</v>
      </c>
      <c r="C85" s="516" t="s">
        <v>423</v>
      </c>
      <c r="D85" s="519">
        <v>451.7</v>
      </c>
      <c r="E85" s="519">
        <v>451.08</v>
      </c>
      <c r="F85" s="519">
        <v>450.46</v>
      </c>
      <c r="G85" s="519">
        <v>449.84</v>
      </c>
      <c r="H85" s="519">
        <v>449.22</v>
      </c>
      <c r="I85" s="519">
        <v>448.6</v>
      </c>
      <c r="J85" s="519">
        <v>447.98</v>
      </c>
      <c r="K85" s="519">
        <v>447.36</v>
      </c>
      <c r="L85" s="519">
        <v>446.74</v>
      </c>
      <c r="M85" s="519">
        <v>446.12</v>
      </c>
      <c r="N85" s="519">
        <v>445.5</v>
      </c>
      <c r="O85" s="519">
        <v>444.88</v>
      </c>
      <c r="P85" s="519">
        <v>444.26</v>
      </c>
      <c r="Q85" s="515">
        <f t="shared" si="1"/>
        <v>447.98000000000008</v>
      </c>
    </row>
    <row r="86" spans="1:17">
      <c r="A86" s="521">
        <v>2190</v>
      </c>
      <c r="B86" s="516" t="s">
        <v>462</v>
      </c>
      <c r="C86" s="516"/>
      <c r="D86" s="519">
        <v>3449.6</v>
      </c>
      <c r="E86" s="519">
        <v>3442.98</v>
      </c>
      <c r="F86" s="519">
        <v>3436.36</v>
      </c>
      <c r="G86" s="519">
        <v>3429.74</v>
      </c>
      <c r="H86" s="519">
        <v>3423.12</v>
      </c>
      <c r="I86" s="519">
        <v>3416.5</v>
      </c>
      <c r="J86" s="519">
        <v>3409.88</v>
      </c>
      <c r="K86" s="519">
        <v>3403.26</v>
      </c>
      <c r="L86" s="519">
        <v>3396.64</v>
      </c>
      <c r="M86" s="519">
        <v>3390.02</v>
      </c>
      <c r="N86" s="519">
        <v>3383.4</v>
      </c>
      <c r="O86" s="519">
        <v>3376.78</v>
      </c>
      <c r="P86" s="519">
        <v>3370.16</v>
      </c>
      <c r="Q86" s="347">
        <f t="shared" si="1"/>
        <v>3409.88</v>
      </c>
    </row>
    <row r="87" spans="1:17">
      <c r="A87" s="521">
        <v>2195</v>
      </c>
      <c r="B87" s="516" t="s">
        <v>463</v>
      </c>
      <c r="C87" s="516"/>
      <c r="D87" s="519">
        <v>-4131.8100000000004</v>
      </c>
      <c r="E87" s="519">
        <v>-4172.53</v>
      </c>
      <c r="F87" s="519">
        <v>-4213.25</v>
      </c>
      <c r="G87" s="519">
        <v>-4253.97</v>
      </c>
      <c r="H87" s="519">
        <v>-4294.6899999999996</v>
      </c>
      <c r="I87" s="519">
        <v>-4335.41</v>
      </c>
      <c r="J87" s="519">
        <v>-4376.13</v>
      </c>
      <c r="K87" s="519">
        <v>-4418</v>
      </c>
      <c r="L87" s="519">
        <v>-4459.87</v>
      </c>
      <c r="M87" s="519">
        <v>-4501.74</v>
      </c>
      <c r="N87" s="519">
        <v>-4545.29</v>
      </c>
      <c r="O87" s="519">
        <v>-4588.84</v>
      </c>
      <c r="P87" s="519">
        <v>-4632.3900000000003</v>
      </c>
      <c r="Q87" s="347">
        <f t="shared" si="1"/>
        <v>-4378.7630769230764</v>
      </c>
    </row>
    <row r="88" spans="1:17">
      <c r="A88" s="521">
        <v>2200</v>
      </c>
      <c r="B88" s="516" t="s">
        <v>464</v>
      </c>
      <c r="C88" s="516" t="s">
        <v>423</v>
      </c>
      <c r="D88" s="519">
        <v>-2821.02</v>
      </c>
      <c r="E88" s="519">
        <v>-2852.84</v>
      </c>
      <c r="F88" s="519">
        <v>-2884.66</v>
      </c>
      <c r="G88" s="519">
        <v>-2916.48</v>
      </c>
      <c r="H88" s="519">
        <v>-2948.3</v>
      </c>
      <c r="I88" s="519">
        <v>-2980.12</v>
      </c>
      <c r="J88" s="519">
        <v>-3011.94</v>
      </c>
      <c r="K88" s="519">
        <v>-3043.76</v>
      </c>
      <c r="L88" s="519">
        <v>-3075.58</v>
      </c>
      <c r="M88" s="519">
        <v>-3107.4</v>
      </c>
      <c r="N88" s="519">
        <v>-3139.22</v>
      </c>
      <c r="O88" s="519">
        <v>-3171.04</v>
      </c>
      <c r="P88" s="519">
        <v>-3202.86</v>
      </c>
      <c r="Q88" s="515">
        <f t="shared" si="1"/>
        <v>-3011.94</v>
      </c>
    </row>
    <row r="89" spans="1:17">
      <c r="A89" s="521">
        <v>2215</v>
      </c>
      <c r="B89" s="516" t="s">
        <v>292</v>
      </c>
      <c r="C89" s="516"/>
      <c r="D89" s="519">
        <v>-13580.56</v>
      </c>
      <c r="E89" s="519">
        <v>-13770.1</v>
      </c>
      <c r="F89" s="519">
        <v>-13959.64</v>
      </c>
      <c r="G89" s="519">
        <v>-14149.18</v>
      </c>
      <c r="H89" s="519">
        <v>-14339.02</v>
      </c>
      <c r="I89" s="519">
        <v>-14528.86</v>
      </c>
      <c r="J89" s="519">
        <v>-14718.7</v>
      </c>
      <c r="K89" s="519">
        <v>-14908.54</v>
      </c>
      <c r="L89" s="519">
        <v>-15098.38</v>
      </c>
      <c r="M89" s="519">
        <v>-15288.22</v>
      </c>
      <c r="N89" s="519">
        <v>-15478.06</v>
      </c>
      <c r="O89" s="519">
        <v>-15667.9</v>
      </c>
      <c r="P89" s="519">
        <v>-15857.74</v>
      </c>
      <c r="Q89" s="347">
        <f t="shared" si="1"/>
        <v>-14718.83846153846</v>
      </c>
    </row>
    <row r="90" spans="1:17">
      <c r="A90" s="521">
        <v>2220</v>
      </c>
      <c r="B90" s="516" t="s">
        <v>293</v>
      </c>
      <c r="D90" s="519">
        <v>-5478.39</v>
      </c>
      <c r="E90" s="519">
        <v>-5540.46</v>
      </c>
      <c r="F90" s="519">
        <v>-5602.53</v>
      </c>
      <c r="G90" s="519">
        <v>-5664.6</v>
      </c>
      <c r="H90" s="519">
        <v>-5726.67</v>
      </c>
      <c r="I90" s="519">
        <v>-5788.74</v>
      </c>
      <c r="J90" s="519">
        <v>-5850.81</v>
      </c>
      <c r="K90" s="519">
        <v>-5912.88</v>
      </c>
      <c r="L90" s="519">
        <v>-5974.95</v>
      </c>
      <c r="M90" s="519">
        <v>-6037.02</v>
      </c>
      <c r="N90" s="519">
        <v>-6099.09</v>
      </c>
      <c r="O90" s="519">
        <v>-6161.16</v>
      </c>
      <c r="P90" s="519">
        <v>-6223.23</v>
      </c>
      <c r="Q90" s="347">
        <f t="shared" si="1"/>
        <v>-5850.8099999999986</v>
      </c>
    </row>
    <row r="91" spans="1:17">
      <c r="A91" s="521">
        <v>2225</v>
      </c>
      <c r="B91" s="516" t="s">
        <v>465</v>
      </c>
      <c r="C91" s="516"/>
      <c r="D91" s="519">
        <v>-40.86</v>
      </c>
      <c r="E91" s="519">
        <v>-45.29</v>
      </c>
      <c r="F91" s="519">
        <v>-49.72</v>
      </c>
      <c r="G91" s="519">
        <v>-54.15</v>
      </c>
      <c r="H91" s="519">
        <v>-58.58</v>
      </c>
      <c r="I91" s="519">
        <v>-63.01</v>
      </c>
      <c r="J91" s="519">
        <v>-67.44</v>
      </c>
      <c r="K91" s="519">
        <v>-71.87</v>
      </c>
      <c r="L91" s="519">
        <v>-76.3</v>
      </c>
      <c r="M91" s="519">
        <v>-80.73</v>
      </c>
      <c r="N91" s="519">
        <v>-85.16</v>
      </c>
      <c r="O91" s="519">
        <v>-89.59</v>
      </c>
      <c r="P91" s="519">
        <v>-94.02</v>
      </c>
      <c r="Q91" s="347">
        <f t="shared" si="1"/>
        <v>-67.44</v>
      </c>
    </row>
    <row r="92" spans="1:17">
      <c r="A92" s="521">
        <v>2230</v>
      </c>
      <c r="B92" s="516" t="s">
        <v>466</v>
      </c>
      <c r="C92" s="516"/>
      <c r="D92" s="519">
        <v>-38598.06</v>
      </c>
      <c r="E92" s="519">
        <v>-38799.96</v>
      </c>
      <c r="F92" s="519">
        <v>-39001.86</v>
      </c>
      <c r="G92" s="519">
        <v>-39203.760000000002</v>
      </c>
      <c r="H92" s="519">
        <v>-39405.660000000003</v>
      </c>
      <c r="I92" s="519">
        <v>-39607.56</v>
      </c>
      <c r="J92" s="519">
        <v>-39809.46</v>
      </c>
      <c r="K92" s="519">
        <v>-40011.360000000001</v>
      </c>
      <c r="L92" s="519">
        <v>-40213.26</v>
      </c>
      <c r="M92" s="519">
        <v>-40419.49</v>
      </c>
      <c r="N92" s="519">
        <v>-40625.72</v>
      </c>
      <c r="O92" s="519">
        <v>-40831.949999999997</v>
      </c>
      <c r="P92" s="519">
        <v>-41038.18</v>
      </c>
      <c r="Q92" s="347">
        <f t="shared" si="1"/>
        <v>-39812.790769230771</v>
      </c>
    </row>
    <row r="93" spans="1:17">
      <c r="A93" s="521">
        <v>2235</v>
      </c>
      <c r="B93" s="516" t="s">
        <v>467</v>
      </c>
      <c r="C93" s="516"/>
      <c r="D93" s="519">
        <v>-15444.57</v>
      </c>
      <c r="E93" s="519">
        <v>-15593.6</v>
      </c>
      <c r="F93" s="519">
        <v>-15744.04</v>
      </c>
      <c r="G93" s="519">
        <v>-15894.48</v>
      </c>
      <c r="H93" s="519">
        <v>-16044.92</v>
      </c>
      <c r="I93" s="519">
        <v>-16195.36</v>
      </c>
      <c r="J93" s="519">
        <v>-16345.8</v>
      </c>
      <c r="K93" s="519">
        <v>-16496.240000000002</v>
      </c>
      <c r="L93" s="519">
        <v>-16646.68</v>
      </c>
      <c r="M93" s="519">
        <v>-16799.45</v>
      </c>
      <c r="N93" s="519">
        <v>-16952.22</v>
      </c>
      <c r="O93" s="519">
        <v>-17104.990000000002</v>
      </c>
      <c r="P93" s="519">
        <v>-17257.759999999998</v>
      </c>
      <c r="Q93" s="347">
        <f t="shared" si="1"/>
        <v>-16347.700769230771</v>
      </c>
    </row>
    <row r="94" spans="1:17">
      <c r="A94" s="521">
        <v>2240</v>
      </c>
      <c r="B94" s="516" t="s">
        <v>294</v>
      </c>
      <c r="C94" s="516"/>
      <c r="D94" s="519">
        <v>-179.33</v>
      </c>
      <c r="E94" s="519">
        <v>-347.57</v>
      </c>
      <c r="F94" s="519">
        <v>-515.80999999999995</v>
      </c>
      <c r="G94" s="519">
        <v>-684.05</v>
      </c>
      <c r="H94" s="519">
        <v>-197.29</v>
      </c>
      <c r="I94" s="519">
        <v>-365.86</v>
      </c>
      <c r="J94" s="519">
        <v>-534.42999999999995</v>
      </c>
      <c r="K94" s="519">
        <v>-466.33</v>
      </c>
      <c r="L94" s="519">
        <v>-421.16</v>
      </c>
      <c r="M94" s="519">
        <v>-591.38</v>
      </c>
      <c r="N94" s="519">
        <v>-761.6</v>
      </c>
      <c r="O94" s="519">
        <v>-931.82</v>
      </c>
      <c r="P94" s="519">
        <v>-1102.04</v>
      </c>
      <c r="Q94" s="347">
        <f t="shared" si="1"/>
        <v>-546.05153846153837</v>
      </c>
    </row>
    <row r="95" spans="1:17">
      <c r="A95" s="521">
        <v>2245</v>
      </c>
      <c r="B95" s="516" t="s">
        <v>468</v>
      </c>
      <c r="C95" s="516"/>
      <c r="D95" s="519">
        <v>-860.27</v>
      </c>
      <c r="E95" s="519">
        <v>-864.85</v>
      </c>
      <c r="F95" s="519">
        <v>-869.43</v>
      </c>
      <c r="G95" s="519">
        <v>-874.01</v>
      </c>
      <c r="H95" s="519">
        <v>-878.59</v>
      </c>
      <c r="I95" s="519">
        <v>-883.17</v>
      </c>
      <c r="J95" s="519">
        <v>-887.75</v>
      </c>
      <c r="K95" s="519">
        <v>-892.33</v>
      </c>
      <c r="L95" s="519">
        <v>-896.91</v>
      </c>
      <c r="M95" s="519">
        <v>-901.49</v>
      </c>
      <c r="N95" s="519">
        <v>-906.07</v>
      </c>
      <c r="O95" s="519">
        <v>-910.65</v>
      </c>
      <c r="P95" s="519">
        <v>-915.23</v>
      </c>
      <c r="Q95" s="347">
        <f t="shared" si="1"/>
        <v>-887.74999999999989</v>
      </c>
    </row>
    <row r="96" spans="1:17">
      <c r="A96" s="521">
        <v>2250</v>
      </c>
      <c r="B96" s="516" t="s">
        <v>295</v>
      </c>
      <c r="C96" s="516"/>
      <c r="D96" s="519">
        <v>-535.96</v>
      </c>
      <c r="E96" s="519">
        <v>-543.57000000000005</v>
      </c>
      <c r="F96" s="519">
        <v>-551.17999999999995</v>
      </c>
      <c r="G96" s="519">
        <v>-558.79</v>
      </c>
      <c r="H96" s="519">
        <v>-566.4</v>
      </c>
      <c r="I96" s="519">
        <v>-574.01</v>
      </c>
      <c r="J96" s="519">
        <v>-581.62</v>
      </c>
      <c r="K96" s="519">
        <v>-589.23</v>
      </c>
      <c r="L96" s="519">
        <v>-596.84</v>
      </c>
      <c r="M96" s="519">
        <v>-604.45000000000005</v>
      </c>
      <c r="N96" s="519">
        <v>-612.05999999999995</v>
      </c>
      <c r="O96" s="519">
        <v>-619.66999999999996</v>
      </c>
      <c r="P96" s="519">
        <v>-627.28</v>
      </c>
      <c r="Q96" s="347">
        <f t="shared" si="1"/>
        <v>-581.62</v>
      </c>
    </row>
    <row r="97" spans="1:17">
      <c r="A97" s="521">
        <v>2255</v>
      </c>
      <c r="B97" s="516" t="s">
        <v>296</v>
      </c>
      <c r="C97" s="516"/>
      <c r="D97" s="519">
        <v>1378.7</v>
      </c>
      <c r="E97" s="519">
        <v>1378.7</v>
      </c>
      <c r="F97" s="519">
        <v>1378.7</v>
      </c>
      <c r="G97" s="519">
        <v>1378.7</v>
      </c>
      <c r="H97" s="519">
        <v>1378.7</v>
      </c>
      <c r="I97" s="519">
        <v>1378.7</v>
      </c>
      <c r="J97" s="519">
        <v>1378.7</v>
      </c>
      <c r="K97" s="519">
        <v>1378.7</v>
      </c>
      <c r="L97" s="519">
        <v>1378.7</v>
      </c>
      <c r="M97" s="519">
        <v>1378.7</v>
      </c>
      <c r="N97" s="519">
        <v>1378.7</v>
      </c>
      <c r="O97" s="519">
        <v>1378.7</v>
      </c>
      <c r="P97" s="519">
        <v>1378.7</v>
      </c>
      <c r="Q97" s="347">
        <f t="shared" si="1"/>
        <v>1378.7000000000005</v>
      </c>
    </row>
    <row r="98" spans="1:17">
      <c r="A98" s="521" t="s">
        <v>304</v>
      </c>
      <c r="B98" s="516">
        <v>210</v>
      </c>
      <c r="C98" s="516"/>
      <c r="D98" s="519">
        <v>-3600276.19</v>
      </c>
      <c r="E98" s="519">
        <v>-3629562.63</v>
      </c>
      <c r="F98" s="519">
        <v>-3657527.53</v>
      </c>
      <c r="G98" s="519">
        <v>-3685630.43</v>
      </c>
      <c r="H98" s="519">
        <v>-3710787.38</v>
      </c>
      <c r="I98" s="519">
        <v>-3738003.9</v>
      </c>
      <c r="J98" s="519">
        <v>-3766991.59</v>
      </c>
      <c r="K98" s="519">
        <v>-3796364.79</v>
      </c>
      <c r="L98" s="519">
        <v>-3817850.29</v>
      </c>
      <c r="M98" s="519">
        <v>-3847525.63</v>
      </c>
      <c r="N98" s="519">
        <v>-3877398.85</v>
      </c>
      <c r="O98" s="519">
        <v>-3896095.28</v>
      </c>
      <c r="P98" s="519">
        <v>-3907159.67</v>
      </c>
      <c r="Q98" s="347">
        <f t="shared" si="1"/>
        <v>-3763936.4738461543</v>
      </c>
    </row>
    <row r="99" spans="1:17">
      <c r="A99" s="521">
        <v>2285</v>
      </c>
      <c r="B99" s="516" t="s">
        <v>298</v>
      </c>
      <c r="C99" s="516"/>
      <c r="D99" s="519">
        <v>-1735.31</v>
      </c>
      <c r="E99" s="519">
        <v>-1755.22</v>
      </c>
      <c r="F99" s="519">
        <v>-1775.13</v>
      </c>
      <c r="G99" s="519">
        <v>-1795.04</v>
      </c>
      <c r="H99" s="519">
        <v>-1814.95</v>
      </c>
      <c r="I99" s="519">
        <v>-1834.86</v>
      </c>
      <c r="J99" s="519">
        <v>-1854.77</v>
      </c>
      <c r="K99" s="519">
        <v>-1874.68</v>
      </c>
      <c r="L99" s="519">
        <v>-1894.59</v>
      </c>
      <c r="M99" s="519">
        <v>-1914.5</v>
      </c>
      <c r="N99" s="519">
        <v>-1934.58</v>
      </c>
      <c r="O99" s="519">
        <v>-1954.66</v>
      </c>
      <c r="P99" s="519">
        <v>-1975.01</v>
      </c>
      <c r="Q99" s="347">
        <f t="shared" si="1"/>
        <v>-1854.8692307692311</v>
      </c>
    </row>
    <row r="100" spans="1:17">
      <c r="A100" s="521" t="s">
        <v>304</v>
      </c>
      <c r="B100" s="516">
        <v>220</v>
      </c>
      <c r="C100" s="516"/>
      <c r="D100" s="519">
        <v>-1735.31</v>
      </c>
      <c r="E100" s="519">
        <v>-1755.22</v>
      </c>
      <c r="F100" s="519">
        <v>-1775.13</v>
      </c>
      <c r="G100" s="519">
        <v>-1795.04</v>
      </c>
      <c r="H100" s="519">
        <v>-1814.95</v>
      </c>
      <c r="I100" s="519">
        <v>-1834.86</v>
      </c>
      <c r="J100" s="519">
        <v>-1854.77</v>
      </c>
      <c r="K100" s="519">
        <v>-1874.68</v>
      </c>
      <c r="L100" s="519">
        <v>-1894.59</v>
      </c>
      <c r="M100" s="519">
        <v>-1914.5</v>
      </c>
      <c r="N100" s="519">
        <v>-1934.58</v>
      </c>
      <c r="O100" s="519">
        <v>-1954.66</v>
      </c>
      <c r="P100" s="519">
        <v>-1975.01</v>
      </c>
      <c r="Q100" s="347">
        <f t="shared" si="1"/>
        <v>-1854.8692307692311</v>
      </c>
    </row>
    <row r="101" spans="1:17">
      <c r="A101" s="521">
        <v>2315</v>
      </c>
      <c r="B101" s="516" t="s">
        <v>469</v>
      </c>
      <c r="C101" s="516"/>
      <c r="D101" s="519">
        <v>191</v>
      </c>
      <c r="E101" s="519">
        <v>191</v>
      </c>
      <c r="F101" s="519">
        <v>191</v>
      </c>
      <c r="G101" s="519">
        <v>191</v>
      </c>
      <c r="H101" s="519">
        <v>191</v>
      </c>
      <c r="I101" s="519">
        <v>191</v>
      </c>
      <c r="J101" s="519">
        <v>191</v>
      </c>
      <c r="K101" s="519">
        <v>191</v>
      </c>
      <c r="L101" s="519">
        <v>191</v>
      </c>
      <c r="M101" s="519">
        <v>191</v>
      </c>
      <c r="N101" s="519">
        <v>191</v>
      </c>
      <c r="O101" s="519">
        <v>191</v>
      </c>
      <c r="P101" s="519">
        <v>191</v>
      </c>
      <c r="Q101" s="347">
        <f t="shared" si="1"/>
        <v>191</v>
      </c>
    </row>
    <row r="102" spans="1:17">
      <c r="A102" s="521" t="s">
        <v>304</v>
      </c>
      <c r="B102" s="516">
        <v>230</v>
      </c>
      <c r="C102" s="516"/>
      <c r="D102" s="519">
        <v>191</v>
      </c>
      <c r="E102" s="519">
        <v>191</v>
      </c>
      <c r="F102" s="519">
        <v>191</v>
      </c>
      <c r="G102" s="519">
        <v>191</v>
      </c>
      <c r="H102" s="519">
        <v>191</v>
      </c>
      <c r="I102" s="519">
        <v>191</v>
      </c>
      <c r="J102" s="519">
        <v>191</v>
      </c>
      <c r="K102" s="519">
        <v>191</v>
      </c>
      <c r="L102" s="519">
        <v>191</v>
      </c>
      <c r="M102" s="519">
        <v>191</v>
      </c>
      <c r="N102" s="519">
        <v>191</v>
      </c>
      <c r="O102" s="519">
        <v>191</v>
      </c>
      <c r="P102" s="519">
        <v>191</v>
      </c>
      <c r="Q102" s="347">
        <f t="shared" si="1"/>
        <v>191</v>
      </c>
    </row>
    <row r="103" spans="1:17">
      <c r="A103" s="521">
        <v>2930</v>
      </c>
      <c r="B103" s="516" t="s">
        <v>470</v>
      </c>
      <c r="C103" s="516"/>
      <c r="D103" s="519">
        <v>-177029.51</v>
      </c>
      <c r="E103" s="519">
        <v>-177174.2</v>
      </c>
      <c r="F103" s="519">
        <v>-177318.88</v>
      </c>
      <c r="G103" s="519">
        <v>-177463.57</v>
      </c>
      <c r="H103" s="519">
        <v>-177608.26</v>
      </c>
      <c r="I103" s="519">
        <v>-177752.95</v>
      </c>
      <c r="J103" s="519">
        <v>-177897.63</v>
      </c>
      <c r="K103" s="519">
        <v>-178042.32</v>
      </c>
      <c r="L103" s="519">
        <v>-178187.01</v>
      </c>
      <c r="M103" s="519">
        <v>-178331.7</v>
      </c>
      <c r="N103" s="519">
        <v>-178476.38</v>
      </c>
      <c r="O103" s="519">
        <v>-178621.07</v>
      </c>
      <c r="P103" s="519">
        <v>-178765.76</v>
      </c>
      <c r="Q103" s="347">
        <f t="shared" si="1"/>
        <v>-177897.63384615385</v>
      </c>
    </row>
    <row r="104" spans="1:17">
      <c r="A104" s="521" t="s">
        <v>304</v>
      </c>
      <c r="B104" s="516">
        <v>265</v>
      </c>
      <c r="C104" s="516"/>
      <c r="D104" s="519">
        <v>-177029.51</v>
      </c>
      <c r="E104" s="519">
        <v>-177174.2</v>
      </c>
      <c r="F104" s="519">
        <v>-177318.88</v>
      </c>
      <c r="G104" s="519">
        <v>-177463.57</v>
      </c>
      <c r="H104" s="519">
        <v>-177608.26</v>
      </c>
      <c r="I104" s="519">
        <v>-177752.95</v>
      </c>
      <c r="J104" s="519">
        <v>-177897.63</v>
      </c>
      <c r="K104" s="519">
        <v>-178042.32</v>
      </c>
      <c r="L104" s="519">
        <v>-178187.01</v>
      </c>
      <c r="M104" s="519">
        <v>-178331.7</v>
      </c>
      <c r="N104" s="519">
        <v>-178476.38</v>
      </c>
      <c r="O104" s="519">
        <v>-178621.07</v>
      </c>
      <c r="P104" s="519">
        <v>-178765.76</v>
      </c>
      <c r="Q104" s="347">
        <f t="shared" si="1"/>
        <v>-177897.63384615385</v>
      </c>
    </row>
    <row r="105" spans="1:17">
      <c r="A105" s="521">
        <v>3080</v>
      </c>
      <c r="B105" s="516" t="s">
        <v>471</v>
      </c>
      <c r="C105" s="516"/>
      <c r="D105" s="519">
        <v>-3624.79</v>
      </c>
      <c r="E105" s="519">
        <v>-3722.71</v>
      </c>
      <c r="F105" s="519">
        <v>-3820.62</v>
      </c>
      <c r="G105" s="519">
        <v>-3918.54</v>
      </c>
      <c r="H105" s="519">
        <v>-4016.46</v>
      </c>
      <c r="I105" s="519">
        <v>-4114.37</v>
      </c>
      <c r="J105" s="519">
        <v>-4212.29</v>
      </c>
      <c r="K105" s="519">
        <v>-4310.21</v>
      </c>
      <c r="L105" s="519">
        <v>-4408.12</v>
      </c>
      <c r="M105" s="519">
        <v>-4506.04</v>
      </c>
      <c r="N105" s="519">
        <v>-4603.96</v>
      </c>
      <c r="O105" s="519">
        <v>-4701.87</v>
      </c>
      <c r="P105" s="519">
        <v>-4799.79</v>
      </c>
      <c r="Q105" s="347">
        <f t="shared" si="1"/>
        <v>-4212.29</v>
      </c>
    </row>
    <row r="106" spans="1:17">
      <c r="A106" s="521">
        <v>3140</v>
      </c>
      <c r="B106" s="516" t="s">
        <v>472</v>
      </c>
      <c r="C106" s="516"/>
      <c r="D106" s="519">
        <v>-12031.58</v>
      </c>
      <c r="E106" s="519">
        <v>-12071.25</v>
      </c>
      <c r="F106" s="519">
        <v>-12110.92</v>
      </c>
      <c r="G106" s="519">
        <v>-12150.59</v>
      </c>
      <c r="H106" s="519">
        <v>-12190.26</v>
      </c>
      <c r="I106" s="519">
        <v>-12229.93</v>
      </c>
      <c r="J106" s="519">
        <v>-12269.6</v>
      </c>
      <c r="K106" s="519">
        <v>-12309.27</v>
      </c>
      <c r="L106" s="519">
        <v>-12348.94</v>
      </c>
      <c r="M106" s="519">
        <v>-12388.61</v>
      </c>
      <c r="N106" s="519">
        <v>-12428.28</v>
      </c>
      <c r="O106" s="519">
        <v>-12467.95</v>
      </c>
      <c r="P106" s="519">
        <v>-12507.62</v>
      </c>
      <c r="Q106" s="347">
        <f t="shared" si="1"/>
        <v>-12269.600000000002</v>
      </c>
    </row>
    <row r="107" spans="1:17">
      <c r="A107" s="521">
        <v>3155</v>
      </c>
      <c r="B107" s="516" t="s">
        <v>299</v>
      </c>
      <c r="C107" s="516"/>
      <c r="D107" s="519">
        <v>-8519.49</v>
      </c>
      <c r="E107" s="519">
        <v>-9127.7999999999993</v>
      </c>
      <c r="F107" s="519">
        <v>-9736.09</v>
      </c>
      <c r="G107" s="519">
        <v>-10344.39</v>
      </c>
      <c r="H107" s="519">
        <v>-10952.69</v>
      </c>
      <c r="I107" s="519">
        <v>-11560.98</v>
      </c>
      <c r="J107" s="519">
        <v>-12169.28</v>
      </c>
      <c r="K107" s="519">
        <v>-12777.58</v>
      </c>
      <c r="L107" s="519">
        <v>-13385.88</v>
      </c>
      <c r="M107" s="519">
        <v>-13994.17</v>
      </c>
      <c r="N107" s="519">
        <v>-14602.47</v>
      </c>
      <c r="O107" s="519">
        <v>-15210.77</v>
      </c>
      <c r="P107" s="519">
        <v>-15819.06</v>
      </c>
      <c r="Q107" s="347">
        <f t="shared" si="1"/>
        <v>-12169.280769230769</v>
      </c>
    </row>
    <row r="108" spans="1:17">
      <c r="A108" s="521">
        <v>3185</v>
      </c>
      <c r="B108" s="516" t="s">
        <v>473</v>
      </c>
      <c r="C108" s="516"/>
      <c r="D108" s="519"/>
      <c r="E108" s="519"/>
      <c r="F108" s="519"/>
      <c r="G108" s="519"/>
      <c r="H108" s="519"/>
      <c r="I108" s="519"/>
      <c r="J108" s="519"/>
      <c r="K108" s="519"/>
      <c r="L108" s="519"/>
      <c r="M108" s="519"/>
      <c r="N108" s="519"/>
      <c r="O108" s="519"/>
      <c r="P108" s="519"/>
      <c r="Q108" s="347"/>
    </row>
    <row r="109" spans="1:17">
      <c r="A109" s="521">
        <v>3195</v>
      </c>
      <c r="B109" s="516" t="s">
        <v>474</v>
      </c>
      <c r="C109" s="516"/>
      <c r="D109" s="519">
        <v>-49850.62</v>
      </c>
      <c r="E109" s="519">
        <v>-50857.14</v>
      </c>
      <c r="F109" s="519">
        <v>-53604.99</v>
      </c>
      <c r="G109" s="519">
        <v>-56352.84</v>
      </c>
      <c r="H109" s="519">
        <v>-59328.39</v>
      </c>
      <c r="I109" s="519">
        <v>-62303.93</v>
      </c>
      <c r="J109" s="519">
        <v>-65279.47</v>
      </c>
      <c r="K109" s="519">
        <v>-68255.02</v>
      </c>
      <c r="L109" s="519">
        <v>-71230.570000000007</v>
      </c>
      <c r="M109" s="519">
        <v>-74206.13</v>
      </c>
      <c r="N109" s="519">
        <v>-77181.679999999993</v>
      </c>
      <c r="O109" s="519">
        <v>-80157.23</v>
      </c>
      <c r="P109" s="519">
        <v>-83132.77</v>
      </c>
      <c r="Q109" s="347">
        <f t="shared" si="1"/>
        <v>-65518.521538461544</v>
      </c>
    </row>
    <row r="110" spans="1:17">
      <c r="A110" s="521" t="s">
        <v>304</v>
      </c>
      <c r="B110" s="516">
        <v>270</v>
      </c>
      <c r="C110" s="516"/>
      <c r="D110" s="519">
        <v>-74026.48</v>
      </c>
      <c r="E110" s="519">
        <v>-75778.899999999994</v>
      </c>
      <c r="F110" s="519">
        <v>-79272.62</v>
      </c>
      <c r="G110" s="519">
        <v>-82766.36</v>
      </c>
      <c r="H110" s="519">
        <v>-86487.8</v>
      </c>
      <c r="I110" s="519">
        <v>-90209.21</v>
      </c>
      <c r="J110" s="519">
        <v>-93930.64</v>
      </c>
      <c r="K110" s="519">
        <v>-97652.08</v>
      </c>
      <c r="L110" s="519">
        <v>-101373.51</v>
      </c>
      <c r="M110" s="519">
        <v>-105094.95</v>
      </c>
      <c r="N110" s="519">
        <v>-108816.39</v>
      </c>
      <c r="O110" s="519">
        <v>-112537.82</v>
      </c>
      <c r="P110" s="519">
        <v>-116259.24</v>
      </c>
      <c r="Q110" s="347">
        <f t="shared" si="1"/>
        <v>-94169.692307692312</v>
      </c>
    </row>
    <row r="111" spans="1:17">
      <c r="A111" s="521">
        <v>4030</v>
      </c>
      <c r="B111" s="516" t="s">
        <v>475</v>
      </c>
      <c r="C111" s="516"/>
      <c r="D111" s="519">
        <v>-11134</v>
      </c>
      <c r="E111" s="519">
        <v>-11134</v>
      </c>
      <c r="F111" s="519">
        <v>-11134</v>
      </c>
      <c r="G111" s="519">
        <v>-11134</v>
      </c>
      <c r="H111" s="519">
        <v>-11134</v>
      </c>
      <c r="I111" s="519">
        <v>-11134</v>
      </c>
      <c r="J111" s="519">
        <v>-11134</v>
      </c>
      <c r="K111" s="519">
        <v>-11134</v>
      </c>
      <c r="L111" s="519">
        <v>-11134</v>
      </c>
      <c r="M111" s="519">
        <v>-11134</v>
      </c>
      <c r="N111" s="519">
        <v>-11134</v>
      </c>
      <c r="O111" s="519">
        <v>-11134</v>
      </c>
      <c r="P111" s="519">
        <v>-11134</v>
      </c>
      <c r="Q111" s="347">
        <f t="shared" si="1"/>
        <v>-11134</v>
      </c>
    </row>
    <row r="112" spans="1:17">
      <c r="A112" s="521">
        <v>4050</v>
      </c>
      <c r="B112" s="516" t="s">
        <v>476</v>
      </c>
      <c r="C112" s="516"/>
      <c r="D112" s="519">
        <v>34441</v>
      </c>
      <c r="E112" s="519">
        <v>34625.800000000003</v>
      </c>
      <c r="F112" s="519">
        <v>34810.6</v>
      </c>
      <c r="G112" s="519">
        <v>34995.4</v>
      </c>
      <c r="H112" s="519">
        <v>35180.199999999997</v>
      </c>
      <c r="I112" s="519">
        <v>35365</v>
      </c>
      <c r="J112" s="519">
        <v>35549.800000000003</v>
      </c>
      <c r="K112" s="519">
        <v>35734.6</v>
      </c>
      <c r="L112" s="519">
        <v>35919.4</v>
      </c>
      <c r="M112" s="519">
        <v>36104.199999999997</v>
      </c>
      <c r="N112" s="519">
        <v>36289</v>
      </c>
      <c r="O112" s="519">
        <v>36473.800000000003</v>
      </c>
      <c r="P112" s="519">
        <v>36658.6</v>
      </c>
      <c r="Q112" s="347">
        <f t="shared" si="1"/>
        <v>35549.799999999996</v>
      </c>
    </row>
    <row r="113" spans="1:17">
      <c r="A113" s="521">
        <v>4070</v>
      </c>
      <c r="B113" s="516" t="s">
        <v>477</v>
      </c>
      <c r="C113" s="516"/>
      <c r="D113" s="519">
        <v>2042973.32</v>
      </c>
      <c r="E113" s="519">
        <v>2047138.51</v>
      </c>
      <c r="F113" s="519">
        <v>2051303.7</v>
      </c>
      <c r="G113" s="519">
        <v>2055468.89</v>
      </c>
      <c r="H113" s="519">
        <v>2059634.08</v>
      </c>
      <c r="I113" s="519">
        <v>2063799.27</v>
      </c>
      <c r="J113" s="519">
        <v>2067964.46</v>
      </c>
      <c r="K113" s="519">
        <v>2072129.65</v>
      </c>
      <c r="L113" s="519">
        <v>2076294.84</v>
      </c>
      <c r="M113" s="519">
        <v>2080460.03</v>
      </c>
      <c r="N113" s="519">
        <v>2084625.22</v>
      </c>
      <c r="O113" s="519">
        <v>2088790.41</v>
      </c>
      <c r="P113" s="519">
        <v>2092955.6</v>
      </c>
      <c r="Q113" s="347">
        <f t="shared" si="1"/>
        <v>2067964.4600000004</v>
      </c>
    </row>
    <row r="114" spans="1:17">
      <c r="A114" s="521">
        <v>4100</v>
      </c>
      <c r="B114" s="516" t="s">
        <v>478</v>
      </c>
      <c r="C114" s="516"/>
      <c r="D114" s="519">
        <v>35794.699999999997</v>
      </c>
      <c r="E114" s="519">
        <v>36054.699999999997</v>
      </c>
      <c r="F114" s="519">
        <v>36314.699999999997</v>
      </c>
      <c r="G114" s="519">
        <v>36574.699999999997</v>
      </c>
      <c r="H114" s="519">
        <v>36834.699999999997</v>
      </c>
      <c r="I114" s="519">
        <v>37094.699999999997</v>
      </c>
      <c r="J114" s="519">
        <v>37354.699999999997</v>
      </c>
      <c r="K114" s="519">
        <v>37614.699999999997</v>
      </c>
      <c r="L114" s="519">
        <v>37874.699999999997</v>
      </c>
      <c r="M114" s="519">
        <v>38134.699999999997</v>
      </c>
      <c r="N114" s="519">
        <v>38394.699999999997</v>
      </c>
      <c r="O114" s="519">
        <v>38654.699999999997</v>
      </c>
      <c r="P114" s="519">
        <v>38914.699999999997</v>
      </c>
      <c r="Q114" s="347">
        <f t="shared" si="1"/>
        <v>37354.700000000004</v>
      </c>
    </row>
    <row r="115" spans="1:17">
      <c r="A115" s="521">
        <v>4105</v>
      </c>
      <c r="B115" s="516" t="s">
        <v>479</v>
      </c>
      <c r="C115" s="516"/>
      <c r="D115" s="519">
        <v>185214.48</v>
      </c>
      <c r="E115" s="519">
        <v>186204.1</v>
      </c>
      <c r="F115" s="519">
        <v>187193.72</v>
      </c>
      <c r="G115" s="519">
        <v>188183.34</v>
      </c>
      <c r="H115" s="519">
        <v>189172.96</v>
      </c>
      <c r="I115" s="519">
        <v>190162.58</v>
      </c>
      <c r="J115" s="519">
        <v>191152.2</v>
      </c>
      <c r="K115" s="519">
        <v>192141.82</v>
      </c>
      <c r="L115" s="519">
        <v>193131.44</v>
      </c>
      <c r="M115" s="519">
        <v>194121.06</v>
      </c>
      <c r="N115" s="519">
        <v>195110.68</v>
      </c>
      <c r="O115" s="519">
        <v>196100.3</v>
      </c>
      <c r="P115" s="519">
        <v>197089.92000000001</v>
      </c>
      <c r="Q115" s="347">
        <f t="shared" si="1"/>
        <v>191152.19999999998</v>
      </c>
    </row>
    <row r="116" spans="1:17">
      <c r="A116" s="521">
        <v>4107</v>
      </c>
      <c r="B116" s="516" t="s">
        <v>480</v>
      </c>
      <c r="C116" s="516"/>
      <c r="D116" s="519">
        <v>8984</v>
      </c>
      <c r="E116" s="519">
        <v>9027.36</v>
      </c>
      <c r="F116" s="519">
        <v>9070.7199999999993</v>
      </c>
      <c r="G116" s="519">
        <v>9114.08</v>
      </c>
      <c r="H116" s="519">
        <v>9157.44</v>
      </c>
      <c r="I116" s="519">
        <v>9200.7999999999993</v>
      </c>
      <c r="J116" s="519">
        <v>9244.16</v>
      </c>
      <c r="K116" s="519">
        <v>9287.52</v>
      </c>
      <c r="L116" s="519">
        <v>9330.8799999999992</v>
      </c>
      <c r="M116" s="519">
        <v>9374.24</v>
      </c>
      <c r="N116" s="519">
        <v>9417.6</v>
      </c>
      <c r="O116" s="519">
        <v>9460.9599999999991</v>
      </c>
      <c r="P116" s="519">
        <v>9504.32</v>
      </c>
      <c r="Q116" s="347">
        <f t="shared" si="1"/>
        <v>9244.1600000000035</v>
      </c>
    </row>
    <row r="117" spans="1:17">
      <c r="A117" s="521">
        <v>4115</v>
      </c>
      <c r="B117" s="516" t="s">
        <v>481</v>
      </c>
      <c r="C117" s="516"/>
      <c r="D117" s="519">
        <v>18806.150000000001</v>
      </c>
      <c r="E117" s="519">
        <v>18920.36</v>
      </c>
      <c r="F117" s="519">
        <v>19034.57</v>
      </c>
      <c r="G117" s="519">
        <v>19148.78</v>
      </c>
      <c r="H117" s="519">
        <v>19262.990000000002</v>
      </c>
      <c r="I117" s="519">
        <v>19377.2</v>
      </c>
      <c r="J117" s="519">
        <v>19491.41</v>
      </c>
      <c r="K117" s="519">
        <v>19605.62</v>
      </c>
      <c r="L117" s="519">
        <v>19719.830000000002</v>
      </c>
      <c r="M117" s="519">
        <v>19834.04</v>
      </c>
      <c r="N117" s="519">
        <v>19948.25</v>
      </c>
      <c r="O117" s="519">
        <v>20062.46</v>
      </c>
      <c r="P117" s="519">
        <v>20176.669999999998</v>
      </c>
      <c r="Q117" s="347">
        <f t="shared" si="1"/>
        <v>19491.409999999996</v>
      </c>
    </row>
    <row r="118" spans="1:17">
      <c r="A118" s="521">
        <v>4150</v>
      </c>
      <c r="B118" s="516" t="s">
        <v>482</v>
      </c>
      <c r="C118" s="516" t="s">
        <v>423</v>
      </c>
      <c r="D118" s="519">
        <v>11161.71</v>
      </c>
      <c r="E118" s="519">
        <v>11225.66</v>
      </c>
      <c r="F118" s="519">
        <v>11289.61</v>
      </c>
      <c r="G118" s="519">
        <v>11353.56</v>
      </c>
      <c r="H118" s="519">
        <v>11417.51</v>
      </c>
      <c r="I118" s="519">
        <v>11481.46</v>
      </c>
      <c r="J118" s="519">
        <v>11545.41</v>
      </c>
      <c r="K118" s="519">
        <v>11609.36</v>
      </c>
      <c r="L118" s="519">
        <v>11673.31</v>
      </c>
      <c r="M118" s="519">
        <v>11737.26</v>
      </c>
      <c r="N118" s="519">
        <v>11801.21</v>
      </c>
      <c r="O118" s="519">
        <v>11865.16</v>
      </c>
      <c r="P118" s="519">
        <v>11929.11</v>
      </c>
      <c r="Q118" s="347">
        <f t="shared" si="1"/>
        <v>11545.410000000002</v>
      </c>
    </row>
    <row r="119" spans="1:17">
      <c r="A119" s="521">
        <v>4155</v>
      </c>
      <c r="B119" s="516" t="s">
        <v>483</v>
      </c>
      <c r="C119" s="516" t="s">
        <v>423</v>
      </c>
      <c r="D119" s="519">
        <v>194107.13</v>
      </c>
      <c r="E119" s="519">
        <v>195256.47</v>
      </c>
      <c r="F119" s="519">
        <v>196405.81</v>
      </c>
      <c r="G119" s="519">
        <v>197555.15</v>
      </c>
      <c r="H119" s="519">
        <v>198704.49</v>
      </c>
      <c r="I119" s="519">
        <v>199853.83</v>
      </c>
      <c r="J119" s="519">
        <v>201003.17</v>
      </c>
      <c r="K119" s="519">
        <v>202152.51</v>
      </c>
      <c r="L119" s="519">
        <v>203301.85</v>
      </c>
      <c r="M119" s="519">
        <v>204451.19</v>
      </c>
      <c r="N119" s="519">
        <v>205600.53</v>
      </c>
      <c r="O119" s="519">
        <v>206749.87</v>
      </c>
      <c r="P119" s="519">
        <v>207899.21</v>
      </c>
      <c r="Q119" s="347">
        <f t="shared" si="1"/>
        <v>201003.16999999998</v>
      </c>
    </row>
    <row r="120" spans="1:17">
      <c r="A120" s="521">
        <v>4265</v>
      </c>
      <c r="B120" s="516" t="s">
        <v>301</v>
      </c>
      <c r="C120" s="516"/>
      <c r="D120" s="519">
        <v>161263.95000000001</v>
      </c>
      <c r="E120" s="519">
        <v>162151.26999999999</v>
      </c>
      <c r="F120" s="519">
        <v>163038.59</v>
      </c>
      <c r="G120" s="519">
        <v>163925.91</v>
      </c>
      <c r="H120" s="519">
        <v>164813.23000000001</v>
      </c>
      <c r="I120" s="519">
        <v>165700.54999999999</v>
      </c>
      <c r="J120" s="519">
        <v>166587.87</v>
      </c>
      <c r="K120" s="519">
        <v>167475.19</v>
      </c>
      <c r="L120" s="519">
        <v>168362.51</v>
      </c>
      <c r="M120" s="519">
        <v>169249.83</v>
      </c>
      <c r="N120" s="519">
        <v>170137.15</v>
      </c>
      <c r="O120" s="519">
        <v>171024.47</v>
      </c>
      <c r="P120" s="519">
        <v>171911.79</v>
      </c>
      <c r="Q120" s="347">
        <f t="shared" si="1"/>
        <v>166587.87</v>
      </c>
    </row>
    <row r="121" spans="1:17">
      <c r="A121" s="521">
        <v>4275</v>
      </c>
      <c r="B121" s="516" t="s">
        <v>484</v>
      </c>
      <c r="C121" s="516"/>
      <c r="D121" s="519">
        <v>21630.57</v>
      </c>
      <c r="E121" s="519">
        <v>22090.5</v>
      </c>
      <c r="F121" s="519">
        <v>22550.43</v>
      </c>
      <c r="G121" s="519">
        <v>23038.66</v>
      </c>
      <c r="H121" s="519">
        <v>23529.46</v>
      </c>
      <c r="I121" s="519">
        <v>24020.26</v>
      </c>
      <c r="J121" s="519">
        <v>24511.06</v>
      </c>
      <c r="K121" s="519">
        <v>25001.86</v>
      </c>
      <c r="L121" s="519">
        <v>25492.66</v>
      </c>
      <c r="M121" s="519">
        <v>25983.46</v>
      </c>
      <c r="N121" s="519">
        <v>26474.26</v>
      </c>
      <c r="O121" s="519">
        <v>26965.06</v>
      </c>
      <c r="P121" s="519">
        <v>27455.86</v>
      </c>
      <c r="Q121" s="347">
        <f t="shared" si="1"/>
        <v>24518.776923076923</v>
      </c>
    </row>
    <row r="122" spans="1:17">
      <c r="A122" s="521">
        <v>4280</v>
      </c>
      <c r="B122" s="516" t="s">
        <v>485</v>
      </c>
      <c r="C122" s="516"/>
      <c r="D122" s="519">
        <v>485.81</v>
      </c>
      <c r="E122" s="519">
        <v>489.24</v>
      </c>
      <c r="F122" s="519">
        <v>492.67</v>
      </c>
      <c r="G122" s="519">
        <v>496.1</v>
      </c>
      <c r="H122" s="519">
        <v>499.53</v>
      </c>
      <c r="I122" s="519">
        <v>502.96</v>
      </c>
      <c r="J122" s="519">
        <v>506.39</v>
      </c>
      <c r="K122" s="519">
        <v>509.82</v>
      </c>
      <c r="L122" s="519">
        <v>513.25</v>
      </c>
      <c r="M122" s="519">
        <v>516.67999999999995</v>
      </c>
      <c r="N122" s="519">
        <v>520.11</v>
      </c>
      <c r="O122" s="519">
        <v>523.54</v>
      </c>
      <c r="P122" s="519">
        <v>526.97</v>
      </c>
      <c r="Q122" s="347">
        <f t="shared" si="1"/>
        <v>506.39000000000004</v>
      </c>
    </row>
    <row r="123" spans="1:17">
      <c r="A123" s="521" t="s">
        <v>304</v>
      </c>
      <c r="B123" s="516">
        <v>285</v>
      </c>
      <c r="C123" s="516"/>
      <c r="D123" s="519">
        <v>2703728.82</v>
      </c>
      <c r="E123" s="519">
        <v>2712049.97</v>
      </c>
      <c r="F123" s="519">
        <v>2720371.12</v>
      </c>
      <c r="G123" s="519">
        <v>2728720.57</v>
      </c>
      <c r="H123" s="519">
        <v>2737072.59</v>
      </c>
      <c r="I123" s="519">
        <v>2745424.61</v>
      </c>
      <c r="J123" s="519">
        <v>2753776.63</v>
      </c>
      <c r="K123" s="519">
        <v>2762128.65</v>
      </c>
      <c r="L123" s="519">
        <v>2770480.67</v>
      </c>
      <c r="M123" s="519">
        <v>2778832.69</v>
      </c>
      <c r="N123" s="519">
        <v>2787184.71</v>
      </c>
      <c r="O123" s="519">
        <v>2795536.73</v>
      </c>
      <c r="P123" s="519">
        <v>2803888.75</v>
      </c>
      <c r="Q123" s="347">
        <f t="shared" si="1"/>
        <v>2753784.3469230765</v>
      </c>
    </row>
    <row r="124" spans="1:17">
      <c r="A124" s="521" t="s">
        <v>302</v>
      </c>
      <c r="B124" s="516"/>
      <c r="C124" s="516"/>
      <c r="D124" s="519">
        <v>5611915.0499999998</v>
      </c>
      <c r="E124" s="519">
        <v>5603093.2199999997</v>
      </c>
      <c r="F124" s="519">
        <v>5693474.71</v>
      </c>
      <c r="G124" s="519">
        <v>5666905.4100000001</v>
      </c>
      <c r="H124" s="519">
        <v>5671635.4199999999</v>
      </c>
      <c r="I124" s="519">
        <v>5668481.0099999998</v>
      </c>
      <c r="J124" s="519">
        <v>5664017.0300000003</v>
      </c>
      <c r="K124" s="519">
        <v>5660369.96</v>
      </c>
      <c r="L124" s="519">
        <v>5653578.9900000002</v>
      </c>
      <c r="M124" s="519">
        <v>5631754.21</v>
      </c>
      <c r="N124" s="519">
        <v>5680919.25</v>
      </c>
      <c r="O124" s="519">
        <v>5772649.9500000002</v>
      </c>
      <c r="P124" s="519">
        <v>5886907.7000000002</v>
      </c>
      <c r="Q124" s="347">
        <f t="shared" si="1"/>
        <v>5681977.0700000012</v>
      </c>
    </row>
    <row r="125" spans="1:17">
      <c r="A125" s="516"/>
      <c r="B125" s="516"/>
      <c r="C125" s="516"/>
      <c r="D125" s="519"/>
      <c r="E125" s="519"/>
      <c r="F125" s="519"/>
      <c r="G125" s="519"/>
      <c r="H125" s="519"/>
      <c r="I125" s="519"/>
      <c r="J125" s="519"/>
      <c r="K125" s="519"/>
      <c r="L125" s="519"/>
      <c r="M125" s="519"/>
      <c r="N125" s="519"/>
      <c r="O125" s="519"/>
      <c r="P125" s="519"/>
      <c r="Q125" s="347"/>
    </row>
    <row r="126" spans="1:17">
      <c r="A126" s="516"/>
      <c r="B126" s="516"/>
      <c r="C126" s="516"/>
      <c r="D126" s="519"/>
      <c r="E126" s="519"/>
      <c r="F126" s="519"/>
      <c r="G126" s="519"/>
      <c r="H126" s="519"/>
      <c r="I126" s="519"/>
      <c r="J126" s="519"/>
      <c r="K126" s="519"/>
      <c r="L126" s="519"/>
      <c r="M126" s="519"/>
      <c r="N126" s="519"/>
      <c r="O126" s="519"/>
      <c r="P126" s="519"/>
      <c r="Q126" s="347"/>
    </row>
    <row r="127" spans="1:17">
      <c r="A127" s="521">
        <v>6640</v>
      </c>
      <c r="B127" s="516" t="s">
        <v>486</v>
      </c>
      <c r="C127" s="516"/>
      <c r="D127" s="519">
        <v>3.92</v>
      </c>
      <c r="E127" s="519">
        <v>3.92</v>
      </c>
      <c r="F127" s="519">
        <v>3.92</v>
      </c>
      <c r="G127" s="519">
        <v>3.92</v>
      </c>
      <c r="H127" s="519">
        <v>3.92</v>
      </c>
      <c r="I127" s="519">
        <v>3.92</v>
      </c>
      <c r="J127" s="519">
        <v>3.92</v>
      </c>
      <c r="K127" s="519">
        <v>3.92</v>
      </c>
      <c r="L127" s="519">
        <v>3.92</v>
      </c>
      <c r="M127" s="519">
        <v>3.92</v>
      </c>
      <c r="N127" s="519">
        <v>3.92</v>
      </c>
      <c r="O127" s="519">
        <v>3.92</v>
      </c>
      <c r="P127" s="519">
        <v>3.92</v>
      </c>
      <c r="Q127" s="347">
        <f t="shared" ref="Q127:Q170" si="2">SUM(E127:P127)</f>
        <v>47.040000000000013</v>
      </c>
    </row>
    <row r="128" spans="1:17">
      <c r="A128" s="521">
        <v>6660</v>
      </c>
      <c r="B128" s="516" t="s">
        <v>305</v>
      </c>
      <c r="C128" s="516"/>
      <c r="D128" s="519">
        <v>2126.5100000000002</v>
      </c>
      <c r="E128" s="519">
        <v>2134.9800000000005</v>
      </c>
      <c r="F128" s="519">
        <v>2139.65</v>
      </c>
      <c r="G128" s="519">
        <v>2139.65</v>
      </c>
      <c r="H128" s="519">
        <v>2149.8900000000003</v>
      </c>
      <c r="I128" s="519">
        <v>2162.88</v>
      </c>
      <c r="J128" s="519">
        <v>2171.09</v>
      </c>
      <c r="K128" s="519">
        <v>2189.3000000000002</v>
      </c>
      <c r="L128" s="519">
        <v>2189.75</v>
      </c>
      <c r="M128" s="519">
        <v>2201.3100000000004</v>
      </c>
      <c r="N128" s="519">
        <v>2201.3100000000004</v>
      </c>
      <c r="O128" s="519">
        <v>2217.16</v>
      </c>
      <c r="P128" s="519">
        <v>2214.06</v>
      </c>
      <c r="Q128" s="347">
        <f t="shared" si="2"/>
        <v>26111.030000000006</v>
      </c>
    </row>
    <row r="129" spans="1:17">
      <c r="A129" s="521">
        <v>6665</v>
      </c>
      <c r="B129" s="550" t="s">
        <v>487</v>
      </c>
      <c r="C129" s="516" t="s">
        <v>423</v>
      </c>
      <c r="D129" s="519">
        <v>676.42000000000007</v>
      </c>
      <c r="E129" s="519">
        <v>674.42000000000007</v>
      </c>
      <c r="F129" s="519">
        <v>680.29000000000008</v>
      </c>
      <c r="G129" s="519">
        <v>681.12</v>
      </c>
      <c r="H129" s="519">
        <v>681.58</v>
      </c>
      <c r="I129" s="519">
        <v>682.37</v>
      </c>
      <c r="J129" s="519">
        <v>687.41000000000008</v>
      </c>
      <c r="K129" s="519">
        <v>691.66000000000008</v>
      </c>
      <c r="L129" s="519">
        <v>700.7600000000001</v>
      </c>
      <c r="M129" s="519">
        <v>700.30000000000007</v>
      </c>
      <c r="N129" s="519">
        <v>700.30000000000007</v>
      </c>
      <c r="O129" s="519">
        <v>700.30000000000007</v>
      </c>
      <c r="P129" s="519">
        <v>703.0100000000001</v>
      </c>
      <c r="Q129" s="347">
        <f t="shared" si="2"/>
        <v>8283.52</v>
      </c>
    </row>
    <row r="130" spans="1:17">
      <c r="A130" s="521">
        <v>6670</v>
      </c>
      <c r="B130" s="516" t="s">
        <v>488</v>
      </c>
      <c r="C130" s="516"/>
      <c r="D130" s="519">
        <v>3.94</v>
      </c>
      <c r="E130" s="519">
        <v>3.94</v>
      </c>
      <c r="F130" s="519">
        <v>3.94</v>
      </c>
      <c r="G130" s="519">
        <v>3.94</v>
      </c>
      <c r="H130" s="519">
        <v>3.94</v>
      </c>
      <c r="I130" s="519">
        <v>3.94</v>
      </c>
      <c r="J130" s="519">
        <v>3.94</v>
      </c>
      <c r="K130" s="519">
        <v>3.94</v>
      </c>
      <c r="L130" s="519">
        <v>3.94</v>
      </c>
      <c r="M130" s="519">
        <v>3.94</v>
      </c>
      <c r="N130" s="519">
        <v>3.94</v>
      </c>
      <c r="O130" s="519">
        <v>3.94</v>
      </c>
      <c r="P130" s="519">
        <v>3.94</v>
      </c>
      <c r="Q130" s="347">
        <f t="shared" si="2"/>
        <v>47.279999999999994</v>
      </c>
    </row>
    <row r="131" spans="1:17">
      <c r="A131" s="521">
        <v>6675</v>
      </c>
      <c r="B131" s="516" t="s">
        <v>488</v>
      </c>
      <c r="C131" s="516"/>
      <c r="D131" s="519">
        <v>2.19</v>
      </c>
      <c r="E131" s="519">
        <v>2.19</v>
      </c>
      <c r="F131" s="519">
        <v>2.19</v>
      </c>
      <c r="G131" s="519">
        <v>2.19</v>
      </c>
      <c r="H131" s="519">
        <v>2.19</v>
      </c>
      <c r="I131" s="519">
        <v>2.19</v>
      </c>
      <c r="J131" s="519">
        <v>2.19</v>
      </c>
      <c r="K131" s="519">
        <v>2.19</v>
      </c>
      <c r="L131" s="519">
        <v>2.19</v>
      </c>
      <c r="M131" s="519">
        <v>2.19</v>
      </c>
      <c r="N131" s="519">
        <v>2.19</v>
      </c>
      <c r="O131" s="519">
        <v>2.19</v>
      </c>
      <c r="P131" s="519">
        <v>2.19</v>
      </c>
      <c r="Q131" s="347">
        <f t="shared" si="2"/>
        <v>26.280000000000005</v>
      </c>
    </row>
    <row r="132" spans="1:17">
      <c r="A132" s="521">
        <v>6680</v>
      </c>
      <c r="B132" s="516" t="s">
        <v>489</v>
      </c>
      <c r="C132" s="516"/>
      <c r="D132" s="519">
        <v>5027.6400000000003</v>
      </c>
      <c r="E132" s="519">
        <v>5027.6400000000003</v>
      </c>
      <c r="F132" s="519">
        <v>5027.6400000000003</v>
      </c>
      <c r="G132" s="519">
        <v>5027.6400000000003</v>
      </c>
      <c r="H132" s="519">
        <v>5032.37</v>
      </c>
      <c r="I132" s="519">
        <v>5032.54</v>
      </c>
      <c r="J132" s="519">
        <v>5032.54</v>
      </c>
      <c r="K132" s="519">
        <v>5032.54</v>
      </c>
      <c r="L132" s="519">
        <v>5032.54</v>
      </c>
      <c r="M132" s="519">
        <v>5032.54</v>
      </c>
      <c r="N132" s="519">
        <v>5032.54</v>
      </c>
      <c r="O132" s="519">
        <v>5032.55</v>
      </c>
      <c r="P132" s="519">
        <v>5032.55</v>
      </c>
      <c r="Q132" s="347">
        <f t="shared" si="2"/>
        <v>60375.630000000012</v>
      </c>
    </row>
    <row r="133" spans="1:17">
      <c r="A133" s="521">
        <v>6685</v>
      </c>
      <c r="B133" s="516" t="s">
        <v>490</v>
      </c>
      <c r="C133" s="516"/>
      <c r="D133" s="519">
        <v>5796.98</v>
      </c>
      <c r="E133" s="519">
        <v>5796.98</v>
      </c>
      <c r="F133" s="519">
        <v>5796.98</v>
      </c>
      <c r="G133" s="519">
        <v>5796.98</v>
      </c>
      <c r="H133" s="519">
        <v>5796.98</v>
      </c>
      <c r="I133" s="519">
        <v>5796.98</v>
      </c>
      <c r="J133" s="519">
        <v>5796.98</v>
      </c>
      <c r="K133" s="519">
        <v>5796.98</v>
      </c>
      <c r="L133" s="519">
        <v>5796.98</v>
      </c>
      <c r="M133" s="519">
        <v>5796.98</v>
      </c>
      <c r="N133" s="519">
        <v>5796.98</v>
      </c>
      <c r="O133" s="519">
        <v>5796.98</v>
      </c>
      <c r="P133" s="519">
        <v>5796.98</v>
      </c>
      <c r="Q133" s="347">
        <f t="shared" si="2"/>
        <v>69563.75999999998</v>
      </c>
    </row>
    <row r="134" spans="1:17">
      <c r="A134" s="521">
        <v>6695</v>
      </c>
      <c r="B134" s="550" t="s">
        <v>490</v>
      </c>
      <c r="C134" s="516" t="s">
        <v>423</v>
      </c>
      <c r="D134" s="519">
        <v>7.25</v>
      </c>
      <c r="E134" s="519">
        <v>7.25</v>
      </c>
      <c r="F134" s="519">
        <v>7.25</v>
      </c>
      <c r="G134" s="519">
        <v>9.41</v>
      </c>
      <c r="H134" s="519">
        <v>9.41</v>
      </c>
      <c r="I134" s="519">
        <v>9.41</v>
      </c>
      <c r="J134" s="519">
        <v>9.41</v>
      </c>
      <c r="K134" s="519">
        <v>9.41</v>
      </c>
      <c r="L134" s="519">
        <v>9.41</v>
      </c>
      <c r="M134" s="519">
        <v>9.41</v>
      </c>
      <c r="N134" s="519">
        <v>9.41</v>
      </c>
      <c r="O134" s="519">
        <v>9.41</v>
      </c>
      <c r="P134" s="519">
        <v>9.41</v>
      </c>
      <c r="Q134" s="347">
        <f t="shared" si="2"/>
        <v>108.59999999999998</v>
      </c>
    </row>
    <row r="135" spans="1:17">
      <c r="A135" s="521">
        <v>6710</v>
      </c>
      <c r="B135" s="516" t="s">
        <v>491</v>
      </c>
      <c r="C135" s="516"/>
      <c r="D135" s="519">
        <v>589.34</v>
      </c>
      <c r="E135" s="519">
        <v>589.34</v>
      </c>
      <c r="F135" s="519">
        <v>589.34</v>
      </c>
      <c r="G135" s="519">
        <v>589.34</v>
      </c>
      <c r="H135" s="519">
        <v>589.34</v>
      </c>
      <c r="I135" s="519">
        <v>589.34</v>
      </c>
      <c r="J135" s="519">
        <v>589.34</v>
      </c>
      <c r="K135" s="519">
        <v>589.34</v>
      </c>
      <c r="L135" s="519">
        <v>589.34</v>
      </c>
      <c r="M135" s="519">
        <v>589.96999999999991</v>
      </c>
      <c r="N135" s="519">
        <v>589.96999999999991</v>
      </c>
      <c r="O135" s="519">
        <v>589.97</v>
      </c>
      <c r="P135" s="519">
        <v>611.24</v>
      </c>
      <c r="Q135" s="347">
        <f t="shared" si="2"/>
        <v>7095.8700000000008</v>
      </c>
    </row>
    <row r="136" spans="1:17">
      <c r="A136" s="521">
        <v>6715</v>
      </c>
      <c r="B136" s="516" t="s">
        <v>492</v>
      </c>
      <c r="C136" s="516"/>
      <c r="D136" s="519">
        <v>5468.1200000000017</v>
      </c>
      <c r="E136" s="519">
        <v>5466.8100000000013</v>
      </c>
      <c r="F136" s="519">
        <v>5468.510000000002</v>
      </c>
      <c r="G136" s="519">
        <v>5470.260000000002</v>
      </c>
      <c r="H136" s="519">
        <v>5475.3200000000024</v>
      </c>
      <c r="I136" s="519">
        <v>5475.4800000000023</v>
      </c>
      <c r="J136" s="519">
        <v>5474.0200000000023</v>
      </c>
      <c r="K136" s="519">
        <v>5475.6900000000023</v>
      </c>
      <c r="L136" s="519">
        <v>5496.3900000000021</v>
      </c>
      <c r="M136" s="519">
        <v>5497.2200000000021</v>
      </c>
      <c r="N136" s="519">
        <v>5607.7700000000023</v>
      </c>
      <c r="O136" s="519">
        <v>5798.7300000000014</v>
      </c>
      <c r="P136" s="519">
        <v>5968.8200000000006</v>
      </c>
      <c r="Q136" s="347">
        <f t="shared" si="2"/>
        <v>66675.020000000033</v>
      </c>
    </row>
    <row r="137" spans="1:17">
      <c r="A137" s="521">
        <v>6717</v>
      </c>
      <c r="B137" s="516" t="s">
        <v>493</v>
      </c>
      <c r="C137" s="516"/>
      <c r="D137" s="519">
        <v>427.51</v>
      </c>
      <c r="E137" s="519">
        <v>427.51</v>
      </c>
      <c r="F137" s="519">
        <v>429.34999999999997</v>
      </c>
      <c r="G137" s="519">
        <v>432.15</v>
      </c>
      <c r="H137" s="519">
        <v>431.88</v>
      </c>
      <c r="I137" s="519">
        <v>434.34</v>
      </c>
      <c r="J137" s="519">
        <v>434.34</v>
      </c>
      <c r="K137" s="519">
        <v>434.34</v>
      </c>
      <c r="L137" s="519">
        <v>434.34</v>
      </c>
      <c r="M137" s="519">
        <v>434.34</v>
      </c>
      <c r="N137" s="519">
        <v>440.57</v>
      </c>
      <c r="O137" s="519">
        <v>583.88</v>
      </c>
      <c r="P137" s="519">
        <v>581.53</v>
      </c>
      <c r="Q137" s="347">
        <f t="shared" si="2"/>
        <v>5498.5700000000006</v>
      </c>
    </row>
    <row r="138" spans="1:17">
      <c r="A138" s="521">
        <v>6725</v>
      </c>
      <c r="B138" s="516" t="s">
        <v>494</v>
      </c>
      <c r="C138" s="516"/>
      <c r="D138" s="519">
        <v>171.01</v>
      </c>
      <c r="E138" s="519">
        <v>171.01</v>
      </c>
      <c r="F138" s="519">
        <v>171.01</v>
      </c>
      <c r="G138" s="519">
        <v>171.01</v>
      </c>
      <c r="H138" s="519">
        <v>171.01</v>
      </c>
      <c r="I138" s="519">
        <v>171.18</v>
      </c>
      <c r="J138" s="519">
        <v>171.35</v>
      </c>
      <c r="K138" s="519">
        <v>171.35</v>
      </c>
      <c r="L138" s="519">
        <v>171.35</v>
      </c>
      <c r="M138" s="519">
        <v>171.4</v>
      </c>
      <c r="N138" s="519">
        <v>171.4</v>
      </c>
      <c r="O138" s="519">
        <v>171.4</v>
      </c>
      <c r="P138" s="519">
        <v>171.4</v>
      </c>
      <c r="Q138" s="347">
        <f t="shared" si="2"/>
        <v>2054.87</v>
      </c>
    </row>
    <row r="139" spans="1:17">
      <c r="A139" s="521">
        <v>6730</v>
      </c>
      <c r="B139" s="516" t="s">
        <v>495</v>
      </c>
      <c r="C139" s="516"/>
      <c r="D139" s="519">
        <v>521.79</v>
      </c>
      <c r="E139" s="519">
        <v>521.79</v>
      </c>
      <c r="F139" s="519">
        <v>521.79</v>
      </c>
      <c r="G139" s="519">
        <v>521.79</v>
      </c>
      <c r="H139" s="519">
        <v>521.79</v>
      </c>
      <c r="I139" s="519">
        <v>523.23</v>
      </c>
      <c r="J139" s="519">
        <v>523.23</v>
      </c>
      <c r="K139" s="519">
        <v>523.23</v>
      </c>
      <c r="L139" s="519">
        <v>523.23</v>
      </c>
      <c r="M139" s="519">
        <v>523.23</v>
      </c>
      <c r="N139" s="519">
        <v>555.82000000000005</v>
      </c>
      <c r="O139" s="519">
        <v>559.98</v>
      </c>
      <c r="P139" s="519">
        <v>559.98</v>
      </c>
      <c r="Q139" s="347">
        <f t="shared" si="2"/>
        <v>6379.0899999999983</v>
      </c>
    </row>
    <row r="140" spans="1:17">
      <c r="A140" s="521">
        <v>6745</v>
      </c>
      <c r="B140" s="516" t="s">
        <v>496</v>
      </c>
      <c r="C140" s="516"/>
      <c r="D140" s="519">
        <v>1689.1999999999998</v>
      </c>
      <c r="E140" s="519">
        <v>1703.71</v>
      </c>
      <c r="F140" s="519">
        <v>1703.71</v>
      </c>
      <c r="G140" s="519">
        <v>1703.71</v>
      </c>
      <c r="H140" s="519">
        <v>1703.71</v>
      </c>
      <c r="I140" s="519">
        <v>1703.71</v>
      </c>
      <c r="J140" s="519">
        <v>1703.71</v>
      </c>
      <c r="K140" s="519">
        <v>1703.71</v>
      </c>
      <c r="L140" s="519">
        <v>1703.71</v>
      </c>
      <c r="M140" s="519">
        <v>1706.63</v>
      </c>
      <c r="N140" s="519">
        <v>1707.0900000000001</v>
      </c>
      <c r="O140" s="519">
        <v>1707.7199999999998</v>
      </c>
      <c r="P140" s="519">
        <v>1756.27</v>
      </c>
      <c r="Q140" s="347">
        <f t="shared" si="2"/>
        <v>20507.39</v>
      </c>
    </row>
    <row r="141" spans="1:17">
      <c r="A141" s="521">
        <v>6750</v>
      </c>
      <c r="B141" s="516" t="s">
        <v>497</v>
      </c>
      <c r="C141" s="516"/>
      <c r="D141" s="519"/>
      <c r="E141" s="519"/>
      <c r="F141" s="519"/>
      <c r="G141" s="519"/>
      <c r="H141" s="519"/>
      <c r="I141" s="519"/>
      <c r="J141" s="519"/>
      <c r="K141" s="519"/>
      <c r="L141" s="519"/>
      <c r="M141" s="519"/>
      <c r="N141" s="519">
        <v>37.270000000000003</v>
      </c>
      <c r="O141" s="519">
        <v>37.53</v>
      </c>
      <c r="P141" s="519">
        <v>17.82</v>
      </c>
      <c r="Q141" s="347">
        <f t="shared" si="2"/>
        <v>92.62</v>
      </c>
    </row>
    <row r="142" spans="1:17">
      <c r="A142" s="521">
        <v>6760</v>
      </c>
      <c r="B142" s="550" t="s">
        <v>306</v>
      </c>
      <c r="C142" s="516" t="s">
        <v>423</v>
      </c>
      <c r="D142" s="519">
        <v>195.27</v>
      </c>
      <c r="E142" s="519">
        <v>195.27</v>
      </c>
      <c r="F142" s="519">
        <v>195.27</v>
      </c>
      <c r="G142" s="519">
        <v>195.27</v>
      </c>
      <c r="H142" s="519">
        <v>195.27</v>
      </c>
      <c r="I142" s="519">
        <v>195.27</v>
      </c>
      <c r="J142" s="519">
        <v>195.27</v>
      </c>
      <c r="K142" s="519">
        <v>195.27</v>
      </c>
      <c r="L142" s="519">
        <v>195.27</v>
      </c>
      <c r="M142" s="519">
        <v>195.27</v>
      </c>
      <c r="N142" s="519">
        <v>195.27</v>
      </c>
      <c r="O142" s="519">
        <v>195.27</v>
      </c>
      <c r="P142" s="519">
        <v>195.27</v>
      </c>
      <c r="Q142" s="347">
        <f t="shared" si="2"/>
        <v>2343.2400000000002</v>
      </c>
    </row>
    <row r="143" spans="1:17">
      <c r="A143" s="521">
        <v>6765</v>
      </c>
      <c r="B143" s="550" t="s">
        <v>307</v>
      </c>
      <c r="C143" s="516" t="s">
        <v>423</v>
      </c>
      <c r="D143" s="519">
        <v>5396.7000000000016</v>
      </c>
      <c r="E143" s="519">
        <v>5384.2100000000009</v>
      </c>
      <c r="F143" s="519">
        <v>5406.9100000000017</v>
      </c>
      <c r="G143" s="519">
        <v>5441.8100000000013</v>
      </c>
      <c r="H143" s="519">
        <v>5476.6100000000015</v>
      </c>
      <c r="I143" s="519">
        <v>5521.5600000000013</v>
      </c>
      <c r="J143" s="519">
        <v>5589.2800000000016</v>
      </c>
      <c r="K143" s="519">
        <v>5600.4300000000021</v>
      </c>
      <c r="L143" s="519">
        <v>5642.1000000000013</v>
      </c>
      <c r="M143" s="519">
        <v>5611.8100000000013</v>
      </c>
      <c r="N143" s="519">
        <v>5620.9100000000017</v>
      </c>
      <c r="O143" s="519">
        <v>5630.88</v>
      </c>
      <c r="P143" s="519">
        <v>5684.79</v>
      </c>
      <c r="Q143" s="347">
        <f t="shared" si="2"/>
        <v>66611.3</v>
      </c>
    </row>
    <row r="144" spans="1:17">
      <c r="A144" s="521">
        <v>6770</v>
      </c>
      <c r="B144" s="516" t="s">
        <v>498</v>
      </c>
      <c r="C144" s="516"/>
      <c r="D144" s="519">
        <v>10.87</v>
      </c>
      <c r="E144" s="519">
        <v>10.87</v>
      </c>
      <c r="F144" s="519">
        <v>10.87</v>
      </c>
      <c r="G144" s="519">
        <v>10.87</v>
      </c>
      <c r="H144" s="519">
        <v>10.87</v>
      </c>
      <c r="I144" s="519">
        <v>10.87</v>
      </c>
      <c r="J144" s="519">
        <v>10.87</v>
      </c>
      <c r="K144" s="519">
        <v>10.87</v>
      </c>
      <c r="L144" s="519">
        <v>10.87</v>
      </c>
      <c r="M144" s="519">
        <v>10.87</v>
      </c>
      <c r="N144" s="519">
        <v>10.87</v>
      </c>
      <c r="O144" s="519">
        <v>10.87</v>
      </c>
      <c r="P144" s="519">
        <v>10.87</v>
      </c>
      <c r="Q144" s="347">
        <f t="shared" si="2"/>
        <v>130.44000000000003</v>
      </c>
    </row>
    <row r="145" spans="1:17">
      <c r="A145" s="521">
        <v>6775</v>
      </c>
      <c r="B145" s="550" t="s">
        <v>499</v>
      </c>
      <c r="C145" s="516" t="s">
        <v>423</v>
      </c>
      <c r="D145" s="519">
        <v>297.42</v>
      </c>
      <c r="E145" s="519">
        <v>297.42</v>
      </c>
      <c r="F145" s="519">
        <v>297.42</v>
      </c>
      <c r="G145" s="519">
        <v>297.42</v>
      </c>
      <c r="H145" s="519">
        <v>297.42</v>
      </c>
      <c r="I145" s="519">
        <v>304.79000000000002</v>
      </c>
      <c r="J145" s="519">
        <v>304.79000000000002</v>
      </c>
      <c r="K145" s="519">
        <v>305.33</v>
      </c>
      <c r="L145" s="519">
        <v>305.33</v>
      </c>
      <c r="M145" s="519">
        <v>305.33</v>
      </c>
      <c r="N145" s="519">
        <v>305.33</v>
      </c>
      <c r="O145" s="519">
        <v>327.58</v>
      </c>
      <c r="P145" s="519">
        <v>312.25</v>
      </c>
      <c r="Q145" s="347">
        <f t="shared" si="2"/>
        <v>3660.41</v>
      </c>
    </row>
    <row r="146" spans="1:17">
      <c r="A146" s="521">
        <v>6785</v>
      </c>
      <c r="B146" s="516" t="s">
        <v>500</v>
      </c>
      <c r="C146" s="516"/>
      <c r="D146" s="519">
        <v>0.62</v>
      </c>
      <c r="E146" s="519">
        <v>0.62</v>
      </c>
      <c r="F146" s="519">
        <v>0.62</v>
      </c>
      <c r="G146" s="519">
        <v>0.62</v>
      </c>
      <c r="H146" s="519">
        <v>0.62</v>
      </c>
      <c r="I146" s="519">
        <v>0.62</v>
      </c>
      <c r="J146" s="519">
        <v>0.62</v>
      </c>
      <c r="K146" s="519">
        <v>0.62</v>
      </c>
      <c r="L146" s="519">
        <v>0.62</v>
      </c>
      <c r="M146" s="519">
        <v>0.62</v>
      </c>
      <c r="N146" s="519">
        <v>0.62</v>
      </c>
      <c r="O146" s="519">
        <v>0.62</v>
      </c>
      <c r="P146" s="519">
        <v>0.62</v>
      </c>
      <c r="Q146" s="347">
        <f t="shared" si="2"/>
        <v>7.44</v>
      </c>
    </row>
    <row r="147" spans="1:17">
      <c r="A147" s="521">
        <v>6795</v>
      </c>
      <c r="B147" s="516" t="s">
        <v>501</v>
      </c>
      <c r="C147" s="516"/>
      <c r="D147" s="519">
        <v>6.62</v>
      </c>
      <c r="E147" s="519">
        <v>6.62</v>
      </c>
      <c r="F147" s="519">
        <v>6.62</v>
      </c>
      <c r="G147" s="519">
        <v>6.62</v>
      </c>
      <c r="H147" s="519">
        <v>6.62</v>
      </c>
      <c r="I147" s="519">
        <v>6.62</v>
      </c>
      <c r="J147" s="519">
        <v>6.62</v>
      </c>
      <c r="K147" s="519">
        <v>6.62</v>
      </c>
      <c r="L147" s="519">
        <v>6.62</v>
      </c>
      <c r="M147" s="519">
        <v>6.62</v>
      </c>
      <c r="N147" s="519">
        <v>6.62</v>
      </c>
      <c r="O147" s="519">
        <v>6.62</v>
      </c>
      <c r="P147" s="519">
        <v>6.62</v>
      </c>
      <c r="Q147" s="347">
        <f t="shared" si="2"/>
        <v>79.44</v>
      </c>
    </row>
    <row r="148" spans="1:17">
      <c r="A148" s="521">
        <v>6800</v>
      </c>
      <c r="B148" s="516" t="s">
        <v>502</v>
      </c>
      <c r="C148" s="516"/>
      <c r="D148" s="519">
        <v>40.72</v>
      </c>
      <c r="E148" s="519">
        <v>40.72</v>
      </c>
      <c r="F148" s="519">
        <v>40.72</v>
      </c>
      <c r="G148" s="519">
        <v>40.72</v>
      </c>
      <c r="H148" s="519">
        <v>40.72</v>
      </c>
      <c r="I148" s="519">
        <v>40.72</v>
      </c>
      <c r="J148" s="519">
        <v>40.72</v>
      </c>
      <c r="K148" s="519">
        <v>41.87</v>
      </c>
      <c r="L148" s="519">
        <v>41.87</v>
      </c>
      <c r="M148" s="519">
        <v>41.87</v>
      </c>
      <c r="N148" s="519">
        <v>43.55</v>
      </c>
      <c r="O148" s="519">
        <v>43.55</v>
      </c>
      <c r="P148" s="519">
        <v>43.55</v>
      </c>
      <c r="Q148" s="347">
        <f t="shared" si="2"/>
        <v>500.58000000000004</v>
      </c>
    </row>
    <row r="149" spans="1:17">
      <c r="A149" s="521">
        <v>6805</v>
      </c>
      <c r="B149" s="516" t="s">
        <v>503</v>
      </c>
      <c r="C149" s="516"/>
      <c r="D149" s="519">
        <v>31.82</v>
      </c>
      <c r="E149" s="519">
        <v>31.82</v>
      </c>
      <c r="F149" s="519">
        <v>31.82</v>
      </c>
      <c r="G149" s="519">
        <v>31.82</v>
      </c>
      <c r="H149" s="519">
        <v>31.82</v>
      </c>
      <c r="I149" s="519">
        <v>31.82</v>
      </c>
      <c r="J149" s="519">
        <v>31.82</v>
      </c>
      <c r="K149" s="519">
        <v>31.82</v>
      </c>
      <c r="L149" s="519">
        <v>31.82</v>
      </c>
      <c r="M149" s="519">
        <v>31.82</v>
      </c>
      <c r="N149" s="519">
        <v>31.82</v>
      </c>
      <c r="O149" s="519">
        <v>31.82</v>
      </c>
      <c r="P149" s="519">
        <v>31.82</v>
      </c>
      <c r="Q149" s="347">
        <f t="shared" si="2"/>
        <v>381.84</v>
      </c>
    </row>
    <row r="150" spans="1:17">
      <c r="A150" s="521">
        <v>6820</v>
      </c>
      <c r="B150" s="516" t="s">
        <v>504</v>
      </c>
      <c r="C150" s="516"/>
      <c r="D150" s="519">
        <v>189.54000000000002</v>
      </c>
      <c r="E150" s="519">
        <v>189.54000000000002</v>
      </c>
      <c r="F150" s="519">
        <v>189.54000000000002</v>
      </c>
      <c r="G150" s="519">
        <v>189.54000000000002</v>
      </c>
      <c r="H150" s="519">
        <v>189.84</v>
      </c>
      <c r="I150" s="519">
        <v>189.84</v>
      </c>
      <c r="J150" s="519">
        <v>189.84</v>
      </c>
      <c r="K150" s="519">
        <v>189.84</v>
      </c>
      <c r="L150" s="519">
        <v>189.84</v>
      </c>
      <c r="M150" s="519">
        <v>189.84</v>
      </c>
      <c r="N150" s="519">
        <v>189.84</v>
      </c>
      <c r="O150" s="519">
        <v>189.84</v>
      </c>
      <c r="P150" s="519">
        <v>189.84</v>
      </c>
      <c r="Q150" s="347">
        <f t="shared" si="2"/>
        <v>2277.1799999999998</v>
      </c>
    </row>
    <row r="151" spans="1:17">
      <c r="A151" s="521">
        <v>6825</v>
      </c>
      <c r="B151" s="516" t="s">
        <v>505</v>
      </c>
      <c r="C151" s="516"/>
      <c r="D151" s="519">
        <v>62.069999999999993</v>
      </c>
      <c r="E151" s="519">
        <v>62.069999999999993</v>
      </c>
      <c r="F151" s="519">
        <v>62.069999999999993</v>
      </c>
      <c r="G151" s="519">
        <v>62.069999999999993</v>
      </c>
      <c r="H151" s="519">
        <v>62.069999999999993</v>
      </c>
      <c r="I151" s="519">
        <v>62.069999999999993</v>
      </c>
      <c r="J151" s="519">
        <v>62.069999999999993</v>
      </c>
      <c r="K151" s="519">
        <v>62.069999999999993</v>
      </c>
      <c r="L151" s="519">
        <v>62.069999999999993</v>
      </c>
      <c r="M151" s="519">
        <v>62.069999999999993</v>
      </c>
      <c r="N151" s="519">
        <v>62.069999999999993</v>
      </c>
      <c r="O151" s="519">
        <v>62.07</v>
      </c>
      <c r="P151" s="519">
        <v>62.07</v>
      </c>
      <c r="Q151" s="347">
        <f t="shared" si="2"/>
        <v>744.83999999999992</v>
      </c>
    </row>
    <row r="152" spans="1:17">
      <c r="A152" s="521">
        <v>6830</v>
      </c>
      <c r="B152" s="516" t="s">
        <v>506</v>
      </c>
      <c r="C152" s="516"/>
      <c r="D152" s="519">
        <v>4.43</v>
      </c>
      <c r="E152" s="519">
        <v>4.43</v>
      </c>
      <c r="F152" s="519">
        <v>4.43</v>
      </c>
      <c r="G152" s="519">
        <v>4.43</v>
      </c>
      <c r="H152" s="519">
        <v>4.43</v>
      </c>
      <c r="I152" s="519">
        <v>4.43</v>
      </c>
      <c r="J152" s="519">
        <v>4.43</v>
      </c>
      <c r="K152" s="519">
        <v>4.43</v>
      </c>
      <c r="L152" s="519">
        <v>4.43</v>
      </c>
      <c r="M152" s="519">
        <v>4.43</v>
      </c>
      <c r="N152" s="519">
        <v>4.43</v>
      </c>
      <c r="O152" s="519">
        <v>4.43</v>
      </c>
      <c r="P152" s="519">
        <v>4.43</v>
      </c>
      <c r="Q152" s="347">
        <f t="shared" si="2"/>
        <v>53.16</v>
      </c>
    </row>
    <row r="153" spans="1:17">
      <c r="A153" s="521">
        <v>6835</v>
      </c>
      <c r="B153" s="516" t="s">
        <v>507</v>
      </c>
      <c r="C153" s="516"/>
      <c r="D153" s="519">
        <v>201.89999999999998</v>
      </c>
      <c r="E153" s="519">
        <v>201.89999999999998</v>
      </c>
      <c r="F153" s="519">
        <v>201.89999999999998</v>
      </c>
      <c r="G153" s="519">
        <v>201.89999999999998</v>
      </c>
      <c r="H153" s="519">
        <v>201.89999999999998</v>
      </c>
      <c r="I153" s="519">
        <v>201.89999999999998</v>
      </c>
      <c r="J153" s="519">
        <v>201.89999999999998</v>
      </c>
      <c r="K153" s="519">
        <v>201.89999999999998</v>
      </c>
      <c r="L153" s="519">
        <v>201.89999999999998</v>
      </c>
      <c r="M153" s="519">
        <v>206.23</v>
      </c>
      <c r="N153" s="519">
        <v>206.23</v>
      </c>
      <c r="O153" s="519">
        <v>206.23</v>
      </c>
      <c r="P153" s="519">
        <v>206.23</v>
      </c>
      <c r="Q153" s="347">
        <f t="shared" si="2"/>
        <v>2440.12</v>
      </c>
    </row>
    <row r="154" spans="1:17">
      <c r="A154" s="521">
        <v>6840</v>
      </c>
      <c r="B154" s="516" t="s">
        <v>508</v>
      </c>
      <c r="C154" s="516"/>
      <c r="D154" s="519">
        <v>149.03</v>
      </c>
      <c r="E154" s="519">
        <v>149.03</v>
      </c>
      <c r="F154" s="519">
        <v>150.44000000000003</v>
      </c>
      <c r="G154" s="519">
        <v>150.44000000000003</v>
      </c>
      <c r="H154" s="519">
        <v>150.44000000000003</v>
      </c>
      <c r="I154" s="519">
        <v>150.44000000000003</v>
      </c>
      <c r="J154" s="519">
        <v>150.44000000000003</v>
      </c>
      <c r="K154" s="519">
        <v>150.44000000000003</v>
      </c>
      <c r="L154" s="519">
        <v>150.44000000000003</v>
      </c>
      <c r="M154" s="519">
        <v>152.77000000000001</v>
      </c>
      <c r="N154" s="519">
        <v>152.77000000000001</v>
      </c>
      <c r="O154" s="519">
        <v>152.77000000000001</v>
      </c>
      <c r="P154" s="519">
        <v>152.77000000000001</v>
      </c>
      <c r="Q154" s="347">
        <f t="shared" si="2"/>
        <v>1813.1900000000003</v>
      </c>
    </row>
    <row r="155" spans="1:17">
      <c r="A155" s="521">
        <v>6845</v>
      </c>
      <c r="B155" s="516" t="s">
        <v>509</v>
      </c>
      <c r="C155" s="516"/>
      <c r="D155" s="519">
        <v>155.96</v>
      </c>
      <c r="E155" s="519">
        <v>168.24</v>
      </c>
      <c r="F155" s="519">
        <v>168.24</v>
      </c>
      <c r="G155" s="519">
        <v>168.24</v>
      </c>
      <c r="H155" s="519">
        <v>173.15</v>
      </c>
      <c r="I155" s="519">
        <v>168.57</v>
      </c>
      <c r="J155" s="519">
        <v>168.57</v>
      </c>
      <c r="K155" s="519">
        <v>170.41</v>
      </c>
      <c r="L155" s="519">
        <v>171.72</v>
      </c>
      <c r="M155" s="519">
        <v>170.22</v>
      </c>
      <c r="N155" s="519">
        <v>170.22</v>
      </c>
      <c r="O155" s="519">
        <v>170.22</v>
      </c>
      <c r="P155" s="519">
        <v>170.22</v>
      </c>
      <c r="Q155" s="347">
        <f t="shared" si="2"/>
        <v>2038.0200000000002</v>
      </c>
    </row>
    <row r="156" spans="1:17">
      <c r="A156" s="521">
        <v>6850</v>
      </c>
      <c r="B156" s="516" t="s">
        <v>510</v>
      </c>
      <c r="C156" s="516"/>
      <c r="D156" s="519">
        <v>4.58</v>
      </c>
      <c r="E156" s="519">
        <v>4.58</v>
      </c>
      <c r="F156" s="519">
        <v>4.58</v>
      </c>
      <c r="G156" s="519">
        <v>4.58</v>
      </c>
      <c r="H156" s="519">
        <v>4.58</v>
      </c>
      <c r="I156" s="519">
        <v>4.58</v>
      </c>
      <c r="J156" s="519">
        <v>4.58</v>
      </c>
      <c r="K156" s="519">
        <v>4.58</v>
      </c>
      <c r="L156" s="519">
        <v>4.58</v>
      </c>
      <c r="M156" s="519">
        <v>4.58</v>
      </c>
      <c r="N156" s="519">
        <v>4.58</v>
      </c>
      <c r="O156" s="519">
        <v>4.58</v>
      </c>
      <c r="P156" s="519">
        <v>4.58</v>
      </c>
      <c r="Q156" s="347">
        <f t="shared" si="2"/>
        <v>54.959999999999987</v>
      </c>
    </row>
    <row r="157" spans="1:17">
      <c r="A157" s="521">
        <v>6855</v>
      </c>
      <c r="B157" s="516" t="s">
        <v>511</v>
      </c>
      <c r="C157" s="516"/>
      <c r="D157" s="519">
        <v>7.61</v>
      </c>
      <c r="E157" s="519">
        <v>7.61</v>
      </c>
      <c r="F157" s="519">
        <v>7.61</v>
      </c>
      <c r="G157" s="519">
        <v>7.61</v>
      </c>
      <c r="H157" s="519">
        <v>7.61</v>
      </c>
      <c r="I157" s="519">
        <v>7.61</v>
      </c>
      <c r="J157" s="519">
        <v>7.61</v>
      </c>
      <c r="K157" s="519">
        <v>7.61</v>
      </c>
      <c r="L157" s="519">
        <v>7.61</v>
      </c>
      <c r="M157" s="519">
        <v>7.61</v>
      </c>
      <c r="N157" s="519">
        <v>7.61</v>
      </c>
      <c r="O157" s="519">
        <v>7.61</v>
      </c>
      <c r="P157" s="519">
        <v>7.61</v>
      </c>
      <c r="Q157" s="347">
        <f t="shared" si="2"/>
        <v>91.320000000000007</v>
      </c>
    </row>
    <row r="158" spans="1:17">
      <c r="A158" s="521">
        <v>6890</v>
      </c>
      <c r="B158" s="516" t="s">
        <v>512</v>
      </c>
      <c r="C158" s="516"/>
      <c r="D158" s="519">
        <v>19.91</v>
      </c>
      <c r="E158" s="519">
        <v>19.91</v>
      </c>
      <c r="F158" s="519">
        <v>19.91</v>
      </c>
      <c r="G158" s="519">
        <v>19.91</v>
      </c>
      <c r="H158" s="519">
        <v>19.91</v>
      </c>
      <c r="I158" s="519">
        <v>19.91</v>
      </c>
      <c r="J158" s="519">
        <v>19.91</v>
      </c>
      <c r="K158" s="519">
        <v>19.91</v>
      </c>
      <c r="L158" s="519">
        <v>19.91</v>
      </c>
      <c r="M158" s="519">
        <v>19.91</v>
      </c>
      <c r="N158" s="519">
        <v>20.079999999999998</v>
      </c>
      <c r="O158" s="519">
        <v>20.079999999999998</v>
      </c>
      <c r="P158" s="519">
        <v>20.350000000000001</v>
      </c>
      <c r="Q158" s="347">
        <f t="shared" si="2"/>
        <v>239.69999999999996</v>
      </c>
    </row>
    <row r="159" spans="1:17">
      <c r="A159" s="521">
        <v>6920</v>
      </c>
      <c r="B159" s="516" t="s">
        <v>513</v>
      </c>
      <c r="C159" s="516"/>
      <c r="D159" s="519"/>
      <c r="E159" s="519"/>
      <c r="F159" s="519"/>
      <c r="G159" s="519"/>
      <c r="H159" s="519"/>
      <c r="I159" s="519"/>
      <c r="J159" s="519"/>
      <c r="K159" s="519"/>
      <c r="L159" s="519"/>
      <c r="M159" s="519"/>
      <c r="N159" s="519"/>
      <c r="O159" s="519"/>
      <c r="P159" s="519"/>
      <c r="Q159" s="347">
        <f t="shared" si="2"/>
        <v>0</v>
      </c>
    </row>
    <row r="160" spans="1:17">
      <c r="A160" s="521">
        <v>7225</v>
      </c>
      <c r="B160" s="516" t="s">
        <v>514</v>
      </c>
      <c r="C160" s="516"/>
      <c r="D160" s="519">
        <v>-184.8</v>
      </c>
      <c r="E160" s="519">
        <v>-184.8</v>
      </c>
      <c r="F160" s="519">
        <v>-184.8</v>
      </c>
      <c r="G160" s="519">
        <v>-184.8</v>
      </c>
      <c r="H160" s="519">
        <v>-184.8</v>
      </c>
      <c r="I160" s="519">
        <v>-184.8</v>
      </c>
      <c r="J160" s="519">
        <v>-184.8</v>
      </c>
      <c r="K160" s="519">
        <v>-184.8</v>
      </c>
      <c r="L160" s="519">
        <v>-184.8</v>
      </c>
      <c r="M160" s="519">
        <v>-184.8</v>
      </c>
      <c r="N160" s="519">
        <v>-184.8</v>
      </c>
      <c r="O160" s="519">
        <v>-184.8</v>
      </c>
      <c r="P160" s="519">
        <v>-184.8</v>
      </c>
      <c r="Q160" s="347">
        <f t="shared" si="2"/>
        <v>-2217.6</v>
      </c>
    </row>
    <row r="161" spans="1:17">
      <c r="A161" s="521">
        <v>7245</v>
      </c>
      <c r="B161" s="516" t="s">
        <v>515</v>
      </c>
      <c r="C161" s="516"/>
      <c r="D161" s="519">
        <v>-4165.1899999999996</v>
      </c>
      <c r="E161" s="519">
        <v>-4165.1899999999996</v>
      </c>
      <c r="F161" s="519">
        <v>-4165.1899999999996</v>
      </c>
      <c r="G161" s="519">
        <v>-4165.1899999999996</v>
      </c>
      <c r="H161" s="519">
        <v>-4165.1899999999996</v>
      </c>
      <c r="I161" s="519">
        <v>-4165.1899999999996</v>
      </c>
      <c r="J161" s="519">
        <v>-4165.1899999999996</v>
      </c>
      <c r="K161" s="519">
        <v>-4165.1899999999996</v>
      </c>
      <c r="L161" s="519">
        <v>-4165.1899999999996</v>
      </c>
      <c r="M161" s="519">
        <v>-4165.1899999999996</v>
      </c>
      <c r="N161" s="519">
        <v>-4165.1899999999996</v>
      </c>
      <c r="O161" s="519">
        <v>-4165.1899999999996</v>
      </c>
      <c r="P161" s="519">
        <v>-4165.1899999999996</v>
      </c>
      <c r="Q161" s="347">
        <f t="shared" si="2"/>
        <v>-49982.280000000006</v>
      </c>
    </row>
    <row r="162" spans="1:17">
      <c r="A162" s="521">
        <v>7275</v>
      </c>
      <c r="B162" s="516" t="s">
        <v>516</v>
      </c>
      <c r="C162" s="516"/>
      <c r="D162" s="519">
        <v>-260</v>
      </c>
      <c r="E162" s="519">
        <v>-260</v>
      </c>
      <c r="F162" s="519">
        <v>-260</v>
      </c>
      <c r="G162" s="519">
        <v>-260</v>
      </c>
      <c r="H162" s="519">
        <v>-260</v>
      </c>
      <c r="I162" s="519">
        <v>-260</v>
      </c>
      <c r="J162" s="519">
        <v>-260</v>
      </c>
      <c r="K162" s="519">
        <v>-260</v>
      </c>
      <c r="L162" s="519">
        <v>-260</v>
      </c>
      <c r="M162" s="519">
        <v>-260</v>
      </c>
      <c r="N162" s="519">
        <v>-260</v>
      </c>
      <c r="O162" s="519">
        <v>-260</v>
      </c>
      <c r="P162" s="519">
        <v>-260</v>
      </c>
      <c r="Q162" s="347">
        <f t="shared" si="2"/>
        <v>-3120</v>
      </c>
    </row>
    <row r="163" spans="1:17">
      <c r="A163" s="521">
        <v>7280</v>
      </c>
      <c r="B163" s="516" t="s">
        <v>517</v>
      </c>
      <c r="C163" s="516"/>
      <c r="D163" s="519">
        <v>-989.62</v>
      </c>
      <c r="E163" s="519">
        <v>-989.62</v>
      </c>
      <c r="F163" s="519">
        <v>-989.62</v>
      </c>
      <c r="G163" s="519">
        <v>-989.62</v>
      </c>
      <c r="H163" s="519">
        <v>-989.62</v>
      </c>
      <c r="I163" s="519">
        <v>-989.62</v>
      </c>
      <c r="J163" s="519">
        <v>-989.62</v>
      </c>
      <c r="K163" s="519">
        <v>-989.62</v>
      </c>
      <c r="L163" s="519">
        <v>-989.62</v>
      </c>
      <c r="M163" s="519">
        <v>-989.62</v>
      </c>
      <c r="N163" s="519">
        <v>-989.62</v>
      </c>
      <c r="O163" s="519">
        <v>-989.62</v>
      </c>
      <c r="P163" s="519">
        <v>-989.62</v>
      </c>
      <c r="Q163" s="347">
        <f t="shared" si="2"/>
        <v>-11875.440000000002</v>
      </c>
    </row>
    <row r="164" spans="1:17">
      <c r="A164" s="521">
        <v>7283</v>
      </c>
      <c r="B164" s="516" t="s">
        <v>518</v>
      </c>
      <c r="C164" s="516"/>
      <c r="D164" s="519">
        <v>-43.36</v>
      </c>
      <c r="E164" s="519">
        <v>-43.36</v>
      </c>
      <c r="F164" s="519">
        <v>-43.36</v>
      </c>
      <c r="G164" s="519">
        <v>-43.36</v>
      </c>
      <c r="H164" s="519">
        <v>-43.36</v>
      </c>
      <c r="I164" s="519">
        <v>-43.36</v>
      </c>
      <c r="J164" s="519">
        <v>-43.36</v>
      </c>
      <c r="K164" s="519">
        <v>-43.36</v>
      </c>
      <c r="L164" s="519">
        <v>-43.36</v>
      </c>
      <c r="M164" s="519">
        <v>-43.36</v>
      </c>
      <c r="N164" s="519">
        <v>-43.36</v>
      </c>
      <c r="O164" s="519">
        <v>-43.36</v>
      </c>
      <c r="P164" s="519">
        <v>-43.36</v>
      </c>
      <c r="Q164" s="347">
        <f t="shared" si="2"/>
        <v>-520.32000000000005</v>
      </c>
    </row>
    <row r="165" spans="1:17">
      <c r="A165" s="521">
        <v>7290</v>
      </c>
      <c r="B165" s="516" t="s">
        <v>519</v>
      </c>
      <c r="C165" s="516"/>
      <c r="D165" s="519">
        <v>-114.21</v>
      </c>
      <c r="E165" s="519">
        <v>-114.21</v>
      </c>
      <c r="F165" s="519">
        <v>-114.21</v>
      </c>
      <c r="G165" s="519">
        <v>-114.21</v>
      </c>
      <c r="H165" s="519">
        <v>-114.21</v>
      </c>
      <c r="I165" s="519">
        <v>-114.21</v>
      </c>
      <c r="J165" s="519">
        <v>-114.21</v>
      </c>
      <c r="K165" s="519">
        <v>-114.21</v>
      </c>
      <c r="L165" s="519">
        <v>-114.21</v>
      </c>
      <c r="M165" s="519">
        <v>-114.21</v>
      </c>
      <c r="N165" s="519">
        <v>-114.21</v>
      </c>
      <c r="O165" s="519">
        <v>-114.21</v>
      </c>
      <c r="P165" s="519">
        <v>-114.21</v>
      </c>
      <c r="Q165" s="347">
        <f t="shared" si="2"/>
        <v>-1370.5200000000002</v>
      </c>
    </row>
    <row r="166" spans="1:17">
      <c r="A166" s="521">
        <v>7325</v>
      </c>
      <c r="B166" s="516" t="s">
        <v>520</v>
      </c>
      <c r="C166" s="516" t="s">
        <v>423</v>
      </c>
      <c r="D166" s="519">
        <v>-63.95</v>
      </c>
      <c r="E166" s="519">
        <v>-63.95</v>
      </c>
      <c r="F166" s="519">
        <v>-63.95</v>
      </c>
      <c r="G166" s="519">
        <v>-63.95</v>
      </c>
      <c r="H166" s="519">
        <v>-63.95</v>
      </c>
      <c r="I166" s="519">
        <v>-63.95</v>
      </c>
      <c r="J166" s="519">
        <v>-63.95</v>
      </c>
      <c r="K166" s="519">
        <v>-63.95</v>
      </c>
      <c r="L166" s="519">
        <v>-63.95</v>
      </c>
      <c r="M166" s="519">
        <v>-63.95</v>
      </c>
      <c r="N166" s="519">
        <v>-63.95</v>
      </c>
      <c r="O166" s="519">
        <v>-63.95</v>
      </c>
      <c r="P166" s="519">
        <v>-63.95</v>
      </c>
      <c r="Q166" s="347">
        <f t="shared" si="2"/>
        <v>-767.40000000000009</v>
      </c>
    </row>
    <row r="167" spans="1:17">
      <c r="A167" s="521">
        <v>7330</v>
      </c>
      <c r="B167" s="516" t="s">
        <v>520</v>
      </c>
      <c r="C167" s="516" t="s">
        <v>423</v>
      </c>
      <c r="D167" s="519">
        <v>-1149.3399999999999</v>
      </c>
      <c r="E167" s="519">
        <v>-1149.3399999999999</v>
      </c>
      <c r="F167" s="519">
        <v>-1149.3399999999999</v>
      </c>
      <c r="G167" s="519">
        <v>-1149.3399999999999</v>
      </c>
      <c r="H167" s="519">
        <v>-1149.3399999999999</v>
      </c>
      <c r="I167" s="519">
        <v>-1149.3399999999999</v>
      </c>
      <c r="J167" s="519">
        <v>-1149.3399999999999</v>
      </c>
      <c r="K167" s="519">
        <v>-1149.3399999999999</v>
      </c>
      <c r="L167" s="519">
        <v>-1149.3399999999999</v>
      </c>
      <c r="M167" s="519">
        <v>-1149.3399999999999</v>
      </c>
      <c r="N167" s="519">
        <v>-1149.3399999999999</v>
      </c>
      <c r="O167" s="519">
        <v>-1149.3399999999999</v>
      </c>
      <c r="P167" s="519">
        <v>-1149.3399999999999</v>
      </c>
      <c r="Q167" s="347">
        <f t="shared" si="2"/>
        <v>-13792.08</v>
      </c>
    </row>
    <row r="168" spans="1:17">
      <c r="A168" s="521">
        <v>7430</v>
      </c>
      <c r="B168" s="516" t="s">
        <v>308</v>
      </c>
      <c r="C168" s="516"/>
      <c r="D168" s="519">
        <v>-887.32</v>
      </c>
      <c r="E168" s="519">
        <v>-887.32</v>
      </c>
      <c r="F168" s="519">
        <v>-887.32</v>
      </c>
      <c r="G168" s="519">
        <v>-887.32</v>
      </c>
      <c r="H168" s="519">
        <v>-887.32</v>
      </c>
      <c r="I168" s="519">
        <v>-887.32</v>
      </c>
      <c r="J168" s="519">
        <v>-887.32</v>
      </c>
      <c r="K168" s="519">
        <v>-887.32</v>
      </c>
      <c r="L168" s="519">
        <v>-887.32</v>
      </c>
      <c r="M168" s="519">
        <v>-887.32</v>
      </c>
      <c r="N168" s="519">
        <v>-887.32</v>
      </c>
      <c r="O168" s="519">
        <v>-887.32</v>
      </c>
      <c r="P168" s="519">
        <v>-887.32</v>
      </c>
      <c r="Q168" s="347">
        <f t="shared" si="2"/>
        <v>-10647.839999999998</v>
      </c>
    </row>
    <row r="169" spans="1:17">
      <c r="A169" s="521">
        <v>7440</v>
      </c>
      <c r="B169" s="516" t="s">
        <v>521</v>
      </c>
      <c r="C169" s="516"/>
      <c r="D169" s="519">
        <v>-459.93</v>
      </c>
      <c r="E169" s="519">
        <v>-459.93</v>
      </c>
      <c r="F169" s="519">
        <v>-459.93</v>
      </c>
      <c r="G169" s="519">
        <v>-488.23</v>
      </c>
      <c r="H169" s="519">
        <v>-490.8</v>
      </c>
      <c r="I169" s="519">
        <v>-490.8</v>
      </c>
      <c r="J169" s="519">
        <v>-490.8</v>
      </c>
      <c r="K169" s="519">
        <v>-490.8</v>
      </c>
      <c r="L169" s="519">
        <v>-490.8</v>
      </c>
      <c r="M169" s="519">
        <v>-490.8</v>
      </c>
      <c r="N169" s="519">
        <v>-490.8</v>
      </c>
      <c r="O169" s="519">
        <v>-490.8</v>
      </c>
      <c r="P169" s="519">
        <v>-490.8</v>
      </c>
      <c r="Q169" s="347">
        <f t="shared" si="2"/>
        <v>-5825.2900000000009</v>
      </c>
    </row>
    <row r="170" spans="1:17">
      <c r="A170" s="521">
        <v>7445</v>
      </c>
      <c r="B170" s="516" t="s">
        <v>522</v>
      </c>
      <c r="C170" s="516"/>
      <c r="D170" s="519">
        <v>-3.43</v>
      </c>
      <c r="E170" s="519">
        <v>-3.43</v>
      </c>
      <c r="F170" s="519">
        <v>-3.43</v>
      </c>
      <c r="G170" s="519">
        <v>-3.43</v>
      </c>
      <c r="H170" s="519">
        <v>-3.43</v>
      </c>
      <c r="I170" s="519">
        <v>-3.43</v>
      </c>
      <c r="J170" s="519">
        <v>-3.43</v>
      </c>
      <c r="K170" s="519">
        <v>-3.43</v>
      </c>
      <c r="L170" s="519">
        <v>-3.43</v>
      </c>
      <c r="M170" s="519">
        <v>-3.43</v>
      </c>
      <c r="N170" s="519">
        <v>-3.43</v>
      </c>
      <c r="O170" s="519">
        <v>-3.43</v>
      </c>
      <c r="P170" s="519">
        <v>-3.43</v>
      </c>
      <c r="Q170" s="347">
        <f t="shared" si="2"/>
        <v>-41.160000000000004</v>
      </c>
    </row>
    <row r="171" spans="1:17">
      <c r="A171" s="516"/>
      <c r="B171" s="516"/>
      <c r="C171" s="516"/>
      <c r="D171" s="519"/>
      <c r="E171" s="519"/>
      <c r="F171" s="519"/>
      <c r="G171" s="519"/>
      <c r="H171" s="519"/>
      <c r="I171" s="519"/>
      <c r="J171" s="519"/>
      <c r="K171" s="519"/>
      <c r="L171" s="519"/>
      <c r="M171" s="519"/>
      <c r="N171" s="519"/>
      <c r="O171" s="519"/>
      <c r="P171" s="519"/>
      <c r="Q171" s="347"/>
    </row>
    <row r="172" spans="1:17">
      <c r="A172" s="521">
        <v>7540</v>
      </c>
      <c r="B172" s="516" t="s">
        <v>523</v>
      </c>
      <c r="C172" s="516"/>
      <c r="D172" s="519">
        <v>9197.6200000000008</v>
      </c>
      <c r="E172" s="519">
        <v>57612.639999999999</v>
      </c>
      <c r="F172" s="519"/>
      <c r="G172" s="519"/>
      <c r="H172" s="519"/>
      <c r="I172" s="519"/>
      <c r="J172" s="519"/>
      <c r="K172" s="519">
        <v>51030</v>
      </c>
      <c r="L172" s="519"/>
      <c r="M172" s="519"/>
      <c r="N172" s="519"/>
      <c r="O172" s="519"/>
      <c r="P172" s="519">
        <v>2309.0700000000002</v>
      </c>
      <c r="Q172" s="347">
        <f>SUM(E172:P172)</f>
        <v>110951.71</v>
      </c>
    </row>
    <row r="173" spans="1:17">
      <c r="A173" s="521">
        <v>7545</v>
      </c>
      <c r="B173" s="516" t="s">
        <v>524</v>
      </c>
      <c r="C173" s="516" t="s">
        <v>423</v>
      </c>
      <c r="D173" s="519"/>
      <c r="E173" s="519"/>
      <c r="F173" s="519"/>
      <c r="G173" s="519"/>
      <c r="H173" s="519"/>
      <c r="I173" s="519"/>
      <c r="J173" s="519"/>
      <c r="K173" s="519"/>
      <c r="L173" s="519"/>
      <c r="M173" s="519"/>
      <c r="N173" s="519"/>
      <c r="O173" s="519">
        <v>27889.19</v>
      </c>
      <c r="P173" s="519"/>
      <c r="Q173" s="347">
        <f>SUM(E173:P173)</f>
        <v>27889.19</v>
      </c>
    </row>
    <row r="174" spans="1:17">
      <c r="A174" s="521">
        <v>7550</v>
      </c>
      <c r="B174" s="516" t="s">
        <v>525</v>
      </c>
      <c r="C174" s="516" t="s">
        <v>423</v>
      </c>
      <c r="D174" s="519">
        <v>7124.98</v>
      </c>
      <c r="E174" s="519">
        <v>-57231.64</v>
      </c>
      <c r="F174" s="519">
        <v>381</v>
      </c>
      <c r="G174" s="519">
        <v>381</v>
      </c>
      <c r="H174" s="519">
        <v>381</v>
      </c>
      <c r="I174" s="519">
        <v>381</v>
      </c>
      <c r="J174" s="519">
        <v>381</v>
      </c>
      <c r="K174" s="519">
        <v>-50649</v>
      </c>
      <c r="L174" s="519">
        <v>381</v>
      </c>
      <c r="M174" s="519">
        <v>381</v>
      </c>
      <c r="N174" s="519">
        <v>381</v>
      </c>
      <c r="O174" s="519">
        <v>-33366.250000000015</v>
      </c>
      <c r="P174" s="519">
        <v>138198.89000000001</v>
      </c>
      <c r="Q174" s="347">
        <f>SUM(E174:P174)</f>
        <v>0</v>
      </c>
    </row>
    <row r="175" spans="1:17">
      <c r="A175" s="521">
        <v>7555</v>
      </c>
      <c r="B175" s="516" t="s">
        <v>526</v>
      </c>
      <c r="C175" s="516" t="s">
        <v>423</v>
      </c>
      <c r="D175" s="519"/>
      <c r="E175" s="519"/>
      <c r="F175" s="519"/>
      <c r="G175" s="519"/>
      <c r="H175" s="519"/>
      <c r="I175" s="519"/>
      <c r="J175" s="519"/>
      <c r="K175" s="519"/>
      <c r="L175" s="519"/>
      <c r="M175" s="519"/>
      <c r="N175" s="519"/>
      <c r="O175" s="519">
        <v>5858.06</v>
      </c>
      <c r="P175" s="519"/>
      <c r="Q175" s="347">
        <f>SUM(E175:P175)</f>
        <v>5858.06</v>
      </c>
    </row>
    <row r="176" spans="1:17">
      <c r="A176" s="516"/>
      <c r="B176" s="516"/>
      <c r="C176" s="516"/>
      <c r="D176" s="519"/>
      <c r="E176" s="519"/>
      <c r="F176" s="519"/>
      <c r="G176" s="519"/>
      <c r="H176" s="519"/>
      <c r="I176" s="519"/>
      <c r="J176" s="519"/>
      <c r="K176" s="519"/>
      <c r="L176" s="519"/>
      <c r="M176" s="519"/>
      <c r="N176" s="519"/>
      <c r="O176" s="519"/>
      <c r="P176" s="519"/>
    </row>
    <row r="177" spans="4:16">
      <c r="D177" s="519"/>
      <c r="E177" s="519"/>
      <c r="F177" s="519"/>
      <c r="G177" s="519"/>
      <c r="H177" s="519"/>
      <c r="I177" s="519"/>
      <c r="J177" s="519"/>
      <c r="K177" s="519"/>
      <c r="L177" s="519"/>
      <c r="M177" s="519"/>
      <c r="N177" s="519"/>
      <c r="O177" s="519"/>
      <c r="P177" s="519"/>
    </row>
    <row r="178" spans="4:16">
      <c r="D178" s="519"/>
      <c r="E178" s="519"/>
      <c r="F178" s="519"/>
      <c r="G178" s="519"/>
      <c r="H178" s="519"/>
      <c r="I178" s="519"/>
      <c r="J178" s="519"/>
      <c r="K178" s="519"/>
      <c r="L178" s="519"/>
      <c r="M178" s="519"/>
      <c r="N178" s="519"/>
      <c r="O178" s="519"/>
      <c r="P178" s="519"/>
    </row>
    <row r="179" spans="4:16">
      <c r="D179" s="519"/>
      <c r="E179" s="519"/>
      <c r="F179" s="519"/>
      <c r="G179" s="519"/>
      <c r="H179" s="519"/>
      <c r="I179" s="519"/>
      <c r="J179" s="519"/>
      <c r="K179" s="519"/>
      <c r="L179" s="519"/>
      <c r="M179" s="519"/>
      <c r="N179" s="519"/>
      <c r="O179" s="519"/>
      <c r="P179" s="519"/>
    </row>
    <row r="180" spans="4:16">
      <c r="D180" s="519"/>
      <c r="E180" s="519"/>
      <c r="F180" s="519"/>
      <c r="G180" s="519"/>
      <c r="H180" s="519"/>
      <c r="I180" s="519"/>
      <c r="J180" s="519"/>
      <c r="K180" s="519"/>
      <c r="L180" s="519"/>
      <c r="M180" s="519"/>
      <c r="N180" s="519"/>
      <c r="O180" s="519"/>
      <c r="P180" s="519"/>
    </row>
    <row r="181" spans="4:16">
      <c r="D181" s="519"/>
      <c r="E181" s="519"/>
      <c r="F181" s="519"/>
      <c r="G181" s="519"/>
      <c r="H181" s="519"/>
      <c r="I181" s="519"/>
      <c r="J181" s="519"/>
      <c r="K181" s="519"/>
      <c r="L181" s="519"/>
      <c r="M181" s="519"/>
      <c r="N181" s="519"/>
      <c r="O181" s="519"/>
      <c r="P181" s="519"/>
    </row>
    <row r="182" spans="4:16">
      <c r="D182" s="519"/>
      <c r="E182" s="519"/>
      <c r="F182" s="519"/>
      <c r="G182" s="519"/>
      <c r="H182" s="519"/>
      <c r="I182" s="519"/>
      <c r="J182" s="519"/>
      <c r="K182" s="519"/>
      <c r="L182" s="519"/>
      <c r="M182" s="519"/>
      <c r="N182" s="519"/>
      <c r="O182" s="519"/>
      <c r="P182" s="519"/>
    </row>
    <row r="183" spans="4:16">
      <c r="D183" s="519"/>
      <c r="E183" s="519"/>
      <c r="F183" s="519"/>
      <c r="G183" s="519"/>
      <c r="H183" s="519"/>
      <c r="I183" s="519"/>
      <c r="J183" s="519"/>
      <c r="K183" s="519"/>
      <c r="L183" s="519"/>
      <c r="M183" s="519"/>
      <c r="N183" s="519"/>
      <c r="O183" s="519"/>
      <c r="P183" s="519"/>
    </row>
    <row r="184" spans="4:16">
      <c r="D184" s="519"/>
      <c r="E184" s="519"/>
      <c r="F184" s="519"/>
      <c r="G184" s="519"/>
      <c r="H184" s="519"/>
      <c r="I184" s="519"/>
      <c r="J184" s="519"/>
      <c r="K184" s="519"/>
      <c r="L184" s="519"/>
      <c r="M184" s="519"/>
      <c r="N184" s="519"/>
      <c r="O184" s="519"/>
      <c r="P184" s="519"/>
    </row>
    <row r="185" spans="4:16">
      <c r="D185" s="519"/>
      <c r="E185" s="519"/>
      <c r="F185" s="519"/>
      <c r="G185" s="519"/>
      <c r="H185" s="519"/>
      <c r="I185" s="519"/>
      <c r="J185" s="519"/>
      <c r="K185" s="519"/>
      <c r="L185" s="519"/>
      <c r="M185" s="519"/>
      <c r="N185" s="519"/>
      <c r="O185" s="519"/>
      <c r="P185" s="519"/>
    </row>
    <row r="186" spans="4:16">
      <c r="D186" s="519"/>
      <c r="E186" s="519"/>
      <c r="F186" s="519"/>
      <c r="G186" s="519"/>
      <c r="H186" s="519"/>
      <c r="I186" s="519"/>
      <c r="J186" s="519"/>
      <c r="K186" s="519"/>
      <c r="L186" s="519"/>
      <c r="M186" s="519"/>
      <c r="N186" s="519"/>
      <c r="O186" s="519"/>
      <c r="P186" s="519"/>
    </row>
    <row r="187" spans="4:16">
      <c r="D187" s="519"/>
      <c r="E187" s="519"/>
      <c r="F187" s="519"/>
      <c r="G187" s="519"/>
      <c r="H187" s="519"/>
      <c r="I187" s="519"/>
      <c r="J187" s="519"/>
      <c r="K187" s="519"/>
      <c r="L187" s="519"/>
      <c r="M187" s="519"/>
      <c r="N187" s="519"/>
      <c r="O187" s="519"/>
      <c r="P187" s="519"/>
    </row>
    <row r="188" spans="4:16">
      <c r="D188" s="519"/>
      <c r="E188" s="519"/>
      <c r="F188" s="519"/>
      <c r="G188" s="519"/>
      <c r="H188" s="519"/>
      <c r="I188" s="519"/>
      <c r="J188" s="519"/>
      <c r="K188" s="519"/>
      <c r="L188" s="519"/>
      <c r="M188" s="519"/>
      <c r="N188" s="519"/>
      <c r="O188" s="519"/>
      <c r="P188" s="519"/>
    </row>
    <row r="189" spans="4:16">
      <c r="D189" s="519"/>
      <c r="E189" s="519"/>
      <c r="F189" s="519"/>
      <c r="G189" s="519"/>
      <c r="H189" s="519"/>
      <c r="I189" s="519"/>
      <c r="J189" s="519"/>
      <c r="K189" s="519"/>
      <c r="L189" s="519"/>
      <c r="M189" s="519"/>
      <c r="N189" s="519"/>
      <c r="O189" s="519"/>
      <c r="P189" s="519"/>
    </row>
    <row r="190" spans="4:16">
      <c r="D190" s="519"/>
      <c r="E190" s="519"/>
      <c r="F190" s="519"/>
      <c r="G190" s="519"/>
      <c r="H190" s="519"/>
      <c r="I190" s="519"/>
      <c r="J190" s="519"/>
      <c r="K190" s="519"/>
      <c r="L190" s="519"/>
      <c r="M190" s="519"/>
      <c r="N190" s="519"/>
      <c r="O190" s="519"/>
      <c r="P190" s="519"/>
    </row>
    <row r="191" spans="4:16">
      <c r="D191" s="519"/>
      <c r="E191" s="519"/>
      <c r="F191" s="519"/>
      <c r="G191" s="519"/>
      <c r="H191" s="519"/>
      <c r="I191" s="519"/>
      <c r="J191" s="519"/>
      <c r="K191" s="519"/>
      <c r="L191" s="519"/>
      <c r="M191" s="519"/>
      <c r="N191" s="519"/>
      <c r="O191" s="519"/>
      <c r="P191" s="519"/>
    </row>
    <row r="192" spans="4:16">
      <c r="D192" s="519"/>
      <c r="E192" s="519"/>
      <c r="F192" s="519"/>
      <c r="G192" s="519"/>
      <c r="H192" s="519"/>
      <c r="I192" s="519"/>
      <c r="J192" s="519"/>
      <c r="K192" s="519"/>
      <c r="L192" s="519"/>
      <c r="M192" s="519"/>
      <c r="N192" s="519"/>
      <c r="O192" s="519"/>
      <c r="P192" s="519"/>
    </row>
    <row r="193" spans="4:16">
      <c r="D193" s="519"/>
      <c r="E193" s="519"/>
      <c r="F193" s="519"/>
      <c r="G193" s="519"/>
      <c r="H193" s="519"/>
      <c r="I193" s="519"/>
      <c r="J193" s="519"/>
      <c r="K193" s="519"/>
      <c r="L193" s="519"/>
      <c r="M193" s="519"/>
      <c r="N193" s="519"/>
      <c r="O193" s="519"/>
      <c r="P193" s="519"/>
    </row>
    <row r="194" spans="4:16">
      <c r="D194" s="519"/>
      <c r="E194" s="519"/>
      <c r="F194" s="519"/>
      <c r="G194" s="519"/>
      <c r="H194" s="519"/>
      <c r="I194" s="519"/>
      <c r="J194" s="519"/>
      <c r="K194" s="519"/>
      <c r="L194" s="519"/>
      <c r="M194" s="519"/>
      <c r="N194" s="519"/>
      <c r="O194" s="519"/>
      <c r="P194" s="519"/>
    </row>
    <row r="195" spans="4:16">
      <c r="D195" s="519"/>
      <c r="E195" s="519"/>
      <c r="F195" s="519"/>
      <c r="G195" s="519"/>
      <c r="H195" s="519"/>
      <c r="I195" s="519"/>
      <c r="J195" s="519"/>
      <c r="K195" s="519"/>
      <c r="L195" s="519"/>
      <c r="M195" s="519"/>
      <c r="N195" s="519"/>
      <c r="O195" s="519"/>
      <c r="P195" s="519"/>
    </row>
    <row r="196" spans="4:16">
      <c r="D196" s="519"/>
      <c r="E196" s="519"/>
      <c r="F196" s="519"/>
      <c r="G196" s="519"/>
      <c r="H196" s="519"/>
      <c r="I196" s="519"/>
      <c r="J196" s="519"/>
      <c r="K196" s="519"/>
      <c r="L196" s="519"/>
      <c r="M196" s="519"/>
      <c r="N196" s="519"/>
      <c r="O196" s="519"/>
      <c r="P196" s="519"/>
    </row>
    <row r="197" spans="4:16">
      <c r="D197" s="519"/>
      <c r="E197" s="519"/>
      <c r="F197" s="519"/>
      <c r="G197" s="519"/>
      <c r="H197" s="519"/>
      <c r="I197" s="519"/>
      <c r="J197" s="519"/>
      <c r="K197" s="519"/>
      <c r="L197" s="519"/>
      <c r="M197" s="519"/>
      <c r="N197" s="519"/>
      <c r="O197" s="519"/>
      <c r="P197" s="519"/>
    </row>
    <row r="198" spans="4:16">
      <c r="D198" s="519"/>
      <c r="E198" s="519"/>
      <c r="F198" s="519"/>
      <c r="G198" s="519"/>
      <c r="H198" s="519"/>
      <c r="I198" s="519"/>
      <c r="J198" s="519"/>
      <c r="K198" s="519"/>
      <c r="L198" s="519"/>
      <c r="M198" s="519"/>
      <c r="N198" s="519"/>
      <c r="O198" s="519"/>
      <c r="P198" s="519"/>
    </row>
    <row r="199" spans="4:16">
      <c r="D199" s="519"/>
      <c r="E199" s="519"/>
      <c r="F199" s="519"/>
      <c r="G199" s="519"/>
      <c r="H199" s="519"/>
      <c r="I199" s="519"/>
      <c r="J199" s="519"/>
      <c r="K199" s="519"/>
      <c r="L199" s="519"/>
      <c r="M199" s="519"/>
      <c r="N199" s="519"/>
      <c r="O199" s="519"/>
      <c r="P199" s="519"/>
    </row>
    <row r="200" spans="4:16">
      <c r="D200" s="519"/>
      <c r="E200" s="519"/>
      <c r="F200" s="519"/>
      <c r="G200" s="519"/>
      <c r="H200" s="519"/>
      <c r="I200" s="519"/>
      <c r="J200" s="519"/>
      <c r="K200" s="519"/>
      <c r="L200" s="519"/>
      <c r="M200" s="519"/>
      <c r="N200" s="519"/>
      <c r="O200" s="519"/>
      <c r="P200" s="519"/>
    </row>
    <row r="201" spans="4:16">
      <c r="D201" s="519"/>
      <c r="E201" s="519"/>
      <c r="F201" s="519"/>
      <c r="G201" s="519"/>
      <c r="H201" s="519"/>
      <c r="I201" s="519"/>
      <c r="J201" s="519"/>
      <c r="K201" s="519"/>
      <c r="L201" s="519"/>
      <c r="M201" s="519"/>
      <c r="N201" s="519"/>
      <c r="O201" s="519"/>
      <c r="P201" s="519"/>
    </row>
    <row r="202" spans="4:16">
      <c r="D202" s="519"/>
      <c r="E202" s="519"/>
      <c r="F202" s="519"/>
      <c r="G202" s="519"/>
      <c r="H202" s="519"/>
      <c r="I202" s="519"/>
      <c r="J202" s="519"/>
      <c r="K202" s="519"/>
      <c r="L202" s="519"/>
      <c r="M202" s="519"/>
      <c r="N202" s="519"/>
      <c r="O202" s="519"/>
      <c r="P202" s="519"/>
    </row>
    <row r="203" spans="4:16">
      <c r="D203" s="519"/>
      <c r="E203" s="519"/>
      <c r="F203" s="519"/>
      <c r="G203" s="519"/>
      <c r="H203" s="519"/>
      <c r="I203" s="519"/>
      <c r="J203" s="519"/>
      <c r="K203" s="519"/>
      <c r="L203" s="519"/>
      <c r="M203" s="519"/>
      <c r="N203" s="519"/>
      <c r="O203" s="519"/>
      <c r="P203" s="519"/>
    </row>
    <row r="204" spans="4:16">
      <c r="D204" s="519"/>
      <c r="E204" s="519"/>
      <c r="F204" s="519"/>
      <c r="G204" s="519"/>
      <c r="H204" s="519"/>
      <c r="I204" s="519"/>
      <c r="J204" s="519"/>
      <c r="K204" s="519"/>
      <c r="L204" s="519"/>
      <c r="M204" s="519"/>
      <c r="N204" s="519"/>
      <c r="O204" s="519"/>
      <c r="P204" s="519"/>
    </row>
    <row r="205" spans="4:16">
      <c r="D205" s="519"/>
      <c r="E205" s="519"/>
      <c r="F205" s="519"/>
      <c r="G205" s="519"/>
      <c r="H205" s="519"/>
      <c r="I205" s="519"/>
      <c r="J205" s="519"/>
      <c r="K205" s="519"/>
      <c r="L205" s="519"/>
      <c r="M205" s="519"/>
      <c r="N205" s="519"/>
      <c r="O205" s="519"/>
      <c r="P205" s="519"/>
    </row>
    <row r="206" spans="4:16">
      <c r="D206" s="519"/>
      <c r="E206" s="519"/>
      <c r="F206" s="519"/>
      <c r="G206" s="519"/>
      <c r="H206" s="519"/>
      <c r="I206" s="519"/>
      <c r="J206" s="519"/>
      <c r="K206" s="519"/>
      <c r="L206" s="519"/>
      <c r="M206" s="519"/>
      <c r="N206" s="519"/>
      <c r="O206" s="519"/>
      <c r="P206" s="519"/>
    </row>
    <row r="207" spans="4:16">
      <c r="D207" s="519"/>
      <c r="E207" s="519"/>
      <c r="F207" s="519"/>
      <c r="G207" s="519"/>
      <c r="H207" s="519"/>
      <c r="I207" s="519"/>
      <c r="J207" s="519"/>
      <c r="K207" s="519"/>
      <c r="L207" s="519"/>
      <c r="M207" s="519"/>
      <c r="N207" s="519"/>
      <c r="O207" s="519"/>
      <c r="P207" s="519"/>
    </row>
    <row r="208" spans="4:16">
      <c r="D208" s="519"/>
      <c r="E208" s="519"/>
      <c r="F208" s="519"/>
      <c r="G208" s="519"/>
      <c r="H208" s="519"/>
      <c r="I208" s="519"/>
      <c r="J208" s="519"/>
      <c r="K208" s="519"/>
      <c r="L208" s="519"/>
      <c r="M208" s="519"/>
      <c r="N208" s="519"/>
      <c r="O208" s="519"/>
      <c r="P208" s="519"/>
    </row>
    <row r="209" spans="4:16">
      <c r="D209" s="519"/>
      <c r="E209" s="519"/>
      <c r="F209" s="519"/>
      <c r="G209" s="519"/>
      <c r="H209" s="519"/>
      <c r="I209" s="519"/>
      <c r="J209" s="519"/>
      <c r="K209" s="519"/>
      <c r="L209" s="519"/>
      <c r="M209" s="519"/>
      <c r="N209" s="519"/>
      <c r="O209" s="519"/>
      <c r="P209" s="519"/>
    </row>
    <row r="210" spans="4:16">
      <c r="D210" s="519"/>
      <c r="E210" s="519"/>
      <c r="F210" s="519"/>
      <c r="G210" s="519"/>
      <c r="H210" s="519"/>
      <c r="I210" s="519"/>
      <c r="J210" s="519"/>
      <c r="K210" s="519"/>
      <c r="L210" s="519"/>
      <c r="M210" s="519"/>
      <c r="N210" s="519"/>
      <c r="O210" s="519"/>
      <c r="P210" s="519"/>
    </row>
    <row r="211" spans="4:16">
      <c r="D211" s="519"/>
      <c r="E211" s="519"/>
      <c r="F211" s="519"/>
      <c r="G211" s="519"/>
      <c r="H211" s="519"/>
      <c r="I211" s="519"/>
      <c r="J211" s="519"/>
      <c r="K211" s="519"/>
      <c r="L211" s="519"/>
      <c r="M211" s="519"/>
      <c r="N211" s="519"/>
      <c r="O211" s="519"/>
      <c r="P211" s="519"/>
    </row>
    <row r="212" spans="4:16">
      <c r="D212" s="519"/>
      <c r="E212" s="519"/>
      <c r="F212" s="519"/>
      <c r="G212" s="519"/>
      <c r="H212" s="519"/>
      <c r="I212" s="519"/>
      <c r="J212" s="519"/>
      <c r="K212" s="519"/>
      <c r="L212" s="519"/>
      <c r="M212" s="519"/>
      <c r="N212" s="519"/>
      <c r="O212" s="519"/>
      <c r="P212" s="519"/>
    </row>
    <row r="213" spans="4:16">
      <c r="D213" s="519"/>
      <c r="E213" s="519"/>
      <c r="F213" s="519"/>
      <c r="G213" s="519"/>
      <c r="H213" s="519"/>
      <c r="I213" s="519"/>
      <c r="J213" s="519"/>
      <c r="K213" s="519"/>
      <c r="L213" s="519"/>
      <c r="M213" s="519"/>
      <c r="N213" s="519"/>
      <c r="O213" s="519"/>
      <c r="P213" s="519"/>
    </row>
    <row r="214" spans="4:16">
      <c r="D214" s="519"/>
      <c r="E214" s="519"/>
      <c r="F214" s="519"/>
      <c r="G214" s="519"/>
      <c r="H214" s="519"/>
      <c r="I214" s="519"/>
      <c r="J214" s="519"/>
      <c r="K214" s="519"/>
      <c r="L214" s="519"/>
      <c r="M214" s="519"/>
      <c r="N214" s="519"/>
      <c r="O214" s="519"/>
      <c r="P214" s="519"/>
    </row>
    <row r="215" spans="4:16">
      <c r="D215" s="519"/>
      <c r="E215" s="519"/>
      <c r="F215" s="519"/>
      <c r="G215" s="519"/>
      <c r="H215" s="519"/>
      <c r="I215" s="519"/>
      <c r="J215" s="519"/>
      <c r="K215" s="519"/>
      <c r="L215" s="519"/>
      <c r="M215" s="519"/>
      <c r="N215" s="519"/>
      <c r="O215" s="519"/>
      <c r="P215" s="519"/>
    </row>
    <row r="216" spans="4:16">
      <c r="D216" s="519"/>
      <c r="E216" s="519"/>
      <c r="F216" s="519"/>
      <c r="G216" s="519"/>
      <c r="H216" s="519"/>
      <c r="I216" s="519"/>
      <c r="J216" s="519"/>
      <c r="K216" s="519"/>
      <c r="L216" s="519"/>
      <c r="M216" s="519"/>
      <c r="N216" s="519"/>
      <c r="O216" s="519"/>
      <c r="P216" s="519"/>
    </row>
    <row r="217" spans="4:16">
      <c r="D217" s="519"/>
      <c r="E217" s="519"/>
      <c r="F217" s="519"/>
      <c r="G217" s="519"/>
      <c r="H217" s="519"/>
      <c r="I217" s="519"/>
      <c r="J217" s="519"/>
      <c r="K217" s="519"/>
      <c r="L217" s="519"/>
      <c r="M217" s="519"/>
      <c r="N217" s="519"/>
      <c r="O217" s="519"/>
      <c r="P217" s="519"/>
    </row>
    <row r="218" spans="4:16">
      <c r="D218" s="519"/>
      <c r="E218" s="519"/>
      <c r="F218" s="519"/>
      <c r="G218" s="519"/>
      <c r="H218" s="519"/>
      <c r="I218" s="519"/>
      <c r="J218" s="519"/>
      <c r="K218" s="519"/>
      <c r="L218" s="519"/>
      <c r="M218" s="519"/>
      <c r="N218" s="519"/>
      <c r="O218" s="519"/>
      <c r="P218" s="519"/>
    </row>
    <row r="219" spans="4:16">
      <c r="D219" s="519"/>
      <c r="E219" s="519"/>
      <c r="F219" s="519"/>
      <c r="G219" s="519"/>
      <c r="H219" s="519"/>
      <c r="I219" s="519"/>
      <c r="J219" s="519"/>
      <c r="K219" s="519"/>
      <c r="L219" s="519"/>
      <c r="M219" s="519"/>
      <c r="N219" s="519"/>
      <c r="O219" s="519"/>
      <c r="P219" s="519"/>
    </row>
    <row r="220" spans="4:16">
      <c r="D220" s="519"/>
      <c r="E220" s="519"/>
      <c r="F220" s="519"/>
      <c r="G220" s="519"/>
      <c r="H220" s="519"/>
      <c r="I220" s="519"/>
      <c r="J220" s="519"/>
      <c r="K220" s="519"/>
      <c r="L220" s="519"/>
      <c r="M220" s="519"/>
      <c r="N220" s="519"/>
      <c r="O220" s="519"/>
      <c r="P220" s="519"/>
    </row>
    <row r="221" spans="4:16">
      <c r="D221" s="519"/>
      <c r="E221" s="519"/>
      <c r="F221" s="519"/>
      <c r="G221" s="519"/>
      <c r="H221" s="519"/>
      <c r="I221" s="519"/>
      <c r="J221" s="519"/>
      <c r="K221" s="519"/>
      <c r="L221" s="519"/>
      <c r="M221" s="519"/>
      <c r="N221" s="519"/>
      <c r="O221" s="519"/>
      <c r="P221" s="519"/>
    </row>
    <row r="222" spans="4:16">
      <c r="D222" s="519"/>
      <c r="E222" s="519"/>
      <c r="F222" s="519"/>
      <c r="G222" s="519"/>
      <c r="H222" s="519"/>
      <c r="I222" s="519"/>
      <c r="J222" s="519"/>
      <c r="K222" s="519"/>
      <c r="L222" s="519"/>
      <c r="M222" s="519"/>
      <c r="N222" s="519"/>
      <c r="O222" s="519"/>
      <c r="P222" s="519"/>
    </row>
    <row r="223" spans="4:16">
      <c r="D223" s="519"/>
      <c r="E223" s="519"/>
      <c r="F223" s="519"/>
      <c r="G223" s="519"/>
      <c r="H223" s="519"/>
      <c r="I223" s="519"/>
      <c r="J223" s="519"/>
      <c r="K223" s="519"/>
      <c r="L223" s="519"/>
      <c r="M223" s="519"/>
      <c r="N223" s="519"/>
      <c r="O223" s="519"/>
      <c r="P223" s="519"/>
    </row>
    <row r="224" spans="4:16">
      <c r="D224" s="519"/>
      <c r="E224" s="519"/>
      <c r="F224" s="519"/>
      <c r="G224" s="519"/>
      <c r="H224" s="519"/>
      <c r="I224" s="519"/>
      <c r="J224" s="519"/>
      <c r="K224" s="519"/>
      <c r="L224" s="519"/>
      <c r="M224" s="519"/>
      <c r="N224" s="519"/>
      <c r="O224" s="519"/>
      <c r="P224" s="519"/>
    </row>
    <row r="225" spans="4:16">
      <c r="D225" s="519"/>
      <c r="E225" s="519"/>
      <c r="F225" s="519"/>
      <c r="G225" s="519"/>
      <c r="H225" s="519"/>
      <c r="I225" s="519"/>
      <c r="J225" s="519"/>
      <c r="K225" s="519"/>
      <c r="L225" s="519"/>
      <c r="M225" s="519"/>
      <c r="N225" s="519"/>
      <c r="O225" s="519"/>
      <c r="P225" s="519"/>
    </row>
    <row r="226" spans="4:16">
      <c r="D226" s="519"/>
      <c r="E226" s="519"/>
      <c r="F226" s="519"/>
      <c r="G226" s="519"/>
      <c r="H226" s="519"/>
      <c r="I226" s="519"/>
      <c r="J226" s="519"/>
      <c r="K226" s="519"/>
      <c r="L226" s="519"/>
      <c r="M226" s="519"/>
      <c r="N226" s="519"/>
      <c r="O226" s="519"/>
      <c r="P226" s="519"/>
    </row>
    <row r="227" spans="4:16">
      <c r="D227" s="519"/>
      <c r="E227" s="519"/>
      <c r="F227" s="519"/>
      <c r="G227" s="519"/>
      <c r="H227" s="519"/>
      <c r="I227" s="519"/>
      <c r="J227" s="519"/>
      <c r="K227" s="519"/>
      <c r="L227" s="519"/>
      <c r="M227" s="519"/>
      <c r="N227" s="519"/>
      <c r="O227" s="519"/>
      <c r="P227" s="519"/>
    </row>
    <row r="228" spans="4:16">
      <c r="D228" s="519"/>
      <c r="E228" s="519"/>
      <c r="F228" s="519"/>
      <c r="G228" s="519"/>
      <c r="H228" s="519"/>
      <c r="I228" s="519"/>
      <c r="J228" s="519"/>
      <c r="K228" s="519"/>
      <c r="L228" s="519"/>
      <c r="M228" s="519"/>
      <c r="N228" s="519"/>
      <c r="O228" s="519"/>
      <c r="P228" s="519"/>
    </row>
    <row r="229" spans="4:16">
      <c r="D229" s="519"/>
      <c r="E229" s="519"/>
      <c r="F229" s="519"/>
      <c r="G229" s="519"/>
      <c r="H229" s="519"/>
      <c r="I229" s="519"/>
      <c r="J229" s="519"/>
      <c r="K229" s="519"/>
      <c r="L229" s="519"/>
      <c r="M229" s="519"/>
      <c r="N229" s="519"/>
      <c r="O229" s="519"/>
      <c r="P229" s="519"/>
    </row>
    <row r="230" spans="4:16">
      <c r="D230" s="519"/>
      <c r="E230" s="519"/>
      <c r="F230" s="519"/>
      <c r="G230" s="519"/>
      <c r="H230" s="519"/>
      <c r="I230" s="519"/>
      <c r="J230" s="519"/>
      <c r="K230" s="519"/>
      <c r="L230" s="519"/>
      <c r="M230" s="519"/>
      <c r="N230" s="519"/>
      <c r="O230" s="519"/>
      <c r="P230" s="519"/>
    </row>
    <row r="231" spans="4:16">
      <c r="D231" s="519"/>
      <c r="E231" s="519"/>
      <c r="F231" s="519"/>
      <c r="G231" s="519"/>
      <c r="H231" s="519"/>
      <c r="I231" s="519"/>
      <c r="J231" s="519"/>
      <c r="K231" s="519"/>
      <c r="L231" s="519"/>
      <c r="M231" s="519"/>
      <c r="N231" s="519"/>
      <c r="O231" s="519"/>
      <c r="P231" s="519"/>
    </row>
    <row r="232" spans="4:16">
      <c r="D232" s="519"/>
      <c r="E232" s="519"/>
      <c r="F232" s="519"/>
      <c r="G232" s="519"/>
      <c r="H232" s="519"/>
      <c r="I232" s="519"/>
      <c r="J232" s="519"/>
      <c r="K232" s="519"/>
      <c r="L232" s="519"/>
      <c r="M232" s="519"/>
      <c r="N232" s="519"/>
      <c r="O232" s="519"/>
      <c r="P232" s="519"/>
    </row>
    <row r="233" spans="4:16">
      <c r="D233" s="519"/>
      <c r="E233" s="519"/>
      <c r="F233" s="519"/>
      <c r="G233" s="519"/>
      <c r="H233" s="519"/>
      <c r="I233" s="519"/>
      <c r="J233" s="519"/>
      <c r="K233" s="519"/>
      <c r="L233" s="519"/>
      <c r="M233" s="519"/>
      <c r="N233" s="519"/>
      <c r="O233" s="519"/>
      <c r="P233" s="519"/>
    </row>
    <row r="234" spans="4:16">
      <c r="D234" s="519"/>
      <c r="E234" s="519"/>
      <c r="F234" s="519"/>
      <c r="G234" s="519"/>
      <c r="H234" s="519"/>
      <c r="I234" s="519"/>
      <c r="J234" s="519"/>
      <c r="K234" s="519"/>
      <c r="L234" s="519"/>
      <c r="M234" s="519"/>
      <c r="N234" s="519"/>
      <c r="O234" s="519"/>
      <c r="P234" s="519"/>
    </row>
    <row r="235" spans="4:16">
      <c r="D235" s="519"/>
      <c r="E235" s="519"/>
      <c r="F235" s="519"/>
      <c r="G235" s="519"/>
      <c r="H235" s="519"/>
      <c r="I235" s="519"/>
      <c r="J235" s="519"/>
      <c r="K235" s="519"/>
      <c r="L235" s="519"/>
      <c r="M235" s="519"/>
      <c r="N235" s="519"/>
      <c r="O235" s="519"/>
      <c r="P235" s="519"/>
    </row>
    <row r="236" spans="4:16">
      <c r="D236" s="519"/>
      <c r="E236" s="519"/>
      <c r="F236" s="519"/>
      <c r="G236" s="519"/>
      <c r="H236" s="519"/>
      <c r="I236" s="519"/>
      <c r="J236" s="519"/>
      <c r="K236" s="519"/>
      <c r="L236" s="519"/>
      <c r="M236" s="519"/>
      <c r="N236" s="519"/>
      <c r="O236" s="519"/>
      <c r="P236" s="519"/>
    </row>
    <row r="237" spans="4:16">
      <c r="D237" s="519"/>
      <c r="E237" s="519"/>
      <c r="F237" s="519"/>
      <c r="G237" s="519"/>
      <c r="H237" s="519"/>
      <c r="I237" s="519"/>
      <c r="J237" s="519"/>
      <c r="K237" s="519"/>
      <c r="L237" s="519"/>
      <c r="M237" s="519"/>
      <c r="N237" s="519"/>
      <c r="O237" s="519"/>
      <c r="P237" s="519"/>
    </row>
    <row r="238" spans="4:16">
      <c r="D238" s="519"/>
      <c r="E238" s="519"/>
      <c r="F238" s="519"/>
      <c r="G238" s="519"/>
      <c r="H238" s="519"/>
      <c r="I238" s="519"/>
      <c r="J238" s="519"/>
      <c r="K238" s="519"/>
      <c r="L238" s="519"/>
      <c r="M238" s="519"/>
      <c r="N238" s="519"/>
      <c r="O238" s="519"/>
      <c r="P238" s="519"/>
    </row>
    <row r="239" spans="4:16">
      <c r="D239" s="519"/>
      <c r="E239" s="519"/>
      <c r="F239" s="519"/>
      <c r="G239" s="519"/>
      <c r="H239" s="519"/>
      <c r="I239" s="519"/>
      <c r="J239" s="519"/>
      <c r="K239" s="519"/>
      <c r="L239" s="519"/>
      <c r="M239" s="519"/>
      <c r="N239" s="519"/>
      <c r="O239" s="519"/>
      <c r="P239" s="519"/>
    </row>
    <row r="240" spans="4:16">
      <c r="D240" s="519"/>
      <c r="E240" s="519"/>
      <c r="F240" s="519"/>
      <c r="G240" s="519"/>
      <c r="H240" s="519"/>
      <c r="I240" s="519"/>
      <c r="J240" s="519"/>
      <c r="K240" s="519"/>
      <c r="L240" s="519"/>
      <c r="M240" s="519"/>
      <c r="N240" s="519"/>
      <c r="O240" s="519"/>
      <c r="P240" s="519"/>
    </row>
    <row r="241" spans="4:16">
      <c r="D241" s="519"/>
      <c r="E241" s="519"/>
      <c r="F241" s="519"/>
      <c r="G241" s="519"/>
      <c r="H241" s="519"/>
      <c r="I241" s="519"/>
      <c r="J241" s="519"/>
      <c r="K241" s="519"/>
      <c r="L241" s="519"/>
      <c r="M241" s="519"/>
      <c r="N241" s="519"/>
      <c r="O241" s="519"/>
      <c r="P241" s="519"/>
    </row>
    <row r="242" spans="4:16">
      <c r="D242" s="519"/>
      <c r="E242" s="519"/>
      <c r="F242" s="519"/>
      <c r="G242" s="519"/>
      <c r="H242" s="519"/>
      <c r="I242" s="519"/>
      <c r="J242" s="519"/>
      <c r="K242" s="519"/>
      <c r="L242" s="519"/>
      <c r="M242" s="519"/>
      <c r="N242" s="519"/>
      <c r="O242" s="519"/>
      <c r="P242" s="519"/>
    </row>
    <row r="243" spans="4:16">
      <c r="D243" s="519"/>
      <c r="E243" s="519"/>
      <c r="F243" s="519"/>
      <c r="G243" s="519"/>
      <c r="H243" s="519"/>
      <c r="I243" s="519"/>
      <c r="J243" s="519"/>
      <c r="K243" s="519"/>
      <c r="L243" s="519"/>
      <c r="M243" s="519"/>
      <c r="N243" s="519"/>
      <c r="O243" s="519"/>
      <c r="P243" s="519"/>
    </row>
    <row r="244" spans="4:16">
      <c r="D244" s="519"/>
      <c r="E244" s="519"/>
      <c r="F244" s="519"/>
      <c r="G244" s="519"/>
      <c r="H244" s="519"/>
      <c r="I244" s="519"/>
      <c r="J244" s="519"/>
      <c r="K244" s="519"/>
      <c r="L244" s="519"/>
      <c r="M244" s="519"/>
      <c r="N244" s="519"/>
      <c r="O244" s="519"/>
      <c r="P244" s="519"/>
    </row>
    <row r="245" spans="4:16">
      <c r="D245" s="519"/>
      <c r="E245" s="519"/>
      <c r="F245" s="519"/>
      <c r="G245" s="519"/>
      <c r="H245" s="519"/>
      <c r="I245" s="519"/>
      <c r="J245" s="519"/>
      <c r="K245" s="519"/>
      <c r="L245" s="519"/>
      <c r="M245" s="519"/>
      <c r="N245" s="519"/>
      <c r="O245" s="519"/>
      <c r="P245" s="519"/>
    </row>
  </sheetData>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2AD6E-0E86-4B91-BFA7-9A8040BFDE34}">
  <sheetPr>
    <tabColor rgb="FFFF0000"/>
  </sheetPr>
  <dimension ref="A3:C6"/>
  <sheetViews>
    <sheetView workbookViewId="0">
      <selection activeCell="C2" sqref="C2"/>
    </sheetView>
  </sheetViews>
  <sheetFormatPr defaultRowHeight="15"/>
  <cols>
    <col min="2" max="2" width="29.140625" bestFit="1" customWidth="1"/>
    <col min="3" max="3" width="10.5703125" bestFit="1" customWidth="1"/>
  </cols>
  <sheetData>
    <row r="3" spans="1:3">
      <c r="A3" s="926">
        <v>7545</v>
      </c>
      <c r="B3" s="925" t="s">
        <v>524</v>
      </c>
      <c r="C3" s="347">
        <f>+'MIDC TB'!Q173</f>
        <v>27889.19</v>
      </c>
    </row>
    <row r="4" spans="1:3">
      <c r="A4" s="926">
        <v>7550</v>
      </c>
      <c r="B4" s="925" t="s">
        <v>525</v>
      </c>
      <c r="C4" s="347">
        <f>+'MIDC TB'!Q174</f>
        <v>0</v>
      </c>
    </row>
    <row r="5" spans="1:3">
      <c r="A5" s="926">
        <v>7555</v>
      </c>
      <c r="B5" s="925" t="s">
        <v>526</v>
      </c>
      <c r="C5" s="347">
        <f>+'MIDC TB'!Q175</f>
        <v>5858.06</v>
      </c>
    </row>
    <row r="6" spans="1:3">
      <c r="C6" s="347">
        <f>SUM(C3:C5)</f>
        <v>33747.25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8F0ADEFFB48B849A10AE4A239DAFBBF" ma:contentTypeVersion="4" ma:contentTypeDescription="Create a new document." ma:contentTypeScope="" ma:versionID="86b35d2ed01004755a6c537f978e0e4c">
  <xsd:schema xmlns:xsd="http://www.w3.org/2001/XMLSchema" xmlns:xs="http://www.w3.org/2001/XMLSchema" xmlns:p="http://schemas.microsoft.com/office/2006/metadata/properties" xmlns:ns2="39ab288a-8589-4c39-bdd2-e9c983f1a4bf" targetNamespace="http://schemas.microsoft.com/office/2006/metadata/properties" ma:root="true" ma:fieldsID="9fc5664b8ad7a484f020b06b08969e53" ns2:_="">
    <xsd:import namespace="39ab288a-8589-4c39-bdd2-e9c983f1a4b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ab288a-8589-4c39-bdd2-e9c983f1a4b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10772FC-196C-43BD-BBBE-75AA705B79C4}"/>
</file>

<file path=customXml/itemProps2.xml><?xml version="1.0" encoding="utf-8"?>
<ds:datastoreItem xmlns:ds="http://schemas.openxmlformats.org/officeDocument/2006/customXml" ds:itemID="{6AD801B1-4140-4CEC-9597-75586BB9DF90}"/>
</file>

<file path=customXml/itemProps3.xml><?xml version="1.0" encoding="utf-8"?>
<ds:datastoreItem xmlns:ds="http://schemas.openxmlformats.org/officeDocument/2006/customXml" ds:itemID="{E88AC952-0461-440E-9401-DCEF0DC453E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45</vt:i4>
      </vt:variant>
    </vt:vector>
  </HeadingPairs>
  <TitlesOfParts>
    <vt:vector size="45" baseType="lpstr">
      <vt:lpstr>INFO</vt:lpstr>
      <vt:lpstr>LUSI NUUSum</vt:lpstr>
      <vt:lpstr>LUSI A 6</vt:lpstr>
      <vt:lpstr>LUSI A 10</vt:lpstr>
      <vt:lpstr>LUSI A 12-14</vt:lpstr>
      <vt:lpstr>LUSI B 14</vt:lpstr>
      <vt:lpstr>LUSI TAX</vt:lpstr>
      <vt:lpstr>LUSI TB</vt:lpstr>
      <vt:lpstr>LUSI AnnDepr</vt:lpstr>
      <vt:lpstr>Marion NUUSum</vt:lpstr>
      <vt:lpstr>MARION A 6</vt:lpstr>
      <vt:lpstr>MARION A 10</vt:lpstr>
      <vt:lpstr>MARION A 12</vt:lpstr>
      <vt:lpstr>Marion B 14</vt:lpstr>
      <vt:lpstr>Marion Tax</vt:lpstr>
      <vt:lpstr>MAR AnnDepr</vt:lpstr>
      <vt:lpstr>Marion TB</vt:lpstr>
      <vt:lpstr>SAND NUUSum</vt:lpstr>
      <vt:lpstr>SAND A 6</vt:lpstr>
      <vt:lpstr>SAND A 10</vt:lpstr>
      <vt:lpstr>SAND A 12-14</vt:lpstr>
      <vt:lpstr>SAND B 14</vt:lpstr>
      <vt:lpstr>SAND Tax</vt:lpstr>
      <vt:lpstr>SAND TB</vt:lpstr>
      <vt:lpstr>Lab NUUSum</vt:lpstr>
      <vt:lpstr>LAB A 6</vt:lpstr>
      <vt:lpstr>LAB A 10</vt:lpstr>
      <vt:lpstr>LAB B 14</vt:lpstr>
      <vt:lpstr>LAB Tax</vt:lpstr>
      <vt:lpstr>LAB TB</vt:lpstr>
      <vt:lpstr>LAB A 12-14</vt:lpstr>
      <vt:lpstr>LAKEP NUUSum</vt:lpstr>
      <vt:lpstr>LAKEP A 6</vt:lpstr>
      <vt:lpstr>LAKEP A 10</vt:lpstr>
      <vt:lpstr>LAKEP A 12-14</vt:lpstr>
      <vt:lpstr>LAKEP B14</vt:lpstr>
      <vt:lpstr>LAKEP Tax</vt:lpstr>
      <vt:lpstr>LAKEP TB</vt:lpstr>
      <vt:lpstr>MIDC NUUSum</vt:lpstr>
      <vt:lpstr>MIDC A 6</vt:lpstr>
      <vt:lpstr>MIDC A 10</vt:lpstr>
      <vt:lpstr>MIDC A 12-14</vt:lpstr>
      <vt:lpstr>MIDC B 14</vt:lpstr>
      <vt:lpstr>MIDC TB</vt:lpstr>
      <vt:lpstr>MIDC Tax</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Deborah Swain</dc:creator>
  <cp:lastModifiedBy>Deborah Swain</cp:lastModifiedBy>
  <dcterms:created xsi:type="dcterms:W3CDTF">2020-03-23T20:45:34Z</dcterms:created>
  <dcterms:modified xsi:type="dcterms:W3CDTF">2020-05-21T15:29:05Z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0x01010028F0ADEFFB48B849A10AE4A239DAFBBF</vt:lpwstr>
  </property>
</Properties>
</file>