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jared_deason_ad_corixgroup_com/Documents/Desktop/"/>
    </mc:Choice>
  </mc:AlternateContent>
  <xr:revisionPtr revIDLastSave="491" documentId="8_{1DB61D89-9097-4551-AFEB-444946E0E015}" xr6:coauthVersionLast="45" xr6:coauthVersionMax="45" xr10:uidLastSave="{DC444F04-370F-4E27-8D33-4F736F5BC233}"/>
  <bookViews>
    <workbookView xWindow="-110" yWindow="-110" windowWidth="19420" windowHeight="10420" xr2:uid="{97C59B36-83D3-4442-BDC3-B7B8EF4867CD}"/>
  </bookViews>
  <sheets>
    <sheet name="Lake Placid" sheetId="1" r:id="rId1"/>
    <sheet name="Cypress Lakes" sheetId="2" r:id="rId2"/>
    <sheet name="LUSI" sheetId="3" r:id="rId3"/>
    <sheet name="Golden Hills" sheetId="4" r:id="rId4"/>
    <sheet name="Crescent Heights" sheetId="5" r:id="rId5"/>
    <sheet name="Davis Shores" sheetId="6" r:id="rId6"/>
    <sheet name="Orangewood" sheetId="7" r:id="rId7"/>
    <sheet name="Summertree" sheetId="8" r:id="rId8"/>
    <sheet name="Lake Tarpon" sheetId="9" r:id="rId9"/>
    <sheet name="Bear Lake" sheetId="10" r:id="rId10"/>
    <sheet name="Jansen" sheetId="11" r:id="rId11"/>
    <sheet name="Little Wekiva" sheetId="12" r:id="rId12"/>
    <sheet name="Oakland Shores" sheetId="13" r:id="rId13"/>
    <sheet name="Park Ridge" sheetId="14" r:id="rId14"/>
    <sheet name="Ravenna Park" sheetId="15" r:id="rId15"/>
    <sheet name="Weathersfield" sheetId="16" r:id="rId16"/>
    <sheet name="Sanlando" sheetId="17" r:id="rId17"/>
    <sheet name="Labrador" sheetId="18" r:id="rId18"/>
    <sheet name="Pennbrooke" sheetId="19" r:id="rId19"/>
    <sheet name="Tierra Verde" sheetId="27" r:id="rId20"/>
    <sheet name="Eagle Ridge" sheetId="20" r:id="rId21"/>
    <sheet name="Cross Creek" sheetId="21" r:id="rId22"/>
    <sheet name="Mid County" sheetId="22" r:id="rId23"/>
    <sheet name="Lake Groves" sheetId="23" r:id="rId24"/>
    <sheet name="Barrington" sheetId="24" r:id="rId25"/>
    <sheet name="Lincoln Heights" sheetId="25" r:id="rId26"/>
    <sheet name="Sandalhaven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6" l="1"/>
  <c r="B13" i="26"/>
  <c r="B31" i="26"/>
  <c r="B41" i="26" s="1"/>
  <c r="B51" i="26" s="1"/>
  <c r="B21" i="26"/>
  <c r="B17" i="26"/>
  <c r="B27" i="26" s="1"/>
  <c r="B23" i="25"/>
  <c r="B13" i="25"/>
  <c r="B31" i="25"/>
  <c r="B41" i="25" s="1"/>
  <c r="B51" i="25" s="1"/>
  <c r="B21" i="25"/>
  <c r="B17" i="25"/>
  <c r="B27" i="25" s="1"/>
  <c r="B23" i="24"/>
  <c r="B13" i="24"/>
  <c r="B31" i="24"/>
  <c r="B41" i="24" s="1"/>
  <c r="B51" i="24" s="1"/>
  <c r="B21" i="24"/>
  <c r="B17" i="24"/>
  <c r="B27" i="24" s="1"/>
  <c r="B23" i="23"/>
  <c r="B13" i="23"/>
  <c r="B31" i="23"/>
  <c r="B41" i="23" s="1"/>
  <c r="B51" i="23" s="1"/>
  <c r="B21" i="23"/>
  <c r="B17" i="23"/>
  <c r="B27" i="23" s="1"/>
  <c r="B53" i="22"/>
  <c r="B43" i="22"/>
  <c r="B33" i="22"/>
  <c r="B23" i="22"/>
  <c r="B13" i="22"/>
  <c r="B51" i="22"/>
  <c r="B41" i="22"/>
  <c r="B37" i="22"/>
  <c r="B47" i="22" s="1"/>
  <c r="B31" i="22"/>
  <c r="B27" i="22"/>
  <c r="B21" i="22"/>
  <c r="B17" i="22"/>
  <c r="B23" i="21"/>
  <c r="B13" i="21"/>
  <c r="B31" i="21"/>
  <c r="B41" i="21" s="1"/>
  <c r="B51" i="21" s="1"/>
  <c r="B21" i="21"/>
  <c r="B17" i="21"/>
  <c r="B27" i="21" s="1"/>
  <c r="B23" i="20"/>
  <c r="B13" i="20"/>
  <c r="B53" i="27"/>
  <c r="B43" i="27"/>
  <c r="B33" i="27"/>
  <c r="B23" i="27"/>
  <c r="B13" i="27"/>
  <c r="B53" i="19"/>
  <c r="B43" i="19"/>
  <c r="B33" i="19"/>
  <c r="B23" i="19"/>
  <c r="B13" i="19"/>
  <c r="B53" i="17"/>
  <c r="B13" i="7"/>
  <c r="B53" i="16"/>
  <c r="B43" i="16"/>
  <c r="B33" i="16"/>
  <c r="B23" i="16"/>
  <c r="B13" i="16"/>
  <c r="B13" i="8"/>
  <c r="B43" i="17"/>
  <c r="B33" i="17"/>
  <c r="B23" i="17"/>
  <c r="B13" i="17"/>
  <c r="B20" i="19"/>
  <c r="B30" i="19" s="1"/>
  <c r="B40" i="19" s="1"/>
  <c r="B50" i="19" s="1"/>
  <c r="B19" i="19"/>
  <c r="B29" i="19" s="1"/>
  <c r="B39" i="19" s="1"/>
  <c r="B49" i="19" s="1"/>
  <c r="B18" i="19"/>
  <c r="B28" i="19" s="1"/>
  <c r="B17" i="19"/>
  <c r="B27" i="19" s="1"/>
  <c r="B37" i="19" s="1"/>
  <c r="B47" i="19" s="1"/>
  <c r="C13" i="19"/>
  <c r="C21" i="19"/>
  <c r="C31" i="19" s="1"/>
  <c r="C41" i="19" s="1"/>
  <c r="C51" i="19" s="1"/>
  <c r="C17" i="19"/>
  <c r="C23" i="19" s="1"/>
  <c r="B53" i="18"/>
  <c r="B43" i="18"/>
  <c r="B33" i="18"/>
  <c r="B23" i="18"/>
  <c r="B13" i="18"/>
  <c r="C13" i="18"/>
  <c r="C23" i="18"/>
  <c r="C21" i="18"/>
  <c r="C31" i="18" s="1"/>
  <c r="C41" i="18" s="1"/>
  <c r="C51" i="18" s="1"/>
  <c r="B20" i="18"/>
  <c r="B30" i="18" s="1"/>
  <c r="B40" i="18" s="1"/>
  <c r="B50" i="18" s="1"/>
  <c r="B19" i="18"/>
  <c r="B29" i="18" s="1"/>
  <c r="B39" i="18" s="1"/>
  <c r="B49" i="18" s="1"/>
  <c r="B18" i="18"/>
  <c r="B28" i="18" s="1"/>
  <c r="B38" i="18" s="1"/>
  <c r="B48" i="18" s="1"/>
  <c r="C17" i="18"/>
  <c r="C27" i="18" s="1"/>
  <c r="B17" i="18"/>
  <c r="C53" i="17"/>
  <c r="C43" i="17"/>
  <c r="C33" i="17"/>
  <c r="C23" i="17"/>
  <c r="C13" i="17"/>
  <c r="C21" i="17"/>
  <c r="C31" i="17" s="1"/>
  <c r="C41" i="17" s="1"/>
  <c r="C51" i="17" s="1"/>
  <c r="B20" i="17"/>
  <c r="B30" i="17" s="1"/>
  <c r="B40" i="17" s="1"/>
  <c r="B50" i="17" s="1"/>
  <c r="B19" i="17"/>
  <c r="B29" i="17" s="1"/>
  <c r="B39" i="17" s="1"/>
  <c r="B49" i="17" s="1"/>
  <c r="B18" i="17"/>
  <c r="B28" i="17" s="1"/>
  <c r="C17" i="17"/>
  <c r="B17" i="17"/>
  <c r="B27" i="17" s="1"/>
  <c r="B37" i="17" s="1"/>
  <c r="B47" i="17" s="1"/>
  <c r="C33" i="16"/>
  <c r="C23" i="16"/>
  <c r="C13" i="16"/>
  <c r="C21" i="16"/>
  <c r="C31" i="16" s="1"/>
  <c r="C41" i="16" s="1"/>
  <c r="C51" i="16" s="1"/>
  <c r="B20" i="16"/>
  <c r="B30" i="16" s="1"/>
  <c r="B40" i="16" s="1"/>
  <c r="B50" i="16" s="1"/>
  <c r="B19" i="16"/>
  <c r="B29" i="16" s="1"/>
  <c r="B39" i="16" s="1"/>
  <c r="B49" i="16" s="1"/>
  <c r="B18" i="16"/>
  <c r="B28" i="16" s="1"/>
  <c r="B38" i="16" s="1"/>
  <c r="B48" i="16" s="1"/>
  <c r="C17" i="16"/>
  <c r="B17" i="16"/>
  <c r="B48" i="15"/>
  <c r="B39" i="15"/>
  <c r="B30" i="15"/>
  <c r="B21" i="15"/>
  <c r="B12" i="15"/>
  <c r="B28" i="15"/>
  <c r="B37" i="15" s="1"/>
  <c r="B46" i="15" s="1"/>
  <c r="B19" i="15"/>
  <c r="B18" i="15"/>
  <c r="B27" i="15" s="1"/>
  <c r="B36" i="15" s="1"/>
  <c r="B45" i="15" s="1"/>
  <c r="B17" i="15"/>
  <c r="B26" i="15" s="1"/>
  <c r="B35" i="15" s="1"/>
  <c r="B44" i="15" s="1"/>
  <c r="B16" i="15"/>
  <c r="B25" i="15" s="1"/>
  <c r="B48" i="14"/>
  <c r="B39" i="14"/>
  <c r="B30" i="14"/>
  <c r="B21" i="14"/>
  <c r="B12" i="14"/>
  <c r="B28" i="14"/>
  <c r="B37" i="14" s="1"/>
  <c r="B46" i="14" s="1"/>
  <c r="B19" i="14"/>
  <c r="B18" i="14"/>
  <c r="B27" i="14" s="1"/>
  <c r="B36" i="14" s="1"/>
  <c r="B45" i="14" s="1"/>
  <c r="B17" i="14"/>
  <c r="B26" i="14" s="1"/>
  <c r="B35" i="14" s="1"/>
  <c r="B44" i="14" s="1"/>
  <c r="B16" i="14"/>
  <c r="B25" i="14" s="1"/>
  <c r="B48" i="13"/>
  <c r="B39" i="13"/>
  <c r="B30" i="13"/>
  <c r="B21" i="13"/>
  <c r="B12" i="13"/>
  <c r="B28" i="13"/>
  <c r="B37" i="13" s="1"/>
  <c r="B46" i="13" s="1"/>
  <c r="B19" i="13"/>
  <c r="B18" i="13"/>
  <c r="B27" i="13" s="1"/>
  <c r="B36" i="13" s="1"/>
  <c r="B45" i="13" s="1"/>
  <c r="B17" i="13"/>
  <c r="B26" i="13" s="1"/>
  <c r="B35" i="13" s="1"/>
  <c r="B44" i="13" s="1"/>
  <c r="B16" i="13"/>
  <c r="B25" i="13" s="1"/>
  <c r="B48" i="12"/>
  <c r="B39" i="12"/>
  <c r="B30" i="12"/>
  <c r="B21" i="12"/>
  <c r="B12" i="12"/>
  <c r="B28" i="12"/>
  <c r="B37" i="12" s="1"/>
  <c r="B46" i="12" s="1"/>
  <c r="B19" i="12"/>
  <c r="B18" i="12"/>
  <c r="B27" i="12" s="1"/>
  <c r="B36" i="12" s="1"/>
  <c r="B45" i="12" s="1"/>
  <c r="B17" i="12"/>
  <c r="B26" i="12" s="1"/>
  <c r="B35" i="12" s="1"/>
  <c r="B44" i="12" s="1"/>
  <c r="B16" i="12"/>
  <c r="B48" i="11"/>
  <c r="B39" i="11"/>
  <c r="B30" i="11"/>
  <c r="B21" i="11"/>
  <c r="B12" i="11"/>
  <c r="B28" i="11"/>
  <c r="B37" i="11" s="1"/>
  <c r="B46" i="11" s="1"/>
  <c r="B19" i="11"/>
  <c r="B18" i="11"/>
  <c r="B27" i="11" s="1"/>
  <c r="B36" i="11" s="1"/>
  <c r="B45" i="11" s="1"/>
  <c r="B17" i="11"/>
  <c r="B26" i="11" s="1"/>
  <c r="B35" i="11" s="1"/>
  <c r="B44" i="11" s="1"/>
  <c r="B16" i="11"/>
  <c r="B48" i="10"/>
  <c r="B39" i="10"/>
  <c r="B30" i="10"/>
  <c r="B21" i="10"/>
  <c r="B12" i="10"/>
  <c r="B28" i="10"/>
  <c r="B37" i="10" s="1"/>
  <c r="B46" i="10" s="1"/>
  <c r="B19" i="10"/>
  <c r="B18" i="10"/>
  <c r="B27" i="10" s="1"/>
  <c r="B36" i="10" s="1"/>
  <c r="B45" i="10" s="1"/>
  <c r="B17" i="10"/>
  <c r="B26" i="10" s="1"/>
  <c r="B35" i="10" s="1"/>
  <c r="B44" i="10" s="1"/>
  <c r="B16" i="10"/>
  <c r="B48" i="9"/>
  <c r="B39" i="9"/>
  <c r="B30" i="9"/>
  <c r="B21" i="9"/>
  <c r="B12" i="9"/>
  <c r="B28" i="9"/>
  <c r="B37" i="9" s="1"/>
  <c r="B46" i="9" s="1"/>
  <c r="B19" i="9"/>
  <c r="B18" i="9"/>
  <c r="B27" i="9" s="1"/>
  <c r="B36" i="9" s="1"/>
  <c r="B45" i="9" s="1"/>
  <c r="B17" i="9"/>
  <c r="B26" i="9" s="1"/>
  <c r="B35" i="9" s="1"/>
  <c r="B44" i="9" s="1"/>
  <c r="B16" i="9"/>
  <c r="B53" i="8"/>
  <c r="B43" i="8"/>
  <c r="B33" i="8"/>
  <c r="B23" i="8"/>
  <c r="C13" i="8"/>
  <c r="C21" i="8"/>
  <c r="C31" i="8" s="1"/>
  <c r="C41" i="8" s="1"/>
  <c r="C51" i="8" s="1"/>
  <c r="B20" i="8"/>
  <c r="B30" i="8" s="1"/>
  <c r="B40" i="8" s="1"/>
  <c r="B50" i="8" s="1"/>
  <c r="B19" i="8"/>
  <c r="B29" i="8" s="1"/>
  <c r="B39" i="8" s="1"/>
  <c r="B49" i="8" s="1"/>
  <c r="B18" i="8"/>
  <c r="B28" i="8" s="1"/>
  <c r="B38" i="8" s="1"/>
  <c r="B48" i="8" s="1"/>
  <c r="C17" i="8"/>
  <c r="C23" i="8" s="1"/>
  <c r="B17" i="8"/>
  <c r="B27" i="8" s="1"/>
  <c r="B53" i="7"/>
  <c r="B43" i="7"/>
  <c r="B33" i="7"/>
  <c r="B23" i="7"/>
  <c r="C13" i="7"/>
  <c r="C21" i="7"/>
  <c r="C31" i="7" s="1"/>
  <c r="C41" i="7" s="1"/>
  <c r="C51" i="7" s="1"/>
  <c r="B20" i="7"/>
  <c r="B30" i="7" s="1"/>
  <c r="B40" i="7" s="1"/>
  <c r="B50" i="7" s="1"/>
  <c r="B19" i="7"/>
  <c r="B29" i="7" s="1"/>
  <c r="B39" i="7" s="1"/>
  <c r="B49" i="7" s="1"/>
  <c r="B18" i="7"/>
  <c r="B28" i="7" s="1"/>
  <c r="B38" i="7" s="1"/>
  <c r="B48" i="7" s="1"/>
  <c r="C17" i="7"/>
  <c r="C23" i="7" s="1"/>
  <c r="B17" i="7"/>
  <c r="B27" i="7" s="1"/>
  <c r="B48" i="6"/>
  <c r="B39" i="6"/>
  <c r="B30" i="6"/>
  <c r="B21" i="6"/>
  <c r="B12" i="6"/>
  <c r="B12" i="5"/>
  <c r="C33" i="4"/>
  <c r="C23" i="4"/>
  <c r="C13" i="4"/>
  <c r="B13" i="4"/>
  <c r="B53" i="4"/>
  <c r="B43" i="4"/>
  <c r="B33" i="4"/>
  <c r="B23" i="4"/>
  <c r="C21" i="4"/>
  <c r="C31" i="4" s="1"/>
  <c r="C41" i="4" s="1"/>
  <c r="C51" i="4" s="1"/>
  <c r="B20" i="4"/>
  <c r="B30" i="4" s="1"/>
  <c r="B40" i="4" s="1"/>
  <c r="B50" i="4" s="1"/>
  <c r="B19" i="4"/>
  <c r="B29" i="4" s="1"/>
  <c r="B39" i="4" s="1"/>
  <c r="B49" i="4" s="1"/>
  <c r="B18" i="4"/>
  <c r="B28" i="4" s="1"/>
  <c r="B38" i="4" s="1"/>
  <c r="B48" i="4" s="1"/>
  <c r="C17" i="4"/>
  <c r="B17" i="4"/>
  <c r="F4" i="26"/>
  <c r="F4" i="25"/>
  <c r="F4" i="24"/>
  <c r="F4" i="23"/>
  <c r="F4" i="22"/>
  <c r="F4" i="21"/>
  <c r="F4" i="20"/>
  <c r="B21" i="20" s="1"/>
  <c r="B31" i="20" s="1"/>
  <c r="B41" i="20" s="1"/>
  <c r="B51" i="20" s="1"/>
  <c r="F4" i="27"/>
  <c r="B21" i="27" s="1"/>
  <c r="B31" i="27" s="1"/>
  <c r="B41" i="27" s="1"/>
  <c r="B51" i="27" s="1"/>
  <c r="F4" i="19"/>
  <c r="F4" i="18"/>
  <c r="F4" i="17"/>
  <c r="F4" i="16"/>
  <c r="F4" i="15"/>
  <c r="F4" i="14"/>
  <c r="F4" i="13"/>
  <c r="F4" i="12"/>
  <c r="F4" i="11"/>
  <c r="F4" i="10"/>
  <c r="F4" i="9"/>
  <c r="F4" i="8"/>
  <c r="F4" i="7"/>
  <c r="F4" i="6"/>
  <c r="B19" i="6" s="1"/>
  <c r="B28" i="6" s="1"/>
  <c r="B37" i="6" s="1"/>
  <c r="B46" i="6" s="1"/>
  <c r="E4" i="5"/>
  <c r="B16" i="5" s="1"/>
  <c r="F4" i="4"/>
  <c r="B53" i="3"/>
  <c r="B43" i="3"/>
  <c r="B33" i="3"/>
  <c r="B23" i="3"/>
  <c r="B13" i="3"/>
  <c r="C53" i="3"/>
  <c r="C43" i="3"/>
  <c r="C33" i="3"/>
  <c r="C23" i="3"/>
  <c r="C13" i="3"/>
  <c r="B37" i="3"/>
  <c r="B27" i="3"/>
  <c r="B17" i="3"/>
  <c r="B13" i="1"/>
  <c r="C21" i="3"/>
  <c r="C31" i="3" s="1"/>
  <c r="C41" i="3" s="1"/>
  <c r="C51" i="3" s="1"/>
  <c r="B20" i="3"/>
  <c r="B30" i="3" s="1"/>
  <c r="B40" i="3" s="1"/>
  <c r="B50" i="3" s="1"/>
  <c r="B19" i="3"/>
  <c r="B29" i="3" s="1"/>
  <c r="B39" i="3" s="1"/>
  <c r="B49" i="3" s="1"/>
  <c r="B18" i="3"/>
  <c r="B28" i="3" s="1"/>
  <c r="B38" i="3" s="1"/>
  <c r="B48" i="3" s="1"/>
  <c r="C17" i="3"/>
  <c r="F4" i="3"/>
  <c r="C53" i="2"/>
  <c r="B53" i="2"/>
  <c r="B43" i="2"/>
  <c r="B33" i="2"/>
  <c r="B23" i="2"/>
  <c r="B13" i="2"/>
  <c r="C13" i="2"/>
  <c r="C23" i="2"/>
  <c r="C21" i="2"/>
  <c r="B17" i="2"/>
  <c r="C31" i="2"/>
  <c r="C41" i="2" s="1"/>
  <c r="C51" i="2" s="1"/>
  <c r="B20" i="2"/>
  <c r="B30" i="2" s="1"/>
  <c r="B40" i="2" s="1"/>
  <c r="B50" i="2" s="1"/>
  <c r="B19" i="2"/>
  <c r="B29" i="2" s="1"/>
  <c r="B39" i="2" s="1"/>
  <c r="B49" i="2" s="1"/>
  <c r="B18" i="2"/>
  <c r="B28" i="2" s="1"/>
  <c r="B38" i="2" s="1"/>
  <c r="B48" i="2" s="1"/>
  <c r="C17" i="2"/>
  <c r="F4" i="2"/>
  <c r="B53" i="1"/>
  <c r="C53" i="1"/>
  <c r="C51" i="1"/>
  <c r="C47" i="1"/>
  <c r="B50" i="1"/>
  <c r="B49" i="1"/>
  <c r="B48" i="1"/>
  <c r="B47" i="1"/>
  <c r="B43" i="1"/>
  <c r="B33" i="1"/>
  <c r="B23" i="1"/>
  <c r="C43" i="1"/>
  <c r="C41" i="1"/>
  <c r="C37" i="1"/>
  <c r="B40" i="1"/>
  <c r="B39" i="1"/>
  <c r="B38" i="1"/>
  <c r="B37" i="1"/>
  <c r="C33" i="1"/>
  <c r="C23" i="1"/>
  <c r="C31" i="1"/>
  <c r="C27" i="1"/>
  <c r="B30" i="1"/>
  <c r="B29" i="1"/>
  <c r="B28" i="1"/>
  <c r="B27" i="1"/>
  <c r="C21" i="1"/>
  <c r="C17" i="1"/>
  <c r="B20" i="1"/>
  <c r="B19" i="1"/>
  <c r="B18" i="1"/>
  <c r="B17" i="1"/>
  <c r="F4" i="1"/>
  <c r="B37" i="26" l="1"/>
  <c r="B33" i="26"/>
  <c r="B37" i="25"/>
  <c r="B33" i="25"/>
  <c r="B37" i="24"/>
  <c r="B33" i="24"/>
  <c r="B37" i="23"/>
  <c r="B33" i="23"/>
  <c r="B37" i="21"/>
  <c r="B33" i="21"/>
  <c r="B17" i="20"/>
  <c r="B17" i="27"/>
  <c r="B27" i="27"/>
  <c r="B38" i="19"/>
  <c r="C27" i="19"/>
  <c r="C37" i="18"/>
  <c r="C33" i="18"/>
  <c r="B27" i="18"/>
  <c r="B38" i="17"/>
  <c r="C27" i="17"/>
  <c r="B27" i="16"/>
  <c r="C27" i="16"/>
  <c r="B34" i="15"/>
  <c r="B34" i="14"/>
  <c r="B34" i="13"/>
  <c r="B25" i="12"/>
  <c r="B25" i="11"/>
  <c r="B25" i="10"/>
  <c r="B25" i="9"/>
  <c r="B37" i="8"/>
  <c r="C27" i="8"/>
  <c r="B37" i="7"/>
  <c r="C27" i="7"/>
  <c r="B17" i="5"/>
  <c r="B26" i="5" s="1"/>
  <c r="B35" i="5" s="1"/>
  <c r="B44" i="5" s="1"/>
  <c r="B16" i="6"/>
  <c r="B25" i="6" s="1"/>
  <c r="B34" i="6" s="1"/>
  <c r="B43" i="6" s="1"/>
  <c r="B17" i="6"/>
  <c r="B26" i="6" s="1"/>
  <c r="B35" i="6" s="1"/>
  <c r="B44" i="6" s="1"/>
  <c r="B18" i="6"/>
  <c r="B27" i="6" s="1"/>
  <c r="B36" i="6" s="1"/>
  <c r="B45" i="6" s="1"/>
  <c r="B18" i="5"/>
  <c r="B27" i="5" s="1"/>
  <c r="B36" i="5" s="1"/>
  <c r="B45" i="5" s="1"/>
  <c r="B19" i="5"/>
  <c r="B28" i="5" s="1"/>
  <c r="B37" i="5" s="1"/>
  <c r="B46" i="5" s="1"/>
  <c r="B25" i="5"/>
  <c r="B27" i="4"/>
  <c r="C27" i="4"/>
  <c r="C27" i="3"/>
  <c r="C27" i="2"/>
  <c r="B27" i="2"/>
  <c r="B47" i="26" l="1"/>
  <c r="B53" i="26" s="1"/>
  <c r="B43" i="26"/>
  <c r="B47" i="25"/>
  <c r="B53" i="25" s="1"/>
  <c r="B43" i="25"/>
  <c r="B47" i="24"/>
  <c r="B53" i="24" s="1"/>
  <c r="B43" i="24"/>
  <c r="B47" i="23"/>
  <c r="B53" i="23" s="1"/>
  <c r="B43" i="23"/>
  <c r="B47" i="21"/>
  <c r="B53" i="21" s="1"/>
  <c r="B43" i="21"/>
  <c r="B27" i="20"/>
  <c r="B37" i="27"/>
  <c r="B48" i="19"/>
  <c r="C33" i="19"/>
  <c r="C37" i="19"/>
  <c r="B37" i="18"/>
  <c r="C47" i="18"/>
  <c r="C53" i="18" s="1"/>
  <c r="C43" i="18"/>
  <c r="C37" i="17"/>
  <c r="B48" i="17"/>
  <c r="C37" i="16"/>
  <c r="B37" i="16"/>
  <c r="B43" i="15"/>
  <c r="B43" i="14"/>
  <c r="B43" i="13"/>
  <c r="B34" i="12"/>
  <c r="B34" i="11"/>
  <c r="B34" i="10"/>
  <c r="B34" i="9"/>
  <c r="C33" i="8"/>
  <c r="C37" i="8"/>
  <c r="B47" i="8"/>
  <c r="C33" i="7"/>
  <c r="C37" i="7"/>
  <c r="B47" i="7"/>
  <c r="B30" i="5"/>
  <c r="B21" i="5"/>
  <c r="B34" i="5"/>
  <c r="B39" i="5" s="1"/>
  <c r="C37" i="4"/>
  <c r="B37" i="4"/>
  <c r="C37" i="3"/>
  <c r="B47" i="3"/>
  <c r="B37" i="2"/>
  <c r="C33" i="2"/>
  <c r="C37" i="2"/>
  <c r="B37" i="20" l="1"/>
  <c r="B47" i="27"/>
  <c r="C43" i="19"/>
  <c r="C47" i="19"/>
  <c r="C53" i="19" s="1"/>
  <c r="B47" i="18"/>
  <c r="C47" i="17"/>
  <c r="B47" i="16"/>
  <c r="C43" i="16"/>
  <c r="C47" i="16"/>
  <c r="C53" i="16" s="1"/>
  <c r="B43" i="12"/>
  <c r="B43" i="11"/>
  <c r="B43" i="10"/>
  <c r="B43" i="9"/>
  <c r="C43" i="8"/>
  <c r="C47" i="8"/>
  <c r="C53" i="8" s="1"/>
  <c r="C43" i="7"/>
  <c r="C47" i="7"/>
  <c r="C53" i="7" s="1"/>
  <c r="B43" i="5"/>
  <c r="B48" i="5" s="1"/>
  <c r="B47" i="4"/>
  <c r="C43" i="4"/>
  <c r="C47" i="4"/>
  <c r="C53" i="4" s="1"/>
  <c r="C47" i="3"/>
  <c r="B47" i="2"/>
  <c r="C43" i="2"/>
  <c r="C47" i="2"/>
  <c r="B47" i="20" l="1"/>
  <c r="B4" i="27" l="1"/>
  <c r="B4" i="26"/>
  <c r="B4" i="25"/>
  <c r="B4" i="24"/>
  <c r="B4" i="23"/>
  <c r="B4" i="22"/>
  <c r="B4" i="21"/>
  <c r="B4" i="20"/>
  <c r="B4" i="19"/>
  <c r="B4" i="18"/>
  <c r="B3" i="17"/>
  <c r="B4" i="17" s="1"/>
  <c r="B4" i="16"/>
  <c r="B4" i="15"/>
  <c r="B4" i="14"/>
  <c r="B4" i="13"/>
  <c r="B4" i="12"/>
  <c r="B4" i="11"/>
  <c r="B4" i="10"/>
  <c r="B4" i="9"/>
  <c r="B4" i="8"/>
  <c r="B4" i="7"/>
  <c r="B4" i="6"/>
  <c r="B4" i="5"/>
  <c r="B4" i="4"/>
  <c r="B3" i="3"/>
  <c r="B4" i="3" s="1"/>
  <c r="B4" i="2"/>
  <c r="B4" i="1"/>
  <c r="C13" i="1" s="1"/>
  <c r="B33" i="20" l="1"/>
  <c r="B43" i="20"/>
  <c r="B53" i="20"/>
</calcChain>
</file>

<file path=xl/sharedStrings.xml><?xml version="1.0" encoding="utf-8"?>
<sst xmlns="http://schemas.openxmlformats.org/spreadsheetml/2006/main" count="1328" uniqueCount="26">
  <si>
    <t>Water Sold-</t>
  </si>
  <si>
    <t>Residentail Customers</t>
  </si>
  <si>
    <t>Avg Consumption Per Month</t>
  </si>
  <si>
    <t>Base</t>
  </si>
  <si>
    <t>Water Gallonage 0-4</t>
  </si>
  <si>
    <t>Water Gallonage 4-12</t>
  </si>
  <si>
    <t>Water Gallonage Over 12</t>
  </si>
  <si>
    <t>8,000 Cap</t>
  </si>
  <si>
    <t xml:space="preserve">Water </t>
  </si>
  <si>
    <t xml:space="preserve">Wastewater </t>
  </si>
  <si>
    <t>Average Usage:</t>
  </si>
  <si>
    <t>Rates Effective 6/1/2021:</t>
  </si>
  <si>
    <t>Average Bill 6/1/2021:</t>
  </si>
  <si>
    <t>Estimated Increase:</t>
  </si>
  <si>
    <t>SWIM increases:</t>
  </si>
  <si>
    <t>Amount</t>
  </si>
  <si>
    <t>Annual Index and Pass-Throughs:</t>
  </si>
  <si>
    <t>Total Annual Increase:</t>
  </si>
  <si>
    <t>Rates Effective 6/1/2022:</t>
  </si>
  <si>
    <t>Average Bill 6/1/2022:</t>
  </si>
  <si>
    <t>Rates Effective 6/1/2023:</t>
  </si>
  <si>
    <t>Average Bill 6/1/2023:</t>
  </si>
  <si>
    <t>Rates Effective 6/1/2024:</t>
  </si>
  <si>
    <t>Average Bill 6/1/2025:</t>
  </si>
  <si>
    <t>Average Bill 6/1/2024:</t>
  </si>
  <si>
    <t>Rates Effective 6/1/2025: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</si>
</sst>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4" fontId="0" fillId="0" borderId="0" xfId="1" applyFont="1"/>
    <xf numFmtId="44" fontId="0" fillId="0" borderId="0" xfId="0" applyNumberFormat="1"/>
    <xf numFmtId="44" fontId="3" fillId="0" borderId="0" xfId="0" applyNumberFormat="1" applyFont="1"/>
    <xf numFmtId="0" fontId="2" fillId="0" borderId="0" xfId="0" applyFont="1"/>
    <xf numFmtId="44" fontId="2" fillId="0" borderId="0" xfId="1" applyFont="1"/>
    <xf numFmtId="0" fontId="5" fillId="0" borderId="0" xfId="0" applyFont="1"/>
    <xf numFmtId="44" fontId="5" fillId="0" borderId="0" xfId="0" applyNumberFormat="1" applyFont="1"/>
    <xf numFmtId="44" fontId="6" fillId="0" borderId="0" xfId="1" applyFont="1"/>
    <xf numFmtId="0" fontId="6" fillId="0" borderId="0" xfId="0" applyFont="1"/>
    <xf numFmtId="10" fontId="0" fillId="0" borderId="0" xfId="2" applyNumberFormat="1" applyFont="1"/>
    <xf numFmtId="10" fontId="0" fillId="0" borderId="0" xfId="1" applyNumberFormat="1" applyFont="1"/>
    <xf numFmtId="0" fontId="7" fillId="0" borderId="0" xfId="0" applyFont="1"/>
    <xf numFmtId="10" fontId="7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49E5-5CD3-43B1-B342-688F7CEE87B5}">
  <dimension ref="A1:G73"/>
  <sheetViews>
    <sheetView tabSelected="1" workbookViewId="0"/>
  </sheetViews>
  <sheetFormatPr defaultRowHeight="14.5" x14ac:dyDescent="0.35"/>
  <cols>
    <col min="1" max="1" width="25" bestFit="1" customWidth="1"/>
    <col min="2" max="2" width="10.81640625" bestFit="1" customWidth="1"/>
    <col min="3" max="3" width="11.54296875" bestFit="1" customWidth="1"/>
    <col min="4" max="4" width="9.6328125" customWidth="1"/>
    <col min="5" max="5" width="28.90625" bestFit="1" customWidth="1"/>
    <col min="7" max="7" width="11.08984375" bestFit="1" customWidth="1"/>
  </cols>
  <sheetData>
    <row r="1" spans="1:7" x14ac:dyDescent="0.35">
      <c r="A1" s="1" t="s">
        <v>10</v>
      </c>
      <c r="E1" s="1" t="s">
        <v>13</v>
      </c>
      <c r="F1" s="1" t="s">
        <v>15</v>
      </c>
      <c r="G1" s="1"/>
    </row>
    <row r="2" spans="1:7" x14ac:dyDescent="0.35">
      <c r="A2" t="s">
        <v>0</v>
      </c>
      <c r="B2">
        <v>6310000</v>
      </c>
      <c r="E2" t="s">
        <v>16</v>
      </c>
      <c r="F2" s="11">
        <v>1.6299999999999999E-2</v>
      </c>
    </row>
    <row r="3" spans="1:7" x14ac:dyDescent="0.35">
      <c r="A3" t="s">
        <v>1</v>
      </c>
      <c r="B3">
        <v>122</v>
      </c>
      <c r="E3" s="13" t="s">
        <v>14</v>
      </c>
      <c r="F3" s="14">
        <v>2.9600000000000001E-2</v>
      </c>
    </row>
    <row r="4" spans="1:7" x14ac:dyDescent="0.35">
      <c r="A4" t="s">
        <v>2</v>
      </c>
      <c r="B4">
        <f>(B2/B3)/12</f>
        <v>4310.109289617486</v>
      </c>
      <c r="E4" t="s">
        <v>17</v>
      </c>
      <c r="F4" s="12">
        <f>SUM(F2:F3)</f>
        <v>4.5899999999999996E-2</v>
      </c>
    </row>
    <row r="5" spans="1:7" x14ac:dyDescent="0.35">
      <c r="E5" s="1"/>
      <c r="F5" s="2"/>
    </row>
    <row r="6" spans="1:7" x14ac:dyDescent="0.35">
      <c r="A6" s="1" t="s">
        <v>11</v>
      </c>
      <c r="B6" s="1" t="s">
        <v>8</v>
      </c>
      <c r="C6" s="1" t="s">
        <v>9</v>
      </c>
      <c r="D6" s="1"/>
    </row>
    <row r="7" spans="1:7" x14ac:dyDescent="0.35">
      <c r="A7" t="s">
        <v>3</v>
      </c>
      <c r="B7" s="9">
        <v>13.24</v>
      </c>
      <c r="C7" s="9">
        <v>35.46</v>
      </c>
      <c r="E7" s="1"/>
      <c r="F7" s="3"/>
    </row>
    <row r="8" spans="1:7" x14ac:dyDescent="0.35">
      <c r="A8" t="s">
        <v>4</v>
      </c>
      <c r="B8" s="9">
        <v>1.87</v>
      </c>
      <c r="C8" s="10"/>
      <c r="G8" s="3"/>
    </row>
    <row r="9" spans="1:7" x14ac:dyDescent="0.35">
      <c r="A9" t="s">
        <v>5</v>
      </c>
      <c r="B9" s="9">
        <v>2.78</v>
      </c>
      <c r="C9" s="10"/>
    </row>
    <row r="10" spans="1:7" x14ac:dyDescent="0.35">
      <c r="A10" t="s">
        <v>6</v>
      </c>
      <c r="B10" s="9">
        <v>4.6500000000000004</v>
      </c>
      <c r="C10" s="10"/>
    </row>
    <row r="11" spans="1:7" x14ac:dyDescent="0.35">
      <c r="A11" t="s">
        <v>7</v>
      </c>
      <c r="B11" s="6"/>
      <c r="C11" s="9">
        <v>5.67</v>
      </c>
    </row>
    <row r="13" spans="1:7" x14ac:dyDescent="0.35">
      <c r="A13" s="1" t="s">
        <v>12</v>
      </c>
      <c r="B13" s="4">
        <f>B7+(B8*4)+(B9*0.31010929)</f>
        <v>21.582103826199997</v>
      </c>
      <c r="C13" s="4">
        <f>C7+(C11*(B4/1000))</f>
        <v>59.898319672131151</v>
      </c>
    </row>
    <row r="16" spans="1:7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B17+(B18*4)+(B19*0.31010929)</f>
        <v>22.57272239182258</v>
      </c>
      <c r="C23" s="4">
        <f>C17+(C21*(B4/1000))</f>
        <v>62.647652545081968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B27+(B28*4)+(B29*0.31010929)</f>
        <v>23.608810349607236</v>
      </c>
      <c r="C33" s="4">
        <f>C27+(C31*(B4/1000))</f>
        <v>65.523179796901232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B37+(B38*4)+(B39*0.31010929)</f>
        <v>24.69245474465421</v>
      </c>
      <c r="C43" s="4">
        <f>C37+(C41*(B4/1000))</f>
        <v>68.530693749579001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B47+(B48*4)+(B49*0.31010929)</f>
        <v>25.82583841743384</v>
      </c>
      <c r="C53" s="4">
        <f>C47+(C51*(B4/1000))</f>
        <v>71.676252592684676</v>
      </c>
    </row>
    <row r="56" spans="1:3" x14ac:dyDescent="0.35">
      <c r="A56" s="7"/>
      <c r="B56" s="7"/>
      <c r="C56" s="7"/>
    </row>
    <row r="57" spans="1:3" x14ac:dyDescent="0.35">
      <c r="A57" s="10"/>
      <c r="B57" s="9"/>
      <c r="C57" s="9"/>
    </row>
    <row r="58" spans="1:3" x14ac:dyDescent="0.35">
      <c r="A58" s="10"/>
      <c r="B58" s="9"/>
      <c r="C58" s="10"/>
    </row>
    <row r="59" spans="1:3" x14ac:dyDescent="0.35">
      <c r="A59" s="10"/>
      <c r="B59" s="9"/>
      <c r="C59" s="10"/>
    </row>
    <row r="60" spans="1:3" x14ac:dyDescent="0.35">
      <c r="A60" s="10"/>
      <c r="B60" s="9"/>
      <c r="C60" s="10"/>
    </row>
    <row r="61" spans="1:3" x14ac:dyDescent="0.35">
      <c r="A61" s="10"/>
      <c r="B61" s="6"/>
      <c r="C61" s="9"/>
    </row>
    <row r="62" spans="1:3" x14ac:dyDescent="0.35">
      <c r="A62" s="5"/>
      <c r="B62" s="5"/>
      <c r="C62" s="5"/>
    </row>
    <row r="63" spans="1:3" x14ac:dyDescent="0.35">
      <c r="A63" s="7"/>
      <c r="B63" s="8"/>
      <c r="C63" s="8"/>
    </row>
    <row r="66" spans="1:3" x14ac:dyDescent="0.35">
      <c r="A66" s="7"/>
      <c r="B66" s="7"/>
      <c r="C66" s="7"/>
    </row>
    <row r="67" spans="1:3" x14ac:dyDescent="0.35">
      <c r="A67" s="10"/>
      <c r="B67" s="9"/>
      <c r="C67" s="9"/>
    </row>
    <row r="68" spans="1:3" x14ac:dyDescent="0.35">
      <c r="A68" s="10"/>
      <c r="B68" s="9"/>
      <c r="C68" s="10"/>
    </row>
    <row r="69" spans="1:3" x14ac:dyDescent="0.35">
      <c r="A69" s="10"/>
      <c r="B69" s="9"/>
      <c r="C69" s="10"/>
    </row>
    <row r="70" spans="1:3" x14ac:dyDescent="0.35">
      <c r="A70" s="10"/>
      <c r="B70" s="9"/>
      <c r="C70" s="10"/>
    </row>
    <row r="71" spans="1:3" x14ac:dyDescent="0.35">
      <c r="A71" s="10"/>
      <c r="B71" s="6"/>
      <c r="C71" s="9"/>
    </row>
    <row r="72" spans="1:3" x14ac:dyDescent="0.35">
      <c r="A72" s="5"/>
      <c r="B72" s="5"/>
      <c r="C72" s="5"/>
    </row>
    <row r="73" spans="1:3" x14ac:dyDescent="0.35">
      <c r="A73" s="7"/>
      <c r="B73" s="8"/>
      <c r="C73" s="8"/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AB7B-E2CE-4B84-B34A-A56711697058}">
  <dimension ref="A1:F48"/>
  <sheetViews>
    <sheetView workbookViewId="0"/>
  </sheetViews>
  <sheetFormatPr defaultRowHeight="14.5" x14ac:dyDescent="0.35"/>
  <cols>
    <col min="1" max="1" width="25" bestFit="1" customWidth="1"/>
    <col min="2" max="2" width="15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15697000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220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5945.833333333333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B7+(B8*4)+(B9*1.94583333)</f>
        <v>26.1294166574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B16+(B17*4)+(B18*1.94583333)</f>
        <v>27.328756881974659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B25+(B26*4)+(B27*1.94583333)</f>
        <v>28.583146822857294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B34+(B35*4)+(B36*1.94583333)</f>
        <v>29.895113262026449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B43+(B44*4)+(B45*1.94583333)</f>
        <v>31.267298960753465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028C-FAE8-4092-8BED-BF0F7AB8E917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20063000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259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6455.2767052767049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B7+(B8*4)+(B9*2.455276705)</f>
        <v>27.5456692399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B16+(B17*4)+(B18*2.455276705)</f>
        <v>28.81001545801141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B25+(B26*4)+(B27*2.455276705)</f>
        <v>30.132395167534135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B34+(B35*4)+(B36*2.455276705)</f>
        <v>31.515472105723955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B43+(B44*4)+(B45*2.455276705)</f>
        <v>32.962032275376686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E2F7-B895-4473-AD6E-CEC4EC807B71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3584000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61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4896.1748633879779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B7+(B8*4)+(B9*0.896174863)</f>
        <v>23.211366119139999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B16+(B17*4)+(B18*0.896174863)</f>
        <v>24.276767824008523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B25+(B26*4)+(B27*0.896174863)</f>
        <v>25.391071467130516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B34+(B35*4)+(B36*0.896174863)</f>
        <v>26.556521647471811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B43+(B44*4)+(B45*0.896174863)</f>
        <v>27.775465991090769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8FE8-23EA-467E-A946-73EFE474D46E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25751000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218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9843.6544342507641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B7+(B8*4)+(B9*5.843654434)</f>
        <v>36.965359326520002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B16+(B17*4)+(B18*5.843654434)</f>
        <v>38.662069319607269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B25+(B26*4)+(B27*5.843654434)</f>
        <v>40.436658301377243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B34+(B35*4)+(B36*5.843654434)</f>
        <v>42.292700917410464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B43+(B44*4)+(B45*5.843654434)</f>
        <v>44.233935889519607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CD5E-FECB-42B3-AF5E-AC29CD1CC0F5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5999000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106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4716.1949685534591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B7+(B8*4)+(B9*0.716194969)</f>
        <v>22.711022013819999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B16+(B17*4)+(B18*0.716194969)</f>
        <v>23.753457924254338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B25+(B26*4)+(B27*0.716194969)</f>
        <v>24.843741642977612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B34+(B35*4)+(B36*0.716194969)</f>
        <v>25.984069384390288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B43+(B44*4)+(B45*0.716194969)</f>
        <v>27.176738169133802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B2A7-C453-4C27-AC2C-FE0234AD828F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38092000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611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5195.3082378614299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B7+(B8*4)+(B9*1.195308238)</f>
        <v>24.042956901639997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B16+(B17*4)+(B18*1.195308238)</f>
        <v>25.146528623425276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B25+(B26*4)+(B27*1.195308238)</f>
        <v>26.300754287240494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B34+(B35*4)+(B36*1.195308238)</f>
        <v>27.507958909024836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B43+(B44*4)+(B45*1.195308238)</f>
        <v>28.77057422294908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4E46E-8DB9-4D8E-883D-309400DEE200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71583000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1193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5000.2095557418279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B7+(B8*4)+(B9*1)</f>
        <v>23.5</v>
      </c>
      <c r="C13" s="4">
        <f>C7+(C11*(B4/1000))</f>
        <v>63.811188181056167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B17+(B18*4)+(B19*1)</f>
        <v>24.57865</v>
      </c>
      <c r="C23" s="4">
        <f>C17+(C21*(B4/1000))</f>
        <v>66.740121718566641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B27+(B28*4)+(B29*1)</f>
        <v>25.706810035</v>
      </c>
      <c r="C33" s="4">
        <f>C27+(C31*(B4/1000))</f>
        <v>69.803493305448853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B37+(B38*4)+(B39*1)</f>
        <v>26.886752615606504</v>
      </c>
      <c r="C43" s="4">
        <f>C37+(C41*(B4/1000))</f>
        <v>73.007473648168954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B47+(B48*4)+(B49*1)</f>
        <v>28.120854560662842</v>
      </c>
      <c r="C53" s="4">
        <f>C47+(C51*(B4/1000))</f>
        <v>76.358516688619915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66ED-A111-46F0-810A-517636F7F6AF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1884781000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f>6219+3474+20</f>
        <v>9713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16170.604687875355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B7+(B8*4)+(B9*8)+(B10*4.617060469)</f>
        <v>64.429331180849999</v>
      </c>
      <c r="C13" s="4">
        <f>C7+(C11*(8000/1000))</f>
        <v>80.819999999999993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B17+(B18*4)+(B19*8)+(B20*4.617060469)</f>
        <v>67.386637482051015</v>
      </c>
      <c r="C23" s="4">
        <f>C17+(C21*(8000/1000))</f>
        <v>84.529638000000006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B27+(B28*4)+(B29*8)+(B30*4.617060469)</f>
        <v>70.479684142477169</v>
      </c>
      <c r="C33" s="4">
        <f>C27+(C31*(8000/1000))</f>
        <v>88.409548384200008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B37+(B38*4)+(B39*8)+(B40*4.617060469)</f>
        <v>73.714701644616866</v>
      </c>
      <c r="C43" s="4">
        <f>C37+(C41*(8000/1000))</f>
        <v>92.467546655034795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B47+(B48*4)+(B49*8)+(B50*4.617060469)</f>
        <v>77.098206450104783</v>
      </c>
      <c r="C53" s="4">
        <f>C47+(C51*(8000/1000))</f>
        <v>96.711807046500894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6DBF-1894-4574-8758-3C5923C215F5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21217000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893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1979.9365434863755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B7+(B8*1.979936543)</f>
        <v>16.942481335410001</v>
      </c>
      <c r="C13" s="4">
        <f>C7+(C11*(B4/1000))</f>
        <v>46.686240201567749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B17+(B18*1.979936543)</f>
        <v>17.720141228705319</v>
      </c>
      <c r="C23" s="4">
        <f>C17+(C21*(B4/1000))</f>
        <v>48.829138626819713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B27+(B28*1.979936543)</f>
        <v>18.533495711102894</v>
      </c>
      <c r="C33" s="4">
        <f>C27+(C31*(B4/1000))</f>
        <v>51.070396089790734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B37+(B38*1.979936543)</f>
        <v>19.384183164242518</v>
      </c>
      <c r="C43" s="4">
        <f>C37+(C41*(B4/1000))</f>
        <v>53.414527270312135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B47+(B48*1.979936543)</f>
        <v>20.273917171481251</v>
      </c>
      <c r="C53" s="4">
        <f>C47+(C51*(B4/1000))</f>
        <v>55.866254072019458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5DF3-69C1-4E4E-9340-9C96C106195F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123861000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1338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7714.3124065769807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B7+(B8*4)+(B9*3.714312407)</f>
        <v>31.045788491459998</v>
      </c>
      <c r="C13" s="4">
        <f>C7+(C11*(B4/1000))</f>
        <v>79.200151345291488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B17+(B18*4)+(B19*3.714312407)</f>
        <v>32.470790183218014</v>
      </c>
      <c r="C23" s="4">
        <f>C17+(C21*(B4/1000))</f>
        <v>82.835438292040365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B27+(B28*4)+(B29*3.714312407)</f>
        <v>33.961199452627724</v>
      </c>
      <c r="C33" s="4">
        <f>C27+(C31*(B4/1000))</f>
        <v>86.637584909645028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B37+(B38*4)+(B39*3.714312407)</f>
        <v>35.520018507503337</v>
      </c>
      <c r="C43" s="4">
        <f>C37+(C41*(B4/1000))</f>
        <v>90.614250056997719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B47+(B48*4)+(B49*3.714312407)</f>
        <v>37.15038735699774</v>
      </c>
      <c r="C53" s="4">
        <f>C47+(C51*(B4/1000))</f>
        <v>94.773444134613925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8B4E-B90C-420D-8A4C-D408460E41E9}">
  <dimension ref="A1:F53"/>
  <sheetViews>
    <sheetView workbookViewId="0"/>
  </sheetViews>
  <sheetFormatPr defaultRowHeight="14.5" x14ac:dyDescent="0.35"/>
  <cols>
    <col min="1" max="1" width="25" bestFit="1" customWidth="1"/>
    <col min="2" max="2" width="10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56235000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1589</v>
      </c>
      <c r="E3" s="13" t="s">
        <v>14</v>
      </c>
      <c r="F3" s="14">
        <v>2.9600000000000001E-2</v>
      </c>
    </row>
    <row r="4" spans="1:6" x14ac:dyDescent="0.35">
      <c r="A4" t="s">
        <v>2</v>
      </c>
      <c r="B4" s="10">
        <f>(B2/B3)/12</f>
        <v>2949.1818753933294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B7+(B8*(B4/1000))</f>
        <v>18.754970106985525</v>
      </c>
      <c r="C13" s="4">
        <f>C7+(C11*(B4/1000))</f>
        <v>52.181861233480177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B17+(B18*(B4/1000))</f>
        <v>19.615823234896162</v>
      </c>
      <c r="C23" s="4">
        <f>C17+(C21*(B4/1000))</f>
        <v>54.577008664096923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B27+(B28*(B4/1000))</f>
        <v>20.516189521377896</v>
      </c>
      <c r="C33" s="4">
        <f>C27+(C31*(B4/1000))</f>
        <v>57.082093361778973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B37+(B38*(B4/1000))</f>
        <v>21.457882620409144</v>
      </c>
      <c r="C43" s="4">
        <f>C37+(C41*(B4/1000))</f>
        <v>59.70216144708462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B47+(B48*(B4/1000))</f>
        <v>22.442799432685923</v>
      </c>
      <c r="C53" s="4">
        <f>C47+(C51*(B4/1000))</f>
        <v>62.442490657505807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DECE-5DB6-4EDE-809E-C72E0EE61AA1}">
  <dimension ref="A1:F53"/>
  <sheetViews>
    <sheetView workbookViewId="0"/>
  </sheetViews>
  <sheetFormatPr defaultRowHeight="14.5" x14ac:dyDescent="0.35"/>
  <cols>
    <col min="1" max="1" width="25" bestFit="1" customWidth="1"/>
    <col min="2" max="2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117038000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969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10065.187478500173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B7+(B11*(8000/1000))</f>
        <v>80.819999999999993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B17+(B21*(8000/1000))</f>
        <v>84.529638000000006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B27+(B31*(8000/1000))</f>
        <v>88.409548384200008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B37+(B41*(8000/1000))</f>
        <v>92.467546655034795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B47+(B51*(8000/1000))</f>
        <v>96.711807046500894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F893-7790-44C2-AFFF-0E6A751F2C91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73874000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773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7963.9931004743421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80.615840879689529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84.316107976067272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88.186217332168766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92.233964707715302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96.46750368779945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5B19-CB04-4C1B-B75B-1EDD497FB14B}">
  <dimension ref="A1:F53"/>
  <sheetViews>
    <sheetView workbookViewId="0"/>
  </sheetViews>
  <sheetFormatPr defaultRowHeight="14.5" x14ac:dyDescent="0.35"/>
  <cols>
    <col min="1" max="1" width="25" bestFit="1" customWidth="1"/>
    <col min="2" max="2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19981000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905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1839.8710865561695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45.89206906077348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47.998515030662986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50.201646870570414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52.505902461929601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54.915923384932171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B349-73C3-41EA-99C9-C39BCE59A203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329241000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2082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13178.073967339098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B7+(B11*(8000/1000))</f>
        <v>80.819999999999993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B17+(B21*(8000/1000))</f>
        <v>84.529638000000006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B27+(B31*(8000/1000))</f>
        <v>88.409548384200008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B37+(B41*(8000/1000))</f>
        <v>92.467546655034795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B47+(B51*(8000/1000))</f>
        <v>96.711807046500894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9218-9EE8-4D26-A0DE-CD59386628F3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199663000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4140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4018.9814814814818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58.247624999999999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60.921190987500005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63.717473653826254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66.64210569453688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69.700978345916127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04E5-2CA0-44CB-BA37-4CFE544E0731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8487000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148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4778.7162162162158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62.555320945945944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65.426610177364864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68.429691584505917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71.570614428234734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74.855705630490718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56EC-6341-4652-83EC-AD31E11099F1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20187000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239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7038.7029288702934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75.369445606694569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78.828903160041847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82.447149815087769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86.231473991600296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90.189498647814759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99F2-6291-4E7A-9E0B-4A71EF330B8C}">
  <dimension ref="A1:F53"/>
  <sheetViews>
    <sheetView workbookViewId="0">
      <selection activeCell="C1" sqref="C1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40480000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876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3850.8371385083715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9</v>
      </c>
    </row>
    <row r="7" spans="1:6" x14ac:dyDescent="0.35">
      <c r="A7" t="s">
        <v>3</v>
      </c>
      <c r="B7" s="9">
        <v>35.46</v>
      </c>
    </row>
    <row r="8" spans="1:6" x14ac:dyDescent="0.35">
      <c r="A8" t="s">
        <v>4</v>
      </c>
      <c r="B8" s="10"/>
    </row>
    <row r="9" spans="1:6" x14ac:dyDescent="0.35">
      <c r="A9" t="s">
        <v>5</v>
      </c>
      <c r="B9" s="10"/>
    </row>
    <row r="10" spans="1:6" x14ac:dyDescent="0.35">
      <c r="A10" t="s">
        <v>6</v>
      </c>
      <c r="B10" s="10"/>
    </row>
    <row r="11" spans="1:6" x14ac:dyDescent="0.35">
      <c r="A11" t="s">
        <v>7</v>
      </c>
      <c r="B11" s="9">
        <v>5.67</v>
      </c>
    </row>
    <row r="13" spans="1:6" x14ac:dyDescent="0.35">
      <c r="A13" s="1" t="s">
        <v>12</v>
      </c>
      <c r="B13" s="4">
        <f>B7+(B11*(B4/1000))</f>
        <v>57.29424657534247</v>
      </c>
    </row>
    <row r="16" spans="1:6" x14ac:dyDescent="0.35">
      <c r="A16" s="1" t="s">
        <v>18</v>
      </c>
      <c r="B16" s="1" t="s">
        <v>9</v>
      </c>
    </row>
    <row r="17" spans="1:2" x14ac:dyDescent="0.35">
      <c r="A17" t="s">
        <v>3</v>
      </c>
      <c r="B17" s="9">
        <f>B7*(1+F4)</f>
        <v>37.087614000000002</v>
      </c>
    </row>
    <row r="18" spans="1:2" x14ac:dyDescent="0.35">
      <c r="A18" t="s">
        <v>4</v>
      </c>
      <c r="B18" s="10"/>
    </row>
    <row r="19" spans="1:2" x14ac:dyDescent="0.35">
      <c r="A19" t="s">
        <v>5</v>
      </c>
      <c r="B19" s="10"/>
    </row>
    <row r="20" spans="1:2" x14ac:dyDescent="0.35">
      <c r="A20" t="s">
        <v>6</v>
      </c>
      <c r="B20" s="10"/>
    </row>
    <row r="21" spans="1:2" x14ac:dyDescent="0.35">
      <c r="A21" t="s">
        <v>7</v>
      </c>
      <c r="B21" s="9">
        <f>B11*(1+F4)</f>
        <v>5.9302530000000004</v>
      </c>
    </row>
    <row r="23" spans="1:2" x14ac:dyDescent="0.35">
      <c r="A23" s="1" t="s">
        <v>19</v>
      </c>
      <c r="B23" s="4">
        <f>B17+(B21*(B4/1000))</f>
        <v>59.92405249315069</v>
      </c>
    </row>
    <row r="26" spans="1:2" x14ac:dyDescent="0.35">
      <c r="A26" s="1" t="s">
        <v>20</v>
      </c>
      <c r="B26" s="1" t="s">
        <v>9</v>
      </c>
    </row>
    <row r="27" spans="1:2" x14ac:dyDescent="0.35">
      <c r="A27" t="s">
        <v>3</v>
      </c>
      <c r="B27" s="9">
        <f>B17*(1+F4)</f>
        <v>38.789935482600001</v>
      </c>
    </row>
    <row r="28" spans="1:2" x14ac:dyDescent="0.35">
      <c r="A28" t="s">
        <v>4</v>
      </c>
      <c r="B28" s="10"/>
    </row>
    <row r="29" spans="1:2" x14ac:dyDescent="0.35">
      <c r="A29" t="s">
        <v>5</v>
      </c>
      <c r="B29" s="10"/>
    </row>
    <row r="30" spans="1:2" x14ac:dyDescent="0.35">
      <c r="A30" t="s">
        <v>6</v>
      </c>
      <c r="B30" s="10"/>
    </row>
    <row r="31" spans="1:2" x14ac:dyDescent="0.35">
      <c r="A31" t="s">
        <v>7</v>
      </c>
      <c r="B31" s="9">
        <f>B21*(1+F4)</f>
        <v>6.2024516127000009</v>
      </c>
    </row>
    <row r="33" spans="1:2" x14ac:dyDescent="0.35">
      <c r="A33" s="1" t="s">
        <v>21</v>
      </c>
      <c r="B33" s="4">
        <f>B27+(B31*(B4/1000))</f>
        <v>62.674566502586302</v>
      </c>
    </row>
    <row r="36" spans="1:2" x14ac:dyDescent="0.35">
      <c r="A36" s="1" t="s">
        <v>22</v>
      </c>
      <c r="B36" s="1" t="s">
        <v>9</v>
      </c>
    </row>
    <row r="37" spans="1:2" x14ac:dyDescent="0.35">
      <c r="A37" t="s">
        <v>3</v>
      </c>
      <c r="B37" s="9">
        <f>B27*(1+F4)</f>
        <v>40.57039352125134</v>
      </c>
    </row>
    <row r="38" spans="1:2" x14ac:dyDescent="0.35">
      <c r="A38" t="s">
        <v>4</v>
      </c>
      <c r="B38" s="10"/>
    </row>
    <row r="39" spans="1:2" x14ac:dyDescent="0.35">
      <c r="A39" t="s">
        <v>5</v>
      </c>
      <c r="B39" s="10"/>
    </row>
    <row r="40" spans="1:2" x14ac:dyDescent="0.35">
      <c r="A40" t="s">
        <v>6</v>
      </c>
      <c r="B40" s="10"/>
    </row>
    <row r="41" spans="1:2" x14ac:dyDescent="0.35">
      <c r="A41" t="s">
        <v>7</v>
      </c>
      <c r="B41" s="9">
        <f>B31*(1+F4)</f>
        <v>6.487144141722931</v>
      </c>
    </row>
    <row r="43" spans="1:2" x14ac:dyDescent="0.35">
      <c r="A43" s="1" t="s">
        <v>24</v>
      </c>
      <c r="B43" s="4">
        <f>B37+(B41*(B4/1000))</f>
        <v>65.551329105055018</v>
      </c>
    </row>
    <row r="46" spans="1:2" x14ac:dyDescent="0.35">
      <c r="A46" s="1" t="s">
        <v>25</v>
      </c>
      <c r="B46" s="1" t="s">
        <v>9</v>
      </c>
    </row>
    <row r="47" spans="1:2" x14ac:dyDescent="0.35">
      <c r="A47" t="s">
        <v>3</v>
      </c>
      <c r="B47" s="9">
        <f>B37*(1+F4)</f>
        <v>42.432574583876779</v>
      </c>
    </row>
    <row r="48" spans="1:2" x14ac:dyDescent="0.35">
      <c r="A48" t="s">
        <v>4</v>
      </c>
      <c r="B48" s="10"/>
    </row>
    <row r="49" spans="1:2" x14ac:dyDescent="0.35">
      <c r="A49" t="s">
        <v>5</v>
      </c>
      <c r="B49" s="10"/>
    </row>
    <row r="50" spans="1:2" x14ac:dyDescent="0.35">
      <c r="A50" t="s">
        <v>6</v>
      </c>
      <c r="B50" s="10"/>
    </row>
    <row r="51" spans="1:2" x14ac:dyDescent="0.35">
      <c r="A51" t="s">
        <v>7</v>
      </c>
      <c r="B51" s="9">
        <f>B41*(1+F4)</f>
        <v>6.7849040578280135</v>
      </c>
    </row>
    <row r="53" spans="1:2" x14ac:dyDescent="0.35">
      <c r="A53" s="1" t="s">
        <v>23</v>
      </c>
      <c r="B53" s="4">
        <f>B47+(B51*(B4/1000))</f>
        <v>68.560135110977043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260E-2522-4AEB-8A76-D6EA9C3B26A4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 s="10">
        <v>1541659000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f>10902</f>
        <v>10902</v>
      </c>
      <c r="E3" s="13" t="s">
        <v>14</v>
      </c>
      <c r="F3" s="14">
        <v>2.9600000000000001E-2</v>
      </c>
    </row>
    <row r="4" spans="1:6" x14ac:dyDescent="0.35">
      <c r="A4" t="s">
        <v>2</v>
      </c>
      <c r="B4" s="10">
        <f>(B2/B3)/12</f>
        <v>11784.22154956277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B7+(B8*4)+(B9+7.78422155)</f>
        <v>31.284221549999998</v>
      </c>
      <c r="C13" s="4">
        <f>C7+(C11*(8000/1000))</f>
        <v>80.819999999999993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B17+(B18*4)+(B19+7.78422155)</f>
        <v>32.362871549999994</v>
      </c>
      <c r="C23" s="4">
        <f>C17+(C21*(8000/1000))</f>
        <v>84.529638000000006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B27+(B28*4)+(B29+7.78422155)</f>
        <v>33.491031585000002</v>
      </c>
      <c r="C33" s="4">
        <f>C27+(C31*(8000/1000))</f>
        <v>88.409548384200008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B37+(B38*4)+(B39+7.78422155)</f>
        <v>34.670974165606502</v>
      </c>
      <c r="C43" s="4">
        <f>C37+(C41*(8000/1000))</f>
        <v>92.467546655034795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B47+(B48*4)+(B49+7.78422155)</f>
        <v>35.905076110662847</v>
      </c>
      <c r="C53" s="4">
        <f>C47+(C51*(8000/1000))</f>
        <v>96.711807046500894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58D1-629E-454D-8124-A37756E1EEF9}">
  <dimension ref="A1:F53"/>
  <sheetViews>
    <sheetView workbookViewId="0"/>
  </sheetViews>
  <sheetFormatPr defaultRowHeight="14.5" x14ac:dyDescent="0.35"/>
  <cols>
    <col min="1" max="1" width="25" bestFit="1" customWidth="1"/>
    <col min="2" max="2" width="10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42597000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504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7043.1547619047624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B7+(B8*4)+(B9*3.04315476)</f>
        <v>29.179970232799999</v>
      </c>
      <c r="C13" s="4">
        <f>C7+(C11*(B4/1000))</f>
        <v>75.394687500000003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B17+(B18*4)+(B19*3.04315476)</f>
        <v>30.519330866485518</v>
      </c>
      <c r="C23" s="4">
        <f>C17+(C21*(B4/1000))</f>
        <v>78.855303656250015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B27+(B28*4)+(B29*3.04315476)</f>
        <v>31.920168153257208</v>
      </c>
      <c r="C33" s="4">
        <f>C27+(C31*(B4/1000))</f>
        <v>82.474762094071878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B37+(B38*4)+(B39*3.04315476)</f>
        <v>33.385303871491715</v>
      </c>
      <c r="C43" s="4">
        <f>C37+(C41*(B4/1000))</f>
        <v>86.260353674189787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B47+(B48*4)+(B49*3.04315476)</f>
        <v>34.917689319193187</v>
      </c>
      <c r="C53" s="4">
        <f>C47+(C51*(B4/1000))</f>
        <v>90.219703907835097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9682-CC14-4F8D-83DC-1E02AED21DB9}">
  <dimension ref="A1:E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4" max="4" width="28.90625" bestFit="1" customWidth="1"/>
    <col min="5" max="5" width="7.6328125" bestFit="1" customWidth="1"/>
  </cols>
  <sheetData>
    <row r="1" spans="1:5" x14ac:dyDescent="0.35">
      <c r="A1" s="1" t="s">
        <v>10</v>
      </c>
      <c r="D1" s="1" t="s">
        <v>13</v>
      </c>
      <c r="E1" s="1" t="s">
        <v>15</v>
      </c>
    </row>
    <row r="2" spans="1:5" x14ac:dyDescent="0.35">
      <c r="A2" t="s">
        <v>0</v>
      </c>
      <c r="B2">
        <v>20260000</v>
      </c>
      <c r="D2" t="s">
        <v>16</v>
      </c>
      <c r="E2" s="11">
        <v>1.6299999999999999E-2</v>
      </c>
    </row>
    <row r="3" spans="1:5" x14ac:dyDescent="0.35">
      <c r="A3" t="s">
        <v>1</v>
      </c>
      <c r="B3" s="10">
        <v>280</v>
      </c>
      <c r="D3" s="13" t="s">
        <v>14</v>
      </c>
      <c r="E3" s="14">
        <v>2.9600000000000001E-2</v>
      </c>
    </row>
    <row r="4" spans="1:5" x14ac:dyDescent="0.35">
      <c r="A4" t="s">
        <v>2</v>
      </c>
      <c r="B4">
        <f>(B2/B3)/12</f>
        <v>6029.7619047619046</v>
      </c>
      <c r="D4" t="s">
        <v>17</v>
      </c>
      <c r="E4" s="12">
        <f>SUM(E2:E3)</f>
        <v>4.5899999999999996E-2</v>
      </c>
    </row>
    <row r="6" spans="1:5" x14ac:dyDescent="0.35">
      <c r="A6" s="1" t="s">
        <v>11</v>
      </c>
      <c r="B6" s="1" t="s">
        <v>8</v>
      </c>
    </row>
    <row r="7" spans="1:5" x14ac:dyDescent="0.35">
      <c r="A7" t="s">
        <v>3</v>
      </c>
      <c r="B7" s="9">
        <v>13.24</v>
      </c>
    </row>
    <row r="8" spans="1:5" x14ac:dyDescent="0.35">
      <c r="A8" t="s">
        <v>4</v>
      </c>
      <c r="B8" s="9">
        <v>1.87</v>
      </c>
    </row>
    <row r="9" spans="1:5" x14ac:dyDescent="0.35">
      <c r="A9" t="s">
        <v>5</v>
      </c>
      <c r="B9" s="9">
        <v>2.78</v>
      </c>
    </row>
    <row r="10" spans="1:5" x14ac:dyDescent="0.35">
      <c r="A10" t="s">
        <v>6</v>
      </c>
      <c r="B10" s="9">
        <v>4.6500000000000004</v>
      </c>
    </row>
    <row r="12" spans="1:5" x14ac:dyDescent="0.35">
      <c r="A12" s="1" t="s">
        <v>12</v>
      </c>
      <c r="B12" s="4">
        <f>B7+(B8*4)+(B9*2.029761905)</f>
        <v>26.362738095899999</v>
      </c>
    </row>
    <row r="15" spans="1:5" x14ac:dyDescent="0.35">
      <c r="A15" s="1" t="s">
        <v>18</v>
      </c>
      <c r="B15" s="1" t="s">
        <v>8</v>
      </c>
    </row>
    <row r="16" spans="1:5" x14ac:dyDescent="0.35">
      <c r="A16" t="s">
        <v>3</v>
      </c>
      <c r="B16" s="9">
        <f>B7*(1+E4)</f>
        <v>13.847716</v>
      </c>
    </row>
    <row r="17" spans="1:2" x14ac:dyDescent="0.35">
      <c r="A17" t="s">
        <v>4</v>
      </c>
      <c r="B17" s="9">
        <f>B8*(1+E4)</f>
        <v>1.9558330000000002</v>
      </c>
    </row>
    <row r="18" spans="1:2" x14ac:dyDescent="0.35">
      <c r="A18" t="s">
        <v>5</v>
      </c>
      <c r="B18" s="9">
        <f>B9*(1+E4)</f>
        <v>2.9076019999999998</v>
      </c>
    </row>
    <row r="19" spans="1:2" x14ac:dyDescent="0.35">
      <c r="A19" t="s">
        <v>6</v>
      </c>
      <c r="B19" s="9">
        <f>B10*(1+E4)</f>
        <v>4.8634350000000008</v>
      </c>
    </row>
    <row r="21" spans="1:2" x14ac:dyDescent="0.35">
      <c r="A21" s="1" t="s">
        <v>19</v>
      </c>
      <c r="B21" s="4">
        <f>B16+(B17*4)+(B18*2.029761905)</f>
        <v>27.572787774501808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B16*(1+E4)</f>
        <v>14.483326164400001</v>
      </c>
    </row>
    <row r="26" spans="1:2" x14ac:dyDescent="0.35">
      <c r="A26" t="s">
        <v>4</v>
      </c>
      <c r="B26" s="9">
        <f>B17*(1+E4)</f>
        <v>2.0456057347000001</v>
      </c>
    </row>
    <row r="27" spans="1:2" x14ac:dyDescent="0.35">
      <c r="A27" t="s">
        <v>5</v>
      </c>
      <c r="B27" s="9">
        <f>B18*(1+E4)</f>
        <v>3.0410609318000001</v>
      </c>
    </row>
    <row r="28" spans="1:2" x14ac:dyDescent="0.35">
      <c r="A28" t="s">
        <v>6</v>
      </c>
      <c r="B28" s="9">
        <f>B19*(1+E4)</f>
        <v>5.0866666665000011</v>
      </c>
    </row>
    <row r="30" spans="1:2" x14ac:dyDescent="0.35">
      <c r="A30" s="1" t="s">
        <v>21</v>
      </c>
      <c r="B30" s="4">
        <f>B25+(B26*4)+(B27*2.029761905)</f>
        <v>28.838378733351444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B25*(1+E4)</f>
        <v>15.148110835345962</v>
      </c>
    </row>
    <row r="35" spans="1:2" x14ac:dyDescent="0.35">
      <c r="A35" t="s">
        <v>4</v>
      </c>
      <c r="B35" s="9">
        <f>B26*(1+E4)</f>
        <v>2.1394990379227301</v>
      </c>
    </row>
    <row r="36" spans="1:2" x14ac:dyDescent="0.35">
      <c r="A36" t="s">
        <v>5</v>
      </c>
      <c r="B36" s="9">
        <f>B27*(1+E4)</f>
        <v>3.1806456285696205</v>
      </c>
    </row>
    <row r="37" spans="1:2" x14ac:dyDescent="0.35">
      <c r="A37" t="s">
        <v>6</v>
      </c>
      <c r="B37" s="9">
        <f>B28*(1+E4)</f>
        <v>5.3201446664923511</v>
      </c>
    </row>
    <row r="39" spans="1:2" x14ac:dyDescent="0.35">
      <c r="A39" s="1" t="s">
        <v>24</v>
      </c>
      <c r="B39" s="4">
        <f>B34+(B35*4)+(B36*2.029761905)</f>
        <v>30.16206031721228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B34*(1+E4)</f>
        <v>15.843409122688342</v>
      </c>
    </row>
    <row r="44" spans="1:2" x14ac:dyDescent="0.35">
      <c r="A44" t="s">
        <v>4</v>
      </c>
      <c r="B44" s="9">
        <f>B35*(1+E4)</f>
        <v>2.2377020437633837</v>
      </c>
    </row>
    <row r="45" spans="1:2" x14ac:dyDescent="0.35">
      <c r="A45" t="s">
        <v>5</v>
      </c>
      <c r="B45" s="9">
        <f>B36*(1+E4)</f>
        <v>3.3266372629209662</v>
      </c>
    </row>
    <row r="46" spans="1:2" x14ac:dyDescent="0.35">
      <c r="A46" t="s">
        <v>6</v>
      </c>
      <c r="B46" s="9">
        <f>B37*(1+E4)</f>
        <v>5.5643393066843503</v>
      </c>
    </row>
    <row r="48" spans="1:2" x14ac:dyDescent="0.35">
      <c r="A48" s="1" t="s">
        <v>23</v>
      </c>
      <c r="B48" s="4">
        <f>B43+(B44*4)+(B45*2.029761905)</f>
        <v>31.546498885772323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E03B-E2E3-46C4-B67E-596AB252F6C6}">
  <dimension ref="A1:F48"/>
  <sheetViews>
    <sheetView workbookViewId="0">
      <selection activeCell="A2" sqref="A2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3828000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46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6934.782608695652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B7+(B8*4)+(B9*2.934782609)</f>
        <v>28.878695653019996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B16+(B17*4)+(B18*2.934782609)</f>
        <v>30.204227783493614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B25+(B26*4)+(B27*2.934782609)</f>
        <v>31.590601838755973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B34+(B35*4)+(B36*2.934782609)</f>
        <v>33.040610463154877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B43+(B44*4)+(B45*2.934782609)</f>
        <v>34.557174483413689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4C78-CCD2-4CC0-B431-99D8113D1ED1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72913000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1798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3379.3566926214312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B7+(B8*3.379356693)</f>
        <v>19.559397015910001</v>
      </c>
      <c r="C13" s="4">
        <f>C7+(C11*(B4/1000))</f>
        <v>54.620952447163518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B17+(B18*3.379356693)</f>
        <v>20.457173338940269</v>
      </c>
      <c r="C23" s="4">
        <f>C17+(C21*(B4/1000))</f>
        <v>57.128054164488326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B27+(B28*3.379356693)</f>
        <v>21.396157595197629</v>
      </c>
      <c r="C33" s="4">
        <f>C27+(C31*(B4/1000))</f>
        <v>59.750231850638343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B37+(B38*3.379356693)</f>
        <v>22.378241228817203</v>
      </c>
      <c r="C43" s="4">
        <f>C37+(C41*(B4/1000))</f>
        <v>62.492767492582637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B47+(B48*3.379356693)</f>
        <v>23.405402501219911</v>
      </c>
      <c r="C53" s="4">
        <f>C47+(C51*(B4/1000))</f>
        <v>65.361185520492185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46AC-2E51-46B9-8F54-DBA31E6A4116}">
  <dimension ref="A1:F53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28528000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1200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1981.1111111111111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  <c r="C6" s="1" t="s">
        <v>9</v>
      </c>
    </row>
    <row r="7" spans="1:6" x14ac:dyDescent="0.35">
      <c r="A7" t="s">
        <v>3</v>
      </c>
      <c r="B7" s="9">
        <v>13.24</v>
      </c>
      <c r="C7" s="9">
        <v>35.46</v>
      </c>
    </row>
    <row r="8" spans="1:6" x14ac:dyDescent="0.35">
      <c r="A8" t="s">
        <v>4</v>
      </c>
      <c r="B8" s="9">
        <v>1.87</v>
      </c>
      <c r="C8" s="10"/>
    </row>
    <row r="9" spans="1:6" x14ac:dyDescent="0.35">
      <c r="A9" t="s">
        <v>5</v>
      </c>
      <c r="B9" s="9">
        <v>2.78</v>
      </c>
      <c r="C9" s="10"/>
    </row>
    <row r="10" spans="1:6" x14ac:dyDescent="0.35">
      <c r="A10" t="s">
        <v>6</v>
      </c>
      <c r="B10" s="9">
        <v>4.6500000000000004</v>
      </c>
      <c r="C10" s="10"/>
    </row>
    <row r="11" spans="1:6" x14ac:dyDescent="0.35">
      <c r="A11" t="s">
        <v>7</v>
      </c>
      <c r="B11" s="6"/>
      <c r="C11" s="9">
        <v>5.67</v>
      </c>
    </row>
    <row r="13" spans="1:6" x14ac:dyDescent="0.35">
      <c r="A13" s="1" t="s">
        <v>12</v>
      </c>
      <c r="B13" s="4">
        <f>B7+(B8*1.98111111)</f>
        <v>16.944677775700001</v>
      </c>
      <c r="C13" s="4">
        <f>C7+(C11*(B4/1000))</f>
        <v>46.692900000000002</v>
      </c>
    </row>
    <row r="16" spans="1:6" x14ac:dyDescent="0.35">
      <c r="A16" s="1" t="s">
        <v>18</v>
      </c>
      <c r="B16" s="1" t="s">
        <v>8</v>
      </c>
      <c r="C16" s="1" t="s">
        <v>9</v>
      </c>
    </row>
    <row r="17" spans="1:3" x14ac:dyDescent="0.35">
      <c r="A17" t="s">
        <v>3</v>
      </c>
      <c r="B17" s="9">
        <f>B7*(1+F4)</f>
        <v>13.847716</v>
      </c>
      <c r="C17" s="9">
        <f>C7*(1+F4)</f>
        <v>37.087614000000002</v>
      </c>
    </row>
    <row r="18" spans="1:3" x14ac:dyDescent="0.35">
      <c r="A18" t="s">
        <v>4</v>
      </c>
      <c r="B18" s="9">
        <f>B8*(1+F4)</f>
        <v>1.9558330000000002</v>
      </c>
      <c r="C18" s="10"/>
    </row>
    <row r="19" spans="1:3" x14ac:dyDescent="0.35">
      <c r="A19" t="s">
        <v>5</v>
      </c>
      <c r="B19" s="9">
        <f>B9*(1+F4)</f>
        <v>2.9076019999999998</v>
      </c>
      <c r="C19" s="10"/>
    </row>
    <row r="20" spans="1:3" x14ac:dyDescent="0.35">
      <c r="A20" t="s">
        <v>6</v>
      </c>
      <c r="B20" s="9">
        <f>B10*(1+F4)</f>
        <v>4.8634350000000008</v>
      </c>
      <c r="C20" s="10"/>
    </row>
    <row r="21" spans="1:3" x14ac:dyDescent="0.35">
      <c r="A21" t="s">
        <v>7</v>
      </c>
      <c r="B21" s="6"/>
      <c r="C21" s="9">
        <f>C11*(1+F4)</f>
        <v>5.9302530000000004</v>
      </c>
    </row>
    <row r="23" spans="1:3" x14ac:dyDescent="0.35">
      <c r="A23" s="1" t="s">
        <v>19</v>
      </c>
      <c r="B23" s="4">
        <f>B17+(B18*1.98111111)</f>
        <v>17.722438485604631</v>
      </c>
      <c r="C23" s="4">
        <f>C17+(C21*(B4/1000))</f>
        <v>48.836104110000001</v>
      </c>
    </row>
    <row r="26" spans="1:3" x14ac:dyDescent="0.35">
      <c r="A26" s="1" t="s">
        <v>20</v>
      </c>
      <c r="B26" s="1" t="s">
        <v>8</v>
      </c>
      <c r="C26" s="1" t="s">
        <v>9</v>
      </c>
    </row>
    <row r="27" spans="1:3" x14ac:dyDescent="0.35">
      <c r="A27" t="s">
        <v>3</v>
      </c>
      <c r="B27" s="9">
        <f>B17*(1+F4)</f>
        <v>14.483326164400001</v>
      </c>
      <c r="C27" s="9">
        <f>C17*(1+F4)</f>
        <v>38.789935482600001</v>
      </c>
    </row>
    <row r="28" spans="1:3" x14ac:dyDescent="0.35">
      <c r="A28" t="s">
        <v>4</v>
      </c>
      <c r="B28" s="9">
        <f>B18*(1+F4)</f>
        <v>2.0456057347000001</v>
      </c>
      <c r="C28" s="10"/>
    </row>
    <row r="29" spans="1:3" x14ac:dyDescent="0.35">
      <c r="A29" t="s">
        <v>5</v>
      </c>
      <c r="B29" s="9">
        <f>B19*(1+F4)</f>
        <v>3.0410609318000001</v>
      </c>
      <c r="C29" s="10"/>
    </row>
    <row r="30" spans="1:3" x14ac:dyDescent="0.35">
      <c r="A30" t="s">
        <v>6</v>
      </c>
      <c r="B30" s="9">
        <f>B20*(1+F4)</f>
        <v>5.0866666665000011</v>
      </c>
      <c r="C30" s="10"/>
    </row>
    <row r="31" spans="1:3" x14ac:dyDescent="0.35">
      <c r="A31" t="s">
        <v>7</v>
      </c>
      <c r="B31" s="6"/>
      <c r="C31" s="9">
        <f>C21*(1+F4)</f>
        <v>6.2024516127000009</v>
      </c>
    </row>
    <row r="33" spans="1:3" x14ac:dyDescent="0.35">
      <c r="A33" s="1" t="s">
        <v>21</v>
      </c>
      <c r="B33" s="4">
        <f>B27+(B28*1.98111111)</f>
        <v>18.535898412093886</v>
      </c>
      <c r="C33" s="4">
        <f>C27+(C31*(B4/1000))</f>
        <v>51.077681288649003</v>
      </c>
    </row>
    <row r="36" spans="1:3" x14ac:dyDescent="0.35">
      <c r="A36" s="1" t="s">
        <v>22</v>
      </c>
      <c r="B36" s="1" t="s">
        <v>8</v>
      </c>
      <c r="C36" s="1" t="s">
        <v>9</v>
      </c>
    </row>
    <row r="37" spans="1:3" x14ac:dyDescent="0.35">
      <c r="A37" t="s">
        <v>3</v>
      </c>
      <c r="B37" s="9">
        <f>B27*(1+F4)</f>
        <v>15.148110835345962</v>
      </c>
      <c r="C37" s="9">
        <f>C27*(1+F4)</f>
        <v>40.57039352125134</v>
      </c>
    </row>
    <row r="38" spans="1:3" x14ac:dyDescent="0.35">
      <c r="A38" t="s">
        <v>4</v>
      </c>
      <c r="B38" s="9">
        <f>B28*(1+F4)</f>
        <v>2.1394990379227301</v>
      </c>
      <c r="C38" s="10"/>
    </row>
    <row r="39" spans="1:3" x14ac:dyDescent="0.35">
      <c r="A39" t="s">
        <v>5</v>
      </c>
      <c r="B39" s="9">
        <f>B29*(1+F4)</f>
        <v>3.1806456285696205</v>
      </c>
      <c r="C39" s="10"/>
    </row>
    <row r="40" spans="1:3" x14ac:dyDescent="0.35">
      <c r="A40" t="s">
        <v>6</v>
      </c>
      <c r="B40" s="9">
        <f>B30*(1+F4)</f>
        <v>5.3201446664923511</v>
      </c>
      <c r="C40" s="10"/>
    </row>
    <row r="41" spans="1:3" x14ac:dyDescent="0.35">
      <c r="A41" t="s">
        <v>7</v>
      </c>
      <c r="B41" s="6"/>
      <c r="C41" s="9">
        <f>C31*(1+F4)</f>
        <v>6.487144141722931</v>
      </c>
    </row>
    <row r="43" spans="1:3" x14ac:dyDescent="0.35">
      <c r="A43" s="1" t="s">
        <v>24</v>
      </c>
      <c r="B43" s="4">
        <f>B37+(B38*1.98111111)</f>
        <v>19.386696149208994</v>
      </c>
      <c r="C43" s="4">
        <f>C37+(C41*(B4/1000))</f>
        <v>53.422146859797991</v>
      </c>
    </row>
    <row r="46" spans="1:3" x14ac:dyDescent="0.35">
      <c r="A46" s="1" t="s">
        <v>25</v>
      </c>
      <c r="B46" s="1" t="s">
        <v>8</v>
      </c>
      <c r="C46" s="1" t="s">
        <v>9</v>
      </c>
    </row>
    <row r="47" spans="1:3" x14ac:dyDescent="0.35">
      <c r="A47" t="s">
        <v>3</v>
      </c>
      <c r="B47" s="9">
        <f>B37*(1+F4)</f>
        <v>15.843409122688342</v>
      </c>
      <c r="C47" s="9">
        <f>C37*(1+F4)</f>
        <v>42.432574583876779</v>
      </c>
    </row>
    <row r="48" spans="1:3" x14ac:dyDescent="0.35">
      <c r="A48" t="s">
        <v>4</v>
      </c>
      <c r="B48" s="9">
        <f>B38*(1+F4)</f>
        <v>2.2377020437633837</v>
      </c>
      <c r="C48" s="10"/>
    </row>
    <row r="49" spans="1:3" x14ac:dyDescent="0.35">
      <c r="A49" t="s">
        <v>5</v>
      </c>
      <c r="B49" s="9">
        <f>B39*(1+F4)</f>
        <v>3.3266372629209662</v>
      </c>
      <c r="C49" s="10"/>
    </row>
    <row r="50" spans="1:3" x14ac:dyDescent="0.35">
      <c r="A50" t="s">
        <v>6</v>
      </c>
      <c r="B50" s="9">
        <f>B40*(1+F4)</f>
        <v>5.5643393066843503</v>
      </c>
      <c r="C50" s="10"/>
    </row>
    <row r="51" spans="1:3" x14ac:dyDescent="0.35">
      <c r="A51" t="s">
        <v>7</v>
      </c>
      <c r="B51" s="6"/>
      <c r="C51" s="9">
        <f>C41*(1+F4)</f>
        <v>6.7849040578280135</v>
      </c>
    </row>
    <row r="53" spans="1:3" x14ac:dyDescent="0.35">
      <c r="A53" s="1" t="s">
        <v>23</v>
      </c>
      <c r="B53" s="4">
        <f>B47+(B48*1.98111111)</f>
        <v>20.276545502457687</v>
      </c>
      <c r="C53" s="4">
        <f>C47+(C51*(B4/1000))</f>
        <v>55.874223400662721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CF7A-7B14-4810-A063-AAF62ECC0BC9}">
  <dimension ref="A1:F48"/>
  <sheetViews>
    <sheetView workbookViewId="0"/>
  </sheetViews>
  <sheetFormatPr defaultRowHeight="14.5" x14ac:dyDescent="0.35"/>
  <cols>
    <col min="1" max="1" width="25" bestFit="1" customWidth="1"/>
    <col min="2" max="2" width="11.81640625" bestFit="1" customWidth="1"/>
    <col min="5" max="5" width="28.90625" bestFit="1" customWidth="1"/>
    <col min="6" max="6" width="7.6328125" bestFit="1" customWidth="1"/>
  </cols>
  <sheetData>
    <row r="1" spans="1:6" x14ac:dyDescent="0.35">
      <c r="A1" s="1" t="s">
        <v>10</v>
      </c>
      <c r="E1" s="1" t="s">
        <v>13</v>
      </c>
      <c r="F1" s="1" t="s">
        <v>15</v>
      </c>
    </row>
    <row r="2" spans="1:6" x14ac:dyDescent="0.35">
      <c r="A2" t="s">
        <v>0</v>
      </c>
      <c r="B2">
        <v>13866000</v>
      </c>
      <c r="E2" t="s">
        <v>16</v>
      </c>
      <c r="F2" s="11">
        <v>1.6299999999999999E-2</v>
      </c>
    </row>
    <row r="3" spans="1:6" x14ac:dyDescent="0.35">
      <c r="A3" t="s">
        <v>1</v>
      </c>
      <c r="B3" s="10">
        <v>505</v>
      </c>
      <c r="E3" s="13" t="s">
        <v>14</v>
      </c>
      <c r="F3" s="14">
        <v>2.9600000000000001E-2</v>
      </c>
    </row>
    <row r="4" spans="1:6" x14ac:dyDescent="0.35">
      <c r="A4" t="s">
        <v>2</v>
      </c>
      <c r="B4">
        <f>(B2/B3)/12</f>
        <v>2288.1188118811883</v>
      </c>
      <c r="E4" t="s">
        <v>17</v>
      </c>
      <c r="F4" s="12">
        <f>SUM(F2:F3)</f>
        <v>4.5899999999999996E-2</v>
      </c>
    </row>
    <row r="6" spans="1:6" x14ac:dyDescent="0.35">
      <c r="A6" s="1" t="s">
        <v>11</v>
      </c>
      <c r="B6" s="1" t="s">
        <v>8</v>
      </c>
    </row>
    <row r="7" spans="1:6" x14ac:dyDescent="0.35">
      <c r="A7" t="s">
        <v>3</v>
      </c>
      <c r="B7" s="9">
        <v>13.24</v>
      </c>
    </row>
    <row r="8" spans="1:6" x14ac:dyDescent="0.35">
      <c r="A8" t="s">
        <v>4</v>
      </c>
      <c r="B8" s="9">
        <v>1.87</v>
      </c>
    </row>
    <row r="9" spans="1:6" x14ac:dyDescent="0.35">
      <c r="A9" t="s">
        <v>5</v>
      </c>
      <c r="B9" s="9">
        <v>2.78</v>
      </c>
    </row>
    <row r="10" spans="1:6" x14ac:dyDescent="0.35">
      <c r="A10" t="s">
        <v>6</v>
      </c>
      <c r="B10" s="9">
        <v>4.6500000000000004</v>
      </c>
    </row>
    <row r="12" spans="1:6" x14ac:dyDescent="0.35">
      <c r="A12" s="1" t="s">
        <v>12</v>
      </c>
      <c r="B12" s="4">
        <f>B7+(B8*2.288118812)</f>
        <v>17.518782178439999</v>
      </c>
    </row>
    <row r="15" spans="1:6" x14ac:dyDescent="0.35">
      <c r="A15" s="1" t="s">
        <v>18</v>
      </c>
      <c r="B15" s="1" t="s">
        <v>8</v>
      </c>
    </row>
    <row r="16" spans="1:6" x14ac:dyDescent="0.35">
      <c r="A16" t="s">
        <v>3</v>
      </c>
      <c r="B16" s="9">
        <f>B7*(1+F4)</f>
        <v>13.847716</v>
      </c>
    </row>
    <row r="17" spans="1:2" x14ac:dyDescent="0.35">
      <c r="A17" t="s">
        <v>4</v>
      </c>
      <c r="B17" s="9">
        <f>B8*(1+F4)</f>
        <v>1.9558330000000002</v>
      </c>
    </row>
    <row r="18" spans="1:2" x14ac:dyDescent="0.35">
      <c r="A18" t="s">
        <v>5</v>
      </c>
      <c r="B18" s="9">
        <f>B9*(1+F4)</f>
        <v>2.9076019999999998</v>
      </c>
    </row>
    <row r="19" spans="1:2" x14ac:dyDescent="0.35">
      <c r="A19" t="s">
        <v>6</v>
      </c>
      <c r="B19" s="9">
        <f>B10*(1+F4)</f>
        <v>4.8634350000000008</v>
      </c>
    </row>
    <row r="21" spans="1:2" x14ac:dyDescent="0.35">
      <c r="A21" s="1" t="s">
        <v>19</v>
      </c>
      <c r="B21" s="4">
        <f>B16+(B17*2.288118812)</f>
        <v>18.322894280430397</v>
      </c>
    </row>
    <row r="24" spans="1:2" x14ac:dyDescent="0.35">
      <c r="A24" s="1" t="s">
        <v>20</v>
      </c>
      <c r="B24" s="1" t="s">
        <v>8</v>
      </c>
    </row>
    <row r="25" spans="1:2" x14ac:dyDescent="0.35">
      <c r="A25" t="s">
        <v>3</v>
      </c>
      <c r="B25" s="9">
        <f>B16*(1+F4)</f>
        <v>14.483326164400001</v>
      </c>
    </row>
    <row r="26" spans="1:2" x14ac:dyDescent="0.35">
      <c r="A26" t="s">
        <v>4</v>
      </c>
      <c r="B26" s="9">
        <f>B17*(1+F4)</f>
        <v>2.0456057347000001</v>
      </c>
    </row>
    <row r="27" spans="1:2" x14ac:dyDescent="0.35">
      <c r="A27" t="s">
        <v>5</v>
      </c>
      <c r="B27" s="9">
        <f>B18*(1+F4)</f>
        <v>3.0410609318000001</v>
      </c>
    </row>
    <row r="28" spans="1:2" x14ac:dyDescent="0.35">
      <c r="A28" t="s">
        <v>6</v>
      </c>
      <c r="B28" s="9">
        <f>B19*(1+F4)</f>
        <v>5.0866666665000011</v>
      </c>
    </row>
    <row r="30" spans="1:2" x14ac:dyDescent="0.35">
      <c r="A30" s="1" t="s">
        <v>21</v>
      </c>
      <c r="B30" s="4">
        <f>B25+(B26*2.288118812)</f>
        <v>19.16391512790215</v>
      </c>
    </row>
    <row r="33" spans="1:2" x14ac:dyDescent="0.35">
      <c r="A33" s="1" t="s">
        <v>22</v>
      </c>
      <c r="B33" s="1" t="s">
        <v>8</v>
      </c>
    </row>
    <row r="34" spans="1:2" x14ac:dyDescent="0.35">
      <c r="A34" t="s">
        <v>3</v>
      </c>
      <c r="B34" s="9">
        <f>B25*(1+F4)</f>
        <v>15.148110835345962</v>
      </c>
    </row>
    <row r="35" spans="1:2" x14ac:dyDescent="0.35">
      <c r="A35" t="s">
        <v>4</v>
      </c>
      <c r="B35" s="9">
        <f>B26*(1+F4)</f>
        <v>2.1394990379227301</v>
      </c>
    </row>
    <row r="36" spans="1:2" x14ac:dyDescent="0.35">
      <c r="A36" t="s">
        <v>5</v>
      </c>
      <c r="B36" s="9">
        <f>B27*(1+F4)</f>
        <v>3.1806456285696205</v>
      </c>
    </row>
    <row r="37" spans="1:2" x14ac:dyDescent="0.35">
      <c r="A37" t="s">
        <v>6</v>
      </c>
      <c r="B37" s="9">
        <f>B28*(1+F4)</f>
        <v>5.3201446664923511</v>
      </c>
    </row>
    <row r="39" spans="1:2" x14ac:dyDescent="0.35">
      <c r="A39" s="1" t="s">
        <v>24</v>
      </c>
      <c r="B39" s="4">
        <f>B34+(B35*2.288118812)</f>
        <v>20.043538832272862</v>
      </c>
    </row>
    <row r="42" spans="1:2" x14ac:dyDescent="0.35">
      <c r="A42" s="1" t="s">
        <v>25</v>
      </c>
      <c r="B42" s="1" t="s">
        <v>8</v>
      </c>
    </row>
    <row r="43" spans="1:2" x14ac:dyDescent="0.35">
      <c r="A43" t="s">
        <v>3</v>
      </c>
      <c r="B43" s="9">
        <f>B34*(1+F4)</f>
        <v>15.843409122688342</v>
      </c>
    </row>
    <row r="44" spans="1:2" x14ac:dyDescent="0.35">
      <c r="A44" t="s">
        <v>4</v>
      </c>
      <c r="B44" s="9">
        <f>B35*(1+F4)</f>
        <v>2.2377020437633837</v>
      </c>
    </row>
    <row r="45" spans="1:2" x14ac:dyDescent="0.35">
      <c r="A45" t="s">
        <v>5</v>
      </c>
      <c r="B45" s="9">
        <f>B36*(1+F4)</f>
        <v>3.3266372629209662</v>
      </c>
    </row>
    <row r="46" spans="1:2" x14ac:dyDescent="0.35">
      <c r="A46" t="s">
        <v>6</v>
      </c>
      <c r="B46" s="9">
        <f>B37*(1+F4)</f>
        <v>5.5643393066843503</v>
      </c>
    </row>
    <row r="48" spans="1:2" x14ac:dyDescent="0.35">
      <c r="A48" s="1" t="s">
        <v>23</v>
      </c>
      <c r="B48" s="4">
        <f>B43+(B44*2.288118812)</f>
        <v>20.963537264674187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EB958-6DC5-4F1B-BDB3-A12509BA1E8C}"/>
</file>

<file path=customXml/itemProps2.xml><?xml version="1.0" encoding="utf-8"?>
<ds:datastoreItem xmlns:ds="http://schemas.openxmlformats.org/officeDocument/2006/customXml" ds:itemID="{201C4971-6CD0-4C76-84BC-9B0C74A6A9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0B4CB7-CEE7-4D27-BF8C-EE4EF1E3E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Lake Placid</vt:lpstr>
      <vt:lpstr>Cypress Lakes</vt:lpstr>
      <vt:lpstr>LUSI</vt:lpstr>
      <vt:lpstr>Golden Hills</vt:lpstr>
      <vt:lpstr>Crescent Heights</vt:lpstr>
      <vt:lpstr>Davis Shores</vt:lpstr>
      <vt:lpstr>Orangewood</vt:lpstr>
      <vt:lpstr>Summertree</vt:lpstr>
      <vt:lpstr>Lake Tarpon</vt:lpstr>
      <vt:lpstr>Bear Lake</vt:lpstr>
      <vt:lpstr>Jansen</vt:lpstr>
      <vt:lpstr>Little Wekiva</vt:lpstr>
      <vt:lpstr>Oakland Shores</vt:lpstr>
      <vt:lpstr>Park Ridge</vt:lpstr>
      <vt:lpstr>Ravenna Park</vt:lpstr>
      <vt:lpstr>Weathersfield</vt:lpstr>
      <vt:lpstr>Sanlando</vt:lpstr>
      <vt:lpstr>Labrador</vt:lpstr>
      <vt:lpstr>Pennbrooke</vt:lpstr>
      <vt:lpstr>Tierra Verde</vt:lpstr>
      <vt:lpstr>Eagle Ridge</vt:lpstr>
      <vt:lpstr>Cross Creek</vt:lpstr>
      <vt:lpstr>Mid County</vt:lpstr>
      <vt:lpstr>Lake Groves</vt:lpstr>
      <vt:lpstr>Barrington</vt:lpstr>
      <vt:lpstr>Lincoln Heights</vt:lpstr>
      <vt:lpstr>Sandalhaven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2020-07-31T14:45:26Z</dcterms:created>
  <dcterms:modified xsi:type="dcterms:W3CDTF">2020-08-01T18:44:04Z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