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dm-wdfs-01\Clients\OCLIENTS\037151\072993\"/>
    </mc:Choice>
  </mc:AlternateContent>
  <bookViews>
    <workbookView xWindow="0" yWindow="0" windowWidth="20640" windowHeight="7830" activeTab="2"/>
  </bookViews>
  <sheets>
    <sheet name="Current Index" sheetId="1" r:id="rId1"/>
    <sheet name="Historical Index" sheetId="3" r:id="rId2"/>
    <sheet name="MFR Retirements" sheetId="4" r:id="rId3"/>
    <sheet name="Obj to Line" sheetId="2" r:id="rId4"/>
  </sheets>
  <externalReferences>
    <externalReference r:id="rId5"/>
  </externalReferences>
  <definedNames>
    <definedName name="_xlnm._FilterDatabase" localSheetId="0" hidden="1">'Current Index'!$A$1:$F$139</definedName>
    <definedName name="_xlnm._FilterDatabase" localSheetId="3" hidden="1">'Obj to Line'!$A$3:$K$56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1" i="4" l="1"/>
  <c r="I143" i="4" s="1"/>
  <c r="I139" i="4"/>
  <c r="I138" i="4"/>
  <c r="I137" i="4"/>
  <c r="K136" i="4"/>
  <c r="J139" i="4" s="1"/>
  <c r="K110" i="4"/>
  <c r="Q109" i="4"/>
  <c r="N109" i="4"/>
  <c r="K108" i="4"/>
  <c r="K107" i="4"/>
  <c r="L105" i="4"/>
  <c r="K104" i="4"/>
  <c r="Q104" i="4" s="1"/>
  <c r="K103" i="4"/>
  <c r="Q103" i="4" s="1"/>
  <c r="Q102" i="4"/>
  <c r="K102" i="4"/>
  <c r="Q101" i="4"/>
  <c r="N101" i="4"/>
  <c r="K101" i="4"/>
  <c r="K100" i="4"/>
  <c r="Q100" i="4" s="1"/>
  <c r="K99" i="4"/>
  <c r="Q99" i="4" s="1"/>
  <c r="Q97" i="4"/>
  <c r="K97" i="4"/>
  <c r="Q96" i="4"/>
  <c r="N96" i="4"/>
  <c r="K96" i="4"/>
  <c r="N95" i="4"/>
  <c r="K95" i="4"/>
  <c r="Q95" i="4" s="1"/>
  <c r="K94" i="4"/>
  <c r="Q94" i="4" s="1"/>
  <c r="Q93" i="4"/>
  <c r="Q105" i="4" s="1"/>
  <c r="K93" i="4"/>
  <c r="K105" i="4" s="1"/>
  <c r="L90" i="4"/>
  <c r="Q89" i="4"/>
  <c r="K89" i="4"/>
  <c r="K88" i="4"/>
  <c r="Q88" i="4" s="1"/>
  <c r="K87" i="4"/>
  <c r="Q87" i="4" s="1"/>
  <c r="Q86" i="4"/>
  <c r="K86" i="4"/>
  <c r="Q82" i="4"/>
  <c r="K82" i="4"/>
  <c r="Q81" i="4"/>
  <c r="K81" i="4"/>
  <c r="K76" i="4"/>
  <c r="Q76" i="4" s="1"/>
  <c r="Q75" i="4"/>
  <c r="K75" i="4"/>
  <c r="L69" i="4"/>
  <c r="I69" i="4"/>
  <c r="R68" i="4"/>
  <c r="Q68" i="4" s="1"/>
  <c r="K68" i="4"/>
  <c r="K67" i="4"/>
  <c r="R67" i="4" s="1"/>
  <c r="Q67" i="4" s="1"/>
  <c r="K66" i="4"/>
  <c r="K69" i="4" s="1"/>
  <c r="K63" i="4"/>
  <c r="K62" i="4"/>
  <c r="R62" i="4" s="1"/>
  <c r="K55" i="4"/>
  <c r="I52" i="4"/>
  <c r="L49" i="4"/>
  <c r="R49" i="4" s="1"/>
  <c r="AA45" i="4"/>
  <c r="U45" i="4"/>
  <c r="L45" i="4"/>
  <c r="R45" i="4" s="1"/>
  <c r="Q45" i="4" s="1"/>
  <c r="K45" i="4"/>
  <c r="S45" i="4" s="1"/>
  <c r="V45" i="4" s="1"/>
  <c r="AA44" i="4"/>
  <c r="U44" i="4"/>
  <c r="L44" i="4"/>
  <c r="S44" i="4" s="1"/>
  <c r="K44" i="4"/>
  <c r="AA43" i="4"/>
  <c r="N102" i="4" s="1"/>
  <c r="U43" i="4"/>
  <c r="L43" i="4"/>
  <c r="R43" i="4" s="1"/>
  <c r="Q43" i="4" s="1"/>
  <c r="K43" i="4"/>
  <c r="S43" i="4" s="1"/>
  <c r="V43" i="4" s="1"/>
  <c r="AA42" i="4"/>
  <c r="U42" i="4"/>
  <c r="L42" i="4"/>
  <c r="S42" i="4" s="1"/>
  <c r="K42" i="4"/>
  <c r="AA41" i="4"/>
  <c r="U41" i="4"/>
  <c r="L41" i="4"/>
  <c r="S41" i="4" s="1"/>
  <c r="K41" i="4"/>
  <c r="AA40" i="4"/>
  <c r="U40" i="4"/>
  <c r="L40" i="4"/>
  <c r="S40" i="4" s="1"/>
  <c r="K40" i="4"/>
  <c r="AA39" i="4"/>
  <c r="N99" i="4" s="1"/>
  <c r="U39" i="4"/>
  <c r="L39" i="4"/>
  <c r="R39" i="4" s="1"/>
  <c r="Q39" i="4" s="1"/>
  <c r="K39" i="4"/>
  <c r="S39" i="4" s="1"/>
  <c r="V39" i="4" s="1"/>
  <c r="AA38" i="4"/>
  <c r="N100" i="4" s="1"/>
  <c r="U38" i="4"/>
  <c r="L38" i="4"/>
  <c r="R38" i="4" s="1"/>
  <c r="Q38" i="4" s="1"/>
  <c r="K38" i="4"/>
  <c r="S38" i="4" s="1"/>
  <c r="AA37" i="4"/>
  <c r="N97" i="4" s="1"/>
  <c r="U37" i="4"/>
  <c r="L37" i="4"/>
  <c r="R37" i="4" s="1"/>
  <c r="Q37" i="4" s="1"/>
  <c r="K37" i="4"/>
  <c r="S37" i="4" s="1"/>
  <c r="V37" i="4" s="1"/>
  <c r="AA36" i="4"/>
  <c r="U36" i="4"/>
  <c r="L36" i="4"/>
  <c r="S36" i="4" s="1"/>
  <c r="K36" i="4"/>
  <c r="AA35" i="4"/>
  <c r="U35" i="4"/>
  <c r="L35" i="4"/>
  <c r="R35" i="4" s="1"/>
  <c r="Q35" i="4" s="1"/>
  <c r="K35" i="4"/>
  <c r="S35" i="4" s="1"/>
  <c r="V35" i="4" s="1"/>
  <c r="AA34" i="4"/>
  <c r="U34" i="4"/>
  <c r="L34" i="4"/>
  <c r="S34" i="4" s="1"/>
  <c r="K34" i="4"/>
  <c r="AA33" i="4"/>
  <c r="U33" i="4"/>
  <c r="L33" i="4"/>
  <c r="S33" i="4" s="1"/>
  <c r="K33" i="4"/>
  <c r="AA32" i="4"/>
  <c r="U32" i="4"/>
  <c r="L32" i="4"/>
  <c r="R32" i="4" s="1"/>
  <c r="Q32" i="4" s="1"/>
  <c r="K32" i="4"/>
  <c r="S32" i="4" s="1"/>
  <c r="AA31" i="4"/>
  <c r="N110" i="4" s="1"/>
  <c r="U31" i="4"/>
  <c r="L31" i="4"/>
  <c r="R31" i="4" s="1"/>
  <c r="Q31" i="4" s="1"/>
  <c r="K31" i="4"/>
  <c r="S31" i="4" s="1"/>
  <c r="AA30" i="4"/>
  <c r="U30" i="4"/>
  <c r="L30" i="4"/>
  <c r="S30" i="4" s="1"/>
  <c r="K30" i="4"/>
  <c r="AA29" i="4"/>
  <c r="U29" i="4"/>
  <c r="L29" i="4"/>
  <c r="R29" i="4" s="1"/>
  <c r="Q29" i="4" s="1"/>
  <c r="K29" i="4"/>
  <c r="S29" i="4" s="1"/>
  <c r="AA28" i="4"/>
  <c r="N103" i="4" s="1"/>
  <c r="U28" i="4"/>
  <c r="L28" i="4"/>
  <c r="R28" i="4" s="1"/>
  <c r="Q28" i="4" s="1"/>
  <c r="K28" i="4"/>
  <c r="S28" i="4" s="1"/>
  <c r="AA27" i="4"/>
  <c r="N104" i="4" s="1"/>
  <c r="U27" i="4"/>
  <c r="L27" i="4"/>
  <c r="S27" i="4" s="1"/>
  <c r="K27" i="4"/>
  <c r="AA26" i="4"/>
  <c r="U26" i="4"/>
  <c r="L26" i="4"/>
  <c r="R26" i="4" s="1"/>
  <c r="Q26" i="4" s="1"/>
  <c r="K26" i="4"/>
  <c r="S26" i="4" s="1"/>
  <c r="U25" i="4"/>
  <c r="K25" i="4"/>
  <c r="AA25" i="4" s="1"/>
  <c r="U24" i="4"/>
  <c r="K24" i="4"/>
  <c r="AA24" i="4" s="1"/>
  <c r="L24" i="4" s="1"/>
  <c r="AA23" i="4"/>
  <c r="L23" i="4" s="1"/>
  <c r="R23" i="4" s="1"/>
  <c r="Q23" i="4" s="1"/>
  <c r="U23" i="4"/>
  <c r="S23" i="4"/>
  <c r="V23" i="4" s="1"/>
  <c r="K23" i="4"/>
  <c r="AA22" i="4"/>
  <c r="L22" i="4" s="1"/>
  <c r="U22" i="4"/>
  <c r="K22" i="4"/>
  <c r="AA21" i="4"/>
  <c r="U21" i="4"/>
  <c r="K21" i="4"/>
  <c r="K47" i="4" s="1"/>
  <c r="AA16" i="4"/>
  <c r="U16" i="4"/>
  <c r="L16" i="4"/>
  <c r="S16" i="4" s="1"/>
  <c r="K16" i="4"/>
  <c r="AA15" i="4"/>
  <c r="U15" i="4"/>
  <c r="S15" i="4"/>
  <c r="L15" i="4"/>
  <c r="R15" i="4" s="1"/>
  <c r="K15" i="4"/>
  <c r="U14" i="4"/>
  <c r="K14" i="4"/>
  <c r="AA14" i="4" s="1"/>
  <c r="U13" i="4"/>
  <c r="K13" i="4"/>
  <c r="AA13" i="4" s="1"/>
  <c r="U12" i="4"/>
  <c r="K12" i="4"/>
  <c r="AA12" i="4" s="1"/>
  <c r="U11" i="4"/>
  <c r="K11" i="4"/>
  <c r="AA11" i="4" s="1"/>
  <c r="U10" i="4"/>
  <c r="K10" i="4"/>
  <c r="K85" i="4" s="1"/>
  <c r="Q85" i="4" s="1"/>
  <c r="U9" i="4"/>
  <c r="K9" i="4"/>
  <c r="AA9" i="4" s="1"/>
  <c r="U8" i="4"/>
  <c r="K8" i="4"/>
  <c r="K83" i="4" s="1"/>
  <c r="Q83" i="4" s="1"/>
  <c r="U7" i="4"/>
  <c r="K7" i="4"/>
  <c r="AA7" i="4" s="1"/>
  <c r="U6" i="4"/>
  <c r="K6" i="4"/>
  <c r="AA6" i="4" s="1"/>
  <c r="U5" i="4"/>
  <c r="K5" i="4"/>
  <c r="AA5" i="4" s="1"/>
  <c r="N82" i="4" l="1"/>
  <c r="L6" i="4"/>
  <c r="L14" i="4"/>
  <c r="S22" i="4"/>
  <c r="V22" i="4" s="1"/>
  <c r="R22" i="4"/>
  <c r="Q22" i="4" s="1"/>
  <c r="V26" i="4"/>
  <c r="V28" i="4"/>
  <c r="V32" i="4"/>
  <c r="V38" i="4"/>
  <c r="N94" i="4"/>
  <c r="L25" i="4"/>
  <c r="L11" i="4"/>
  <c r="N87" i="4"/>
  <c r="V36" i="4"/>
  <c r="Q15" i="4"/>
  <c r="V15" i="4"/>
  <c r="K52" i="4"/>
  <c r="V40" i="4"/>
  <c r="Q90" i="4"/>
  <c r="N88" i="4"/>
  <c r="L12" i="4"/>
  <c r="V30" i="4"/>
  <c r="AA47" i="4"/>
  <c r="S24" i="4"/>
  <c r="R24" i="4"/>
  <c r="Q24" i="4" s="1"/>
  <c r="V29" i="4"/>
  <c r="V31" i="4"/>
  <c r="N84" i="4"/>
  <c r="L7" i="4"/>
  <c r="L5" i="4"/>
  <c r="N81" i="4"/>
  <c r="L9" i="4"/>
  <c r="N86" i="4"/>
  <c r="L13" i="4"/>
  <c r="N89" i="4"/>
  <c r="V27" i="4"/>
  <c r="V41" i="4"/>
  <c r="R16" i="4"/>
  <c r="Q16" i="4" s="1"/>
  <c r="R66" i="4"/>
  <c r="J137" i="4"/>
  <c r="K84" i="4"/>
  <c r="Q84" i="4" s="1"/>
  <c r="K18" i="4"/>
  <c r="L21" i="4"/>
  <c r="R27" i="4"/>
  <c r="Q27" i="4" s="1"/>
  <c r="R30" i="4"/>
  <c r="Q30" i="4" s="1"/>
  <c r="R33" i="4"/>
  <c r="Q33" i="4" s="1"/>
  <c r="R34" i="4"/>
  <c r="Q34" i="4" s="1"/>
  <c r="R36" i="4"/>
  <c r="Q36" i="4" s="1"/>
  <c r="R40" i="4"/>
  <c r="Q40" i="4" s="1"/>
  <c r="R41" i="4"/>
  <c r="Q41" i="4" s="1"/>
  <c r="R42" i="4"/>
  <c r="Q42" i="4" s="1"/>
  <c r="R44" i="4"/>
  <c r="Q44" i="4" s="1"/>
  <c r="Q62" i="4"/>
  <c r="J138" i="4"/>
  <c r="AA8" i="4"/>
  <c r="AA18" i="4" s="1"/>
  <c r="AA10" i="4"/>
  <c r="AA52" i="4" l="1"/>
  <c r="N107" i="4"/>
  <c r="N108" i="4"/>
  <c r="N93" i="4"/>
  <c r="N105" i="4" s="1"/>
  <c r="S9" i="4"/>
  <c r="V9" i="4" s="1"/>
  <c r="R9" i="4"/>
  <c r="Q9" i="4" s="1"/>
  <c r="V34" i="4"/>
  <c r="S11" i="4"/>
  <c r="V11" i="4" s="1"/>
  <c r="R11" i="4"/>
  <c r="Q11" i="4" s="1"/>
  <c r="R69" i="4"/>
  <c r="Q66" i="4"/>
  <c r="Q69" i="4" s="1"/>
  <c r="V33" i="4"/>
  <c r="S25" i="4"/>
  <c r="R25" i="4"/>
  <c r="Q25" i="4" s="1"/>
  <c r="S21" i="4"/>
  <c r="R21" i="4"/>
  <c r="L47" i="4"/>
  <c r="K57" i="4"/>
  <c r="S7" i="4"/>
  <c r="R7" i="4"/>
  <c r="Q7" i="4" s="1"/>
  <c r="K90" i="4"/>
  <c r="L8" i="4"/>
  <c r="N83" i="4"/>
  <c r="N90" i="4" s="1"/>
  <c r="S14" i="4"/>
  <c r="R14" i="4"/>
  <c r="Q14" i="4" s="1"/>
  <c r="S12" i="4"/>
  <c r="V12" i="4" s="1"/>
  <c r="R12" i="4"/>
  <c r="Q12" i="4" s="1"/>
  <c r="V44" i="4"/>
  <c r="S5" i="4"/>
  <c r="R5" i="4"/>
  <c r="N85" i="4"/>
  <c r="L10" i="4"/>
  <c r="L18" i="4" s="1"/>
  <c r="S13" i="4"/>
  <c r="V13" i="4" s="1"/>
  <c r="R13" i="4"/>
  <c r="Q13" i="4" s="1"/>
  <c r="V42" i="4"/>
  <c r="S6" i="4"/>
  <c r="V6" i="4" s="1"/>
  <c r="R6" i="4"/>
  <c r="Q6" i="4" s="1"/>
  <c r="L57" i="4" l="1"/>
  <c r="R18" i="4"/>
  <c r="Q5" i="4"/>
  <c r="S47" i="4"/>
  <c r="V21" i="4"/>
  <c r="V47" i="4" s="1"/>
  <c r="V5" i="4"/>
  <c r="S8" i="4"/>
  <c r="V8" i="4" s="1"/>
  <c r="R8" i="4"/>
  <c r="Q8" i="4" s="1"/>
  <c r="Q21" i="4"/>
  <c r="Q47" i="4" s="1"/>
  <c r="R47" i="4"/>
  <c r="V7" i="4"/>
  <c r="N113" i="4"/>
  <c r="N114" i="4" s="1"/>
  <c r="S10" i="4"/>
  <c r="V10" i="4" s="1"/>
  <c r="R10" i="4"/>
  <c r="Q10" i="4" s="1"/>
  <c r="L52" i="4"/>
  <c r="S18" i="4" l="1"/>
  <c r="V18" i="4"/>
  <c r="S52" i="4"/>
  <c r="R52" i="4"/>
  <c r="Q18" i="4"/>
  <c r="H38" i="2" l="1"/>
  <c r="F38" i="2"/>
  <c r="F52" i="2" l="1"/>
  <c r="H52" i="2"/>
  <c r="F32" i="2"/>
  <c r="H32" i="2"/>
  <c r="F11" i="2" l="1"/>
  <c r="E11" i="2"/>
  <c r="H11" i="2"/>
  <c r="E10" i="2" l="1"/>
  <c r="F10" i="2"/>
  <c r="H10" i="2"/>
  <c r="H6" i="2" l="1"/>
  <c r="H7" i="2"/>
  <c r="H8" i="2"/>
  <c r="H9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9" i="2"/>
  <c r="H30" i="2"/>
  <c r="H31" i="2"/>
  <c r="H33" i="2"/>
  <c r="H34" i="2"/>
  <c r="H35" i="2"/>
  <c r="H36" i="2"/>
  <c r="H37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3" i="2"/>
  <c r="H54" i="2"/>
  <c r="H55" i="2"/>
  <c r="H56" i="2"/>
  <c r="H5" i="2"/>
  <c r="F5" i="2" l="1"/>
  <c r="F6" i="2"/>
  <c r="F7" i="2"/>
  <c r="F8" i="2"/>
  <c r="F9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3" i="2"/>
  <c r="F54" i="2"/>
  <c r="F55" i="2"/>
  <c r="F56" i="2"/>
  <c r="C5" i="2"/>
  <c r="C6" i="2"/>
  <c r="C7" i="2"/>
  <c r="C8" i="2"/>
  <c r="C9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9" i="2"/>
  <c r="C30" i="2"/>
  <c r="C31" i="2"/>
  <c r="C33" i="2"/>
  <c r="C34" i="2"/>
  <c r="C35" i="2"/>
  <c r="C36" i="2"/>
  <c r="C37" i="2"/>
  <c r="C40" i="2"/>
  <c r="C41" i="2"/>
  <c r="C42" i="2"/>
  <c r="C43" i="2"/>
  <c r="C44" i="2"/>
  <c r="C45" i="2"/>
  <c r="C46" i="2"/>
  <c r="C47" i="2"/>
  <c r="C48" i="2"/>
  <c r="C49" i="2"/>
  <c r="C50" i="2"/>
  <c r="C51" i="2"/>
  <c r="C53" i="2"/>
  <c r="C54" i="2"/>
  <c r="C55" i="2"/>
  <c r="C56" i="2"/>
  <c r="C4" i="2"/>
  <c r="GE55" i="3"/>
  <c r="GB55" i="3"/>
  <c r="FY55" i="3"/>
  <c r="FV55" i="3"/>
  <c r="FS55" i="3"/>
  <c r="FP55" i="3"/>
  <c r="FM55" i="3"/>
  <c r="FJ55" i="3"/>
  <c r="FG55" i="3"/>
  <c r="FD55" i="3"/>
  <c r="FA55" i="3"/>
  <c r="EX55" i="3"/>
  <c r="EU55" i="3"/>
  <c r="ER55" i="3"/>
  <c r="EO55" i="3"/>
  <c r="EL55" i="3"/>
  <c r="EI55" i="3"/>
  <c r="EF55" i="3"/>
  <c r="EC55" i="3"/>
  <c r="DZ55" i="3"/>
  <c r="DW55" i="3"/>
  <c r="DT55" i="3"/>
  <c r="DQ55" i="3"/>
  <c r="DN55" i="3"/>
  <c r="DK55" i="3"/>
  <c r="DH55" i="3"/>
  <c r="GE54" i="3"/>
  <c r="GB54" i="3"/>
  <c r="FY54" i="3"/>
  <c r="FV54" i="3"/>
  <c r="FS54" i="3"/>
  <c r="FP54" i="3"/>
  <c r="FM54" i="3"/>
  <c r="FJ54" i="3"/>
  <c r="FG54" i="3"/>
  <c r="FD54" i="3"/>
  <c r="FA54" i="3"/>
  <c r="EX54" i="3"/>
  <c r="EU54" i="3"/>
  <c r="ER54" i="3"/>
  <c r="EO54" i="3"/>
  <c r="EL54" i="3"/>
  <c r="EI54" i="3"/>
  <c r="EF54" i="3"/>
  <c r="EC54" i="3"/>
  <c r="DZ54" i="3"/>
  <c r="DW54" i="3"/>
  <c r="DT54" i="3"/>
  <c r="DQ54" i="3"/>
  <c r="DN54" i="3"/>
  <c r="DK54" i="3"/>
  <c r="DH54" i="3"/>
  <c r="GE53" i="3"/>
  <c r="GB53" i="3"/>
  <c r="FY53" i="3"/>
  <c r="FV53" i="3"/>
  <c r="FS53" i="3"/>
  <c r="FP53" i="3"/>
  <c r="FM53" i="3"/>
  <c r="FJ53" i="3"/>
  <c r="FG53" i="3"/>
  <c r="FD53" i="3"/>
  <c r="FA53" i="3"/>
  <c r="EX53" i="3"/>
  <c r="EU53" i="3"/>
  <c r="ER53" i="3"/>
  <c r="EO53" i="3"/>
  <c r="EL53" i="3"/>
  <c r="EI53" i="3"/>
  <c r="EF53" i="3"/>
  <c r="EC53" i="3"/>
  <c r="DZ53" i="3"/>
  <c r="DW53" i="3"/>
  <c r="DT53" i="3"/>
  <c r="DQ53" i="3"/>
  <c r="DN53" i="3"/>
  <c r="DK53" i="3"/>
  <c r="DH53" i="3"/>
  <c r="GE49" i="3"/>
  <c r="GB49" i="3"/>
  <c r="FY49" i="3"/>
  <c r="FV49" i="3"/>
  <c r="FS49" i="3"/>
  <c r="FP49" i="3"/>
  <c r="FM49" i="3"/>
  <c r="FJ49" i="3"/>
  <c r="FG49" i="3"/>
  <c r="FD49" i="3"/>
  <c r="FA49" i="3"/>
  <c r="EX49" i="3"/>
  <c r="EU49" i="3"/>
  <c r="ER49" i="3"/>
  <c r="EO49" i="3"/>
  <c r="EL49" i="3"/>
  <c r="EI49" i="3"/>
  <c r="EF49" i="3"/>
  <c r="EC49" i="3"/>
  <c r="DZ49" i="3"/>
  <c r="DW49" i="3"/>
  <c r="DT49" i="3"/>
  <c r="DQ49" i="3"/>
  <c r="DN49" i="3"/>
  <c r="DK49" i="3"/>
  <c r="DH49" i="3"/>
  <c r="GE48" i="3"/>
  <c r="GB48" i="3"/>
  <c r="FY48" i="3"/>
  <c r="FV48" i="3"/>
  <c r="FS48" i="3"/>
  <c r="FP48" i="3"/>
  <c r="FM48" i="3"/>
  <c r="FJ48" i="3"/>
  <c r="FG48" i="3"/>
  <c r="FD48" i="3"/>
  <c r="FA48" i="3"/>
  <c r="EX48" i="3"/>
  <c r="EU48" i="3"/>
  <c r="ER48" i="3"/>
  <c r="EO48" i="3"/>
  <c r="EL48" i="3"/>
  <c r="EI48" i="3"/>
  <c r="EF48" i="3"/>
  <c r="EC48" i="3"/>
  <c r="DZ48" i="3"/>
  <c r="DW48" i="3"/>
  <c r="DT48" i="3"/>
  <c r="DQ48" i="3"/>
  <c r="DN48" i="3"/>
  <c r="DK48" i="3"/>
  <c r="DH48" i="3"/>
  <c r="GE47" i="3"/>
  <c r="GB47" i="3"/>
  <c r="FY47" i="3"/>
  <c r="FV47" i="3"/>
  <c r="FS47" i="3"/>
  <c r="FP47" i="3"/>
  <c r="FM47" i="3"/>
  <c r="FJ47" i="3"/>
  <c r="FG47" i="3"/>
  <c r="FD47" i="3"/>
  <c r="FA47" i="3"/>
  <c r="EX47" i="3"/>
  <c r="EU47" i="3"/>
  <c r="ER47" i="3"/>
  <c r="EO47" i="3"/>
  <c r="EL47" i="3"/>
  <c r="EI47" i="3"/>
  <c r="EF47" i="3"/>
  <c r="EC47" i="3"/>
  <c r="DZ47" i="3"/>
  <c r="DW47" i="3"/>
  <c r="DT47" i="3"/>
  <c r="DQ47" i="3"/>
  <c r="DN47" i="3"/>
  <c r="DK47" i="3"/>
  <c r="DH47" i="3"/>
  <c r="GE46" i="3"/>
  <c r="GB46" i="3"/>
  <c r="FY46" i="3"/>
  <c r="FV46" i="3"/>
  <c r="FS46" i="3"/>
  <c r="FP46" i="3"/>
  <c r="FM46" i="3"/>
  <c r="FJ46" i="3"/>
  <c r="FG46" i="3"/>
  <c r="FD46" i="3"/>
  <c r="FA46" i="3"/>
  <c r="EX46" i="3"/>
  <c r="EU46" i="3"/>
  <c r="ER46" i="3"/>
  <c r="EO46" i="3"/>
  <c r="EL46" i="3"/>
  <c r="EI46" i="3"/>
  <c r="EF46" i="3"/>
  <c r="EC46" i="3"/>
  <c r="DZ46" i="3"/>
  <c r="DW46" i="3"/>
  <c r="DT46" i="3"/>
  <c r="DQ46" i="3"/>
  <c r="DN46" i="3"/>
  <c r="DK46" i="3"/>
  <c r="DH46" i="3"/>
  <c r="GE45" i="3"/>
  <c r="GB45" i="3"/>
  <c r="FY45" i="3"/>
  <c r="FV45" i="3"/>
  <c r="FS45" i="3"/>
  <c r="FP45" i="3"/>
  <c r="FM45" i="3"/>
  <c r="FJ45" i="3"/>
  <c r="FG45" i="3"/>
  <c r="FD45" i="3"/>
  <c r="FA45" i="3"/>
  <c r="EX45" i="3"/>
  <c r="EU45" i="3"/>
  <c r="ER45" i="3"/>
  <c r="EO45" i="3"/>
  <c r="EL45" i="3"/>
  <c r="EI45" i="3"/>
  <c r="EF45" i="3"/>
  <c r="EC45" i="3"/>
  <c r="DZ45" i="3"/>
  <c r="DW45" i="3"/>
  <c r="DT45" i="3"/>
  <c r="DQ45" i="3"/>
  <c r="DN45" i="3"/>
  <c r="DK45" i="3"/>
  <c r="DH45" i="3"/>
  <c r="GE44" i="3"/>
  <c r="GB44" i="3"/>
  <c r="FY44" i="3"/>
  <c r="FV44" i="3"/>
  <c r="FS44" i="3"/>
  <c r="FP44" i="3"/>
  <c r="FM44" i="3"/>
  <c r="FJ44" i="3"/>
  <c r="FG44" i="3"/>
  <c r="FD44" i="3"/>
  <c r="FA44" i="3"/>
  <c r="EX44" i="3"/>
  <c r="EU44" i="3"/>
  <c r="ER44" i="3"/>
  <c r="EO44" i="3"/>
  <c r="EL44" i="3"/>
  <c r="EI44" i="3"/>
  <c r="EF44" i="3"/>
  <c r="EC44" i="3"/>
  <c r="DZ44" i="3"/>
  <c r="DW44" i="3"/>
  <c r="DT44" i="3"/>
  <c r="DQ44" i="3"/>
  <c r="DN44" i="3"/>
  <c r="DK44" i="3"/>
  <c r="DH44" i="3"/>
  <c r="GE43" i="3"/>
  <c r="GB43" i="3"/>
  <c r="FY43" i="3"/>
  <c r="FV43" i="3"/>
  <c r="FS43" i="3"/>
  <c r="FP43" i="3"/>
  <c r="FM43" i="3"/>
  <c r="FJ43" i="3"/>
  <c r="FG43" i="3"/>
  <c r="FD43" i="3"/>
  <c r="FA43" i="3"/>
  <c r="EX43" i="3"/>
  <c r="EU43" i="3"/>
  <c r="ER43" i="3"/>
  <c r="EO43" i="3"/>
  <c r="EL43" i="3"/>
  <c r="EI43" i="3"/>
  <c r="EF43" i="3"/>
  <c r="EC43" i="3"/>
  <c r="DZ43" i="3"/>
  <c r="DW43" i="3"/>
  <c r="DT43" i="3"/>
  <c r="DQ43" i="3"/>
  <c r="DN43" i="3"/>
  <c r="DK43" i="3"/>
  <c r="DH43" i="3"/>
  <c r="GE42" i="3"/>
  <c r="GB42" i="3"/>
  <c r="FY42" i="3"/>
  <c r="FV42" i="3"/>
  <c r="FS42" i="3"/>
  <c r="FP42" i="3"/>
  <c r="FM42" i="3"/>
  <c r="FJ42" i="3"/>
  <c r="FG42" i="3"/>
  <c r="FD42" i="3"/>
  <c r="FA42" i="3"/>
  <c r="EX42" i="3"/>
  <c r="EU42" i="3"/>
  <c r="ER42" i="3"/>
  <c r="EO42" i="3"/>
  <c r="EL42" i="3"/>
  <c r="EI42" i="3"/>
  <c r="EF42" i="3"/>
  <c r="EC42" i="3"/>
  <c r="DZ42" i="3"/>
  <c r="DW42" i="3"/>
  <c r="DT42" i="3"/>
  <c r="DQ42" i="3"/>
  <c r="DN42" i="3"/>
  <c r="DK42" i="3"/>
  <c r="DH42" i="3"/>
  <c r="GE41" i="3"/>
  <c r="GB41" i="3"/>
  <c r="FY41" i="3"/>
  <c r="FV41" i="3"/>
  <c r="FS41" i="3"/>
  <c r="FP41" i="3"/>
  <c r="FM41" i="3"/>
  <c r="FJ41" i="3"/>
  <c r="FG41" i="3"/>
  <c r="FD41" i="3"/>
  <c r="FA41" i="3"/>
  <c r="EX41" i="3"/>
  <c r="EU41" i="3"/>
  <c r="ER41" i="3"/>
  <c r="EO41" i="3"/>
  <c r="EL41" i="3"/>
  <c r="EI41" i="3"/>
  <c r="EF41" i="3"/>
  <c r="EC41" i="3"/>
  <c r="DZ41" i="3"/>
  <c r="DW41" i="3"/>
  <c r="DT41" i="3"/>
  <c r="DQ41" i="3"/>
  <c r="DN41" i="3"/>
  <c r="DK41" i="3"/>
  <c r="DH41" i="3"/>
  <c r="GE36" i="3"/>
  <c r="GB36" i="3"/>
  <c r="FY36" i="3"/>
  <c r="FV36" i="3"/>
  <c r="FS36" i="3"/>
  <c r="FP36" i="3"/>
  <c r="FM36" i="3"/>
  <c r="FJ36" i="3"/>
  <c r="FG36" i="3"/>
  <c r="FD36" i="3"/>
  <c r="FA36" i="3"/>
  <c r="EX36" i="3"/>
  <c r="EU36" i="3"/>
  <c r="ER36" i="3"/>
  <c r="EO36" i="3"/>
  <c r="EL36" i="3"/>
  <c r="EI36" i="3"/>
  <c r="EF36" i="3"/>
  <c r="EC36" i="3"/>
  <c r="DZ36" i="3"/>
  <c r="DW36" i="3"/>
  <c r="DT36" i="3"/>
  <c r="DQ36" i="3"/>
  <c r="DN36" i="3"/>
  <c r="DK36" i="3"/>
  <c r="DH36" i="3"/>
  <c r="GE35" i="3"/>
  <c r="GB35" i="3"/>
  <c r="FY35" i="3"/>
  <c r="FV35" i="3"/>
  <c r="FS35" i="3"/>
  <c r="FP35" i="3"/>
  <c r="FM35" i="3"/>
  <c r="FJ35" i="3"/>
  <c r="FG35" i="3"/>
  <c r="FD35" i="3"/>
  <c r="FA35" i="3"/>
  <c r="EX35" i="3"/>
  <c r="EU35" i="3"/>
  <c r="ER35" i="3"/>
  <c r="EO35" i="3"/>
  <c r="EL35" i="3"/>
  <c r="EI35" i="3"/>
  <c r="EF35" i="3"/>
  <c r="EC35" i="3"/>
  <c r="DZ35" i="3"/>
  <c r="DW35" i="3"/>
  <c r="DT35" i="3"/>
  <c r="DQ35" i="3"/>
  <c r="DN35" i="3"/>
  <c r="DK35" i="3"/>
  <c r="DH35" i="3"/>
  <c r="GE34" i="3"/>
  <c r="GB34" i="3"/>
  <c r="FY34" i="3"/>
  <c r="FV34" i="3"/>
  <c r="FS34" i="3"/>
  <c r="FP34" i="3"/>
  <c r="FM34" i="3"/>
  <c r="FJ34" i="3"/>
  <c r="FG34" i="3"/>
  <c r="FD34" i="3"/>
  <c r="FA34" i="3"/>
  <c r="EX34" i="3"/>
  <c r="EU34" i="3"/>
  <c r="ER34" i="3"/>
  <c r="EO34" i="3"/>
  <c r="EL34" i="3"/>
  <c r="EI34" i="3"/>
  <c r="EF34" i="3"/>
  <c r="EC34" i="3"/>
  <c r="DZ34" i="3"/>
  <c r="DW34" i="3"/>
  <c r="DT34" i="3"/>
  <c r="DQ34" i="3"/>
  <c r="DN34" i="3"/>
  <c r="DK34" i="3"/>
  <c r="DH34" i="3"/>
  <c r="GE31" i="3"/>
  <c r="GB31" i="3"/>
  <c r="FY31" i="3"/>
  <c r="FV31" i="3"/>
  <c r="FS31" i="3"/>
  <c r="FP31" i="3"/>
  <c r="FM31" i="3"/>
  <c r="FJ31" i="3"/>
  <c r="FG31" i="3"/>
  <c r="FD31" i="3"/>
  <c r="FA31" i="3"/>
  <c r="EX31" i="3"/>
  <c r="EU31" i="3"/>
  <c r="ER31" i="3"/>
  <c r="EO31" i="3"/>
  <c r="EL31" i="3"/>
  <c r="EI31" i="3"/>
  <c r="EF31" i="3"/>
  <c r="EC31" i="3"/>
  <c r="DZ31" i="3"/>
  <c r="DW31" i="3"/>
  <c r="DT31" i="3"/>
  <c r="DQ31" i="3"/>
  <c r="DN31" i="3"/>
  <c r="DK31" i="3"/>
  <c r="DH31" i="3"/>
  <c r="GE30" i="3"/>
  <c r="GB30" i="3"/>
  <c r="FY30" i="3"/>
  <c r="FV30" i="3"/>
  <c r="FS30" i="3"/>
  <c r="FP30" i="3"/>
  <c r="FM30" i="3"/>
  <c r="FJ30" i="3"/>
  <c r="FG30" i="3"/>
  <c r="FD30" i="3"/>
  <c r="FA30" i="3"/>
  <c r="EX30" i="3"/>
  <c r="EU30" i="3"/>
  <c r="ER30" i="3"/>
  <c r="EO30" i="3"/>
  <c r="EL30" i="3"/>
  <c r="EI30" i="3"/>
  <c r="EF30" i="3"/>
  <c r="EC30" i="3"/>
  <c r="DZ30" i="3"/>
  <c r="DW30" i="3"/>
  <c r="DT30" i="3"/>
  <c r="DQ30" i="3"/>
  <c r="DN30" i="3"/>
  <c r="DK30" i="3"/>
  <c r="DH30" i="3"/>
  <c r="GE24" i="3"/>
  <c r="GB24" i="3"/>
  <c r="FY24" i="3"/>
  <c r="FV24" i="3"/>
  <c r="FS24" i="3"/>
  <c r="FP24" i="3"/>
  <c r="FM24" i="3"/>
  <c r="FJ24" i="3"/>
  <c r="FG24" i="3"/>
  <c r="FD24" i="3"/>
  <c r="FA24" i="3"/>
  <c r="EX24" i="3"/>
  <c r="EU24" i="3"/>
  <c r="ER24" i="3"/>
  <c r="EO24" i="3"/>
  <c r="EL24" i="3"/>
  <c r="EI24" i="3"/>
  <c r="EF24" i="3"/>
  <c r="EC24" i="3"/>
  <c r="DZ24" i="3"/>
  <c r="DW24" i="3"/>
  <c r="DT24" i="3"/>
  <c r="DQ24" i="3"/>
  <c r="DN24" i="3"/>
  <c r="DK24" i="3"/>
  <c r="DH24" i="3"/>
  <c r="GE23" i="3"/>
  <c r="GB23" i="3"/>
  <c r="FY23" i="3"/>
  <c r="FV23" i="3"/>
  <c r="FS23" i="3"/>
  <c r="FP23" i="3"/>
  <c r="FM23" i="3"/>
  <c r="FJ23" i="3"/>
  <c r="FG23" i="3"/>
  <c r="FD23" i="3"/>
  <c r="FA23" i="3"/>
  <c r="EX23" i="3"/>
  <c r="EU23" i="3"/>
  <c r="ER23" i="3"/>
  <c r="EO23" i="3"/>
  <c r="EL23" i="3"/>
  <c r="EI23" i="3"/>
  <c r="EF23" i="3"/>
  <c r="EC23" i="3"/>
  <c r="DZ23" i="3"/>
  <c r="DW23" i="3"/>
  <c r="DT23" i="3"/>
  <c r="DQ23" i="3"/>
  <c r="DN23" i="3"/>
  <c r="DK23" i="3"/>
  <c r="DH23" i="3"/>
  <c r="GE22" i="3"/>
  <c r="GB22" i="3"/>
  <c r="FY22" i="3"/>
  <c r="FV22" i="3"/>
  <c r="FS22" i="3"/>
  <c r="FP22" i="3"/>
  <c r="FM22" i="3"/>
  <c r="FJ22" i="3"/>
  <c r="FG22" i="3"/>
  <c r="FD22" i="3"/>
  <c r="FA22" i="3"/>
  <c r="EX22" i="3"/>
  <c r="EU22" i="3"/>
  <c r="ER22" i="3"/>
  <c r="EO22" i="3"/>
  <c r="EL22" i="3"/>
  <c r="EI22" i="3"/>
  <c r="EF22" i="3"/>
  <c r="EC22" i="3"/>
  <c r="DZ22" i="3"/>
  <c r="DW22" i="3"/>
  <c r="DT22" i="3"/>
  <c r="DQ22" i="3"/>
  <c r="DN22" i="3"/>
  <c r="DK22" i="3"/>
  <c r="DH22" i="3"/>
  <c r="GE16" i="3"/>
  <c r="GB16" i="3"/>
  <c r="FY16" i="3"/>
  <c r="FV16" i="3"/>
  <c r="FS16" i="3"/>
  <c r="FP16" i="3"/>
  <c r="FM16" i="3"/>
  <c r="FJ16" i="3"/>
  <c r="FG16" i="3"/>
  <c r="FD16" i="3"/>
  <c r="FA16" i="3"/>
  <c r="EX16" i="3"/>
  <c r="EU16" i="3"/>
  <c r="ER16" i="3"/>
  <c r="EO16" i="3"/>
  <c r="EL16" i="3"/>
  <c r="EI16" i="3"/>
  <c r="EF16" i="3"/>
  <c r="EC16" i="3"/>
  <c r="DZ16" i="3"/>
  <c r="DW16" i="3"/>
  <c r="DT16" i="3"/>
  <c r="DQ16" i="3"/>
  <c r="DN16" i="3"/>
  <c r="DK16" i="3"/>
  <c r="DH16" i="3"/>
  <c r="GE15" i="3"/>
  <c r="GB15" i="3"/>
  <c r="FY15" i="3"/>
  <c r="FV15" i="3"/>
  <c r="FS15" i="3"/>
  <c r="FP15" i="3"/>
  <c r="FM15" i="3"/>
  <c r="FJ15" i="3"/>
  <c r="FG15" i="3"/>
  <c r="FD15" i="3"/>
  <c r="FA15" i="3"/>
  <c r="EX15" i="3"/>
  <c r="EU15" i="3"/>
  <c r="ER15" i="3"/>
  <c r="EO15" i="3"/>
  <c r="EL15" i="3"/>
  <c r="EI15" i="3"/>
  <c r="EF15" i="3"/>
  <c r="EC15" i="3"/>
  <c r="DZ15" i="3"/>
  <c r="DW15" i="3"/>
  <c r="DT15" i="3"/>
  <c r="DQ15" i="3"/>
  <c r="DN15" i="3"/>
  <c r="DK15" i="3"/>
  <c r="DH15" i="3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GE9" i="3"/>
  <c r="GB9" i="3"/>
  <c r="FY9" i="3"/>
  <c r="FV9" i="3"/>
  <c r="FS9" i="3"/>
  <c r="FP9" i="3"/>
  <c r="FM9" i="3"/>
  <c r="FJ9" i="3"/>
  <c r="FG9" i="3"/>
  <c r="FD9" i="3"/>
  <c r="FA9" i="3"/>
  <c r="EX9" i="3"/>
  <c r="EU9" i="3"/>
  <c r="ER9" i="3"/>
  <c r="EO9" i="3"/>
  <c r="EL9" i="3"/>
  <c r="EI9" i="3"/>
  <c r="EF9" i="3"/>
  <c r="EC9" i="3"/>
  <c r="DZ9" i="3"/>
  <c r="DW9" i="3"/>
  <c r="DT9" i="3"/>
  <c r="DQ9" i="3"/>
  <c r="DN9" i="3"/>
  <c r="DK9" i="3"/>
  <c r="DH9" i="3"/>
  <c r="A9" i="3"/>
  <c r="GE7" i="3"/>
  <c r="GB7" i="3"/>
  <c r="FY7" i="3"/>
  <c r="FV7" i="3"/>
  <c r="FS7" i="3"/>
  <c r="FP7" i="3"/>
  <c r="FM7" i="3"/>
  <c r="FJ7" i="3"/>
  <c r="FG7" i="3"/>
  <c r="FD7" i="3"/>
  <c r="FA7" i="3"/>
  <c r="EX7" i="3"/>
  <c r="EU7" i="3"/>
  <c r="ER7" i="3"/>
  <c r="EO7" i="3"/>
  <c r="EL7" i="3"/>
  <c r="EI7" i="3"/>
  <c r="EF7" i="3"/>
  <c r="E7" i="3"/>
  <c r="CE6" i="3"/>
  <c r="CH6" i="3" s="1"/>
  <c r="CK6" i="3" s="1"/>
  <c r="CN6" i="3" s="1"/>
  <c r="CQ6" i="3" s="1"/>
  <c r="CT6" i="3" s="1"/>
  <c r="CW6" i="3" s="1"/>
  <c r="CZ6" i="3" s="1"/>
  <c r="DC6" i="3" s="1"/>
  <c r="DF6" i="3" s="1"/>
  <c r="DI6" i="3" s="1"/>
  <c r="DL6" i="3" s="1"/>
  <c r="DO6" i="3" s="1"/>
  <c r="EA3" i="3"/>
  <c r="R3" i="3"/>
  <c r="AF3" i="3" s="1"/>
  <c r="AT3" i="3" s="1"/>
  <c r="BH3" i="3" s="1"/>
  <c r="BV3" i="3" s="1"/>
  <c r="CN3" i="3" s="1"/>
  <c r="DB3" i="3" s="1"/>
  <c r="EA1" i="3"/>
  <c r="R1" i="3"/>
  <c r="AF1" i="3" s="1"/>
  <c r="AT1" i="3" s="1"/>
  <c r="BH1" i="3" s="1"/>
  <c r="BV1" i="3" s="1"/>
  <c r="CN1" i="3" s="1"/>
  <c r="DB1" i="3" s="1"/>
  <c r="F7" i="3" l="1"/>
  <c r="G38" i="2"/>
  <c r="G52" i="2"/>
  <c r="G32" i="2"/>
  <c r="G11" i="2"/>
  <c r="G13" i="2"/>
  <c r="G21" i="2"/>
  <c r="G30" i="2"/>
  <c r="G40" i="2"/>
  <c r="G14" i="2"/>
  <c r="G22" i="2"/>
  <c r="G31" i="2"/>
  <c r="G41" i="2"/>
  <c r="G49" i="2"/>
  <c r="G51" i="2"/>
  <c r="G26" i="2"/>
  <c r="G48" i="2"/>
  <c r="G6" i="2"/>
  <c r="G15" i="2"/>
  <c r="G23" i="2"/>
  <c r="G33" i="2"/>
  <c r="G42" i="2"/>
  <c r="G50" i="2"/>
  <c r="G43" i="2"/>
  <c r="G18" i="2"/>
  <c r="G54" i="2"/>
  <c r="G39" i="2"/>
  <c r="G7" i="2"/>
  <c r="G16" i="2"/>
  <c r="G24" i="2"/>
  <c r="G34" i="2"/>
  <c r="G45" i="2"/>
  <c r="G5" i="2"/>
  <c r="G8" i="2"/>
  <c r="G17" i="2"/>
  <c r="G25" i="2"/>
  <c r="G35" i="2"/>
  <c r="G44" i="2"/>
  <c r="G53" i="2"/>
  <c r="G9" i="2"/>
  <c r="G36" i="2"/>
  <c r="G56" i="2"/>
  <c r="G10" i="2"/>
  <c r="G19" i="2"/>
  <c r="G27" i="2"/>
  <c r="G37" i="2"/>
  <c r="G46" i="2"/>
  <c r="G55" i="2"/>
  <c r="G12" i="2"/>
  <c r="G20" i="2"/>
  <c r="G29" i="2"/>
  <c r="G47" i="2"/>
  <c r="DR6" i="3"/>
  <c r="DQ7" i="3"/>
  <c r="G7" i="3" l="1"/>
  <c r="DT7" i="3"/>
  <c r="DU6" i="3"/>
  <c r="H7" i="3" l="1"/>
  <c r="DX6" i="3"/>
  <c r="DW7" i="3"/>
  <c r="I7" i="3" l="1"/>
  <c r="DZ7" i="3"/>
  <c r="EA6" i="3"/>
  <c r="EC7" i="3" s="1"/>
  <c r="J7" i="3" l="1"/>
  <c r="K7" i="3" l="1"/>
  <c r="L7" i="3" l="1"/>
  <c r="M7" i="3" l="1"/>
  <c r="N7" i="3" s="1"/>
  <c r="O7" i="3" s="1"/>
  <c r="P7" i="3" s="1"/>
  <c r="Q7" i="3" s="1"/>
  <c r="R7" i="3" s="1"/>
  <c r="S7" i="3" s="1"/>
  <c r="T7" i="3" s="1"/>
  <c r="U7" i="3" s="1"/>
  <c r="V7" i="3" s="1"/>
  <c r="W7" i="3" s="1"/>
  <c r="X7" i="3" s="1"/>
  <c r="Y7" i="3" s="1"/>
  <c r="Z7" i="3" s="1"/>
  <c r="AA7" i="3" s="1"/>
  <c r="AB7" i="3" s="1"/>
  <c r="AC7" i="3" s="1"/>
  <c r="AD7" i="3" s="1"/>
  <c r="AE7" i="3" s="1"/>
  <c r="AF7" i="3" s="1"/>
  <c r="AG7" i="3" s="1"/>
  <c r="AH7" i="3" s="1"/>
  <c r="AI7" i="3" s="1"/>
  <c r="AJ7" i="3" s="1"/>
  <c r="AK7" i="3" s="1"/>
  <c r="AL7" i="3" s="1"/>
  <c r="AM7" i="3" s="1"/>
  <c r="AN7" i="3" s="1"/>
  <c r="AO7" i="3" s="1"/>
  <c r="AP7" i="3" s="1"/>
  <c r="AQ7" i="3" s="1"/>
  <c r="AR7" i="3" s="1"/>
  <c r="AS7" i="3" s="1"/>
  <c r="AT7" i="3" s="1"/>
  <c r="AU7" i="3" s="1"/>
  <c r="AV7" i="3" s="1"/>
  <c r="AW7" i="3" s="1"/>
  <c r="AX7" i="3" s="1"/>
  <c r="AY7" i="3" s="1"/>
  <c r="AZ7" i="3" s="1"/>
  <c r="BA7" i="3" s="1"/>
  <c r="BB7" i="3" s="1"/>
  <c r="BC7" i="3" s="1"/>
  <c r="BD7" i="3" s="1"/>
  <c r="BE7" i="3" s="1"/>
  <c r="BF7" i="3" s="1"/>
  <c r="BG7" i="3" s="1"/>
  <c r="BH7" i="3" s="1"/>
  <c r="BI7" i="3" s="1"/>
  <c r="BJ7" i="3" s="1"/>
  <c r="BK7" i="3" s="1"/>
  <c r="BL7" i="3" s="1"/>
  <c r="BM7" i="3" s="1"/>
  <c r="BN7" i="3" s="1"/>
  <c r="BO7" i="3" s="1"/>
  <c r="BP7" i="3" s="1"/>
  <c r="BQ7" i="3" s="1"/>
  <c r="BR7" i="3" s="1"/>
  <c r="BS7" i="3" s="1"/>
  <c r="BT7" i="3" s="1"/>
  <c r="BU7" i="3" s="1"/>
  <c r="BV7" i="3" s="1"/>
  <c r="BW7" i="3" s="1"/>
  <c r="BX7" i="3" s="1"/>
  <c r="BY7" i="3" s="1"/>
  <c r="BZ7" i="3" s="1"/>
  <c r="CA7" i="3" s="1"/>
  <c r="I55" i="2"/>
  <c r="J55" i="2" s="1"/>
  <c r="K55" i="2" s="1"/>
  <c r="I9" i="2"/>
  <c r="J9" i="2" s="1"/>
  <c r="K9" i="2" s="1"/>
  <c r="I30" i="2" l="1"/>
  <c r="J30" i="2" s="1"/>
  <c r="K30" i="2" s="1"/>
  <c r="I47" i="2"/>
  <c r="J47" i="2" s="1"/>
  <c r="K47" i="2" s="1"/>
  <c r="I11" i="2"/>
  <c r="J11" i="2" s="1"/>
  <c r="K11" i="2" s="1"/>
  <c r="I48" i="2"/>
  <c r="J48" i="2" s="1"/>
  <c r="K48" i="2" s="1"/>
  <c r="I5" i="2"/>
  <c r="J5" i="2" s="1"/>
  <c r="K5" i="2" s="1"/>
  <c r="I18" i="2"/>
  <c r="J18" i="2" s="1"/>
  <c r="K18" i="2" s="1"/>
  <c r="I15" i="2"/>
  <c r="J15" i="2" s="1"/>
  <c r="K15" i="2" s="1"/>
  <c r="I38" i="2"/>
  <c r="J38" i="2" s="1"/>
  <c r="K38" i="2" s="1"/>
  <c r="I52" i="2"/>
  <c r="J52" i="2" s="1"/>
  <c r="K52" i="2" s="1"/>
  <c r="I25" i="2"/>
  <c r="J25" i="2" s="1"/>
  <c r="K25" i="2" s="1"/>
  <c r="I10" i="2"/>
  <c r="J10" i="2" s="1"/>
  <c r="K10" i="2" s="1"/>
  <c r="I27" i="2"/>
  <c r="J27" i="2" s="1"/>
  <c r="K27" i="2" s="1"/>
  <c r="I8" i="2"/>
  <c r="J8" i="2" s="1"/>
  <c r="K8" i="2" s="1"/>
  <c r="I12" i="2"/>
  <c r="J12" i="2" s="1"/>
  <c r="K12" i="2" s="1"/>
  <c r="I56" i="2"/>
  <c r="J56" i="2" s="1"/>
  <c r="K56" i="2" s="1"/>
  <c r="I7" i="2"/>
  <c r="J7" i="2" s="1"/>
  <c r="K7" i="2" s="1"/>
  <c r="I39" i="2"/>
  <c r="J39" i="2" s="1"/>
  <c r="K39" i="2" s="1"/>
  <c r="I46" i="2"/>
  <c r="J46" i="2" s="1"/>
  <c r="K46" i="2" s="1"/>
  <c r="I16" i="2"/>
  <c r="J16" i="2" s="1"/>
  <c r="K16" i="2" s="1"/>
  <c r="I13" i="2"/>
  <c r="J13" i="2" s="1"/>
  <c r="K13" i="2" s="1"/>
  <c r="I17" i="2"/>
  <c r="J17" i="2" s="1"/>
  <c r="K17" i="2" s="1"/>
  <c r="I19" i="2"/>
  <c r="J19" i="2" s="1"/>
  <c r="K19" i="2" s="1"/>
  <c r="I40" i="2"/>
  <c r="J40" i="2" s="1"/>
  <c r="K40" i="2" s="1"/>
  <c r="I22" i="2"/>
  <c r="J22" i="2" s="1"/>
  <c r="K22" i="2" s="1"/>
  <c r="I32" i="2"/>
  <c r="J32" i="2" s="1"/>
  <c r="K32" i="2" s="1"/>
  <c r="I21" i="2"/>
  <c r="J21" i="2" s="1"/>
  <c r="K21" i="2" s="1"/>
  <c r="I33" i="2"/>
  <c r="J33" i="2" s="1"/>
  <c r="K33" i="2" s="1"/>
  <c r="I31" i="2"/>
  <c r="J31" i="2" s="1"/>
  <c r="K31" i="2" s="1"/>
  <c r="I41" i="2"/>
  <c r="J41" i="2" s="1"/>
  <c r="K41" i="2" s="1"/>
  <c r="I49" i="2"/>
  <c r="J49" i="2" s="1"/>
  <c r="K49" i="2" s="1"/>
  <c r="I36" i="2"/>
  <c r="J36" i="2" s="1"/>
  <c r="K36" i="2" s="1"/>
  <c r="I26" i="2"/>
  <c r="J26" i="2" s="1"/>
  <c r="K26" i="2" s="1"/>
  <c r="I45" i="2"/>
  <c r="J45" i="2" s="1"/>
  <c r="K45" i="2" s="1"/>
  <c r="I53" i="2"/>
  <c r="J53" i="2" s="1"/>
  <c r="K53" i="2" s="1"/>
  <c r="I20" i="2"/>
  <c r="J20" i="2" s="1"/>
  <c r="K20" i="2" s="1"/>
  <c r="I23" i="2"/>
  <c r="J23" i="2" s="1"/>
  <c r="K23" i="2" s="1"/>
  <c r="I42" i="2"/>
  <c r="J42" i="2" s="1"/>
  <c r="K42" i="2" s="1"/>
  <c r="I51" i="2"/>
  <c r="J51" i="2" s="1"/>
  <c r="K51" i="2" s="1"/>
  <c r="I54" i="2"/>
  <c r="J54" i="2" s="1"/>
  <c r="K54" i="2" s="1"/>
  <c r="I6" i="2"/>
  <c r="J6" i="2" s="1"/>
  <c r="K6" i="2" s="1"/>
  <c r="I29" i="2"/>
  <c r="J29" i="2" s="1"/>
  <c r="K29" i="2" s="1"/>
  <c r="I34" i="2"/>
  <c r="J34" i="2" s="1"/>
  <c r="K34" i="2" s="1"/>
  <c r="I43" i="2"/>
  <c r="J43" i="2" s="1"/>
  <c r="K43" i="2" s="1"/>
  <c r="I14" i="2"/>
  <c r="J14" i="2" s="1"/>
  <c r="K14" i="2" s="1"/>
  <c r="I44" i="2"/>
  <c r="J44" i="2" s="1"/>
  <c r="K44" i="2" s="1"/>
  <c r="I37" i="2"/>
  <c r="J37" i="2" s="1"/>
  <c r="K37" i="2" s="1"/>
  <c r="I35" i="2"/>
  <c r="J35" i="2" s="1"/>
  <c r="K35" i="2" s="1"/>
  <c r="I50" i="2"/>
  <c r="J50" i="2" s="1"/>
  <c r="K50" i="2" s="1"/>
  <c r="I24" i="2"/>
  <c r="J24" i="2" s="1"/>
  <c r="K24" i="2" s="1"/>
</calcChain>
</file>

<file path=xl/comments1.xml><?xml version="1.0" encoding="utf-8"?>
<comments xmlns="http://schemas.openxmlformats.org/spreadsheetml/2006/main">
  <authors>
    <author>Deborah Swain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Deborah Swain:</t>
        </r>
        <r>
          <rPr>
            <sz val="9"/>
            <color indexed="81"/>
            <rFont val="Tahoma"/>
            <family val="2"/>
          </rPr>
          <t xml:space="preserve">
Genset is a generator, I believe
VARIOUS: WELL PUMP, TANK, GENERATOR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Deborah Swain:</t>
        </r>
        <r>
          <rPr>
            <sz val="9"/>
            <color indexed="81"/>
            <rFont val="Tahoma"/>
            <family val="2"/>
          </rPr>
          <t xml:space="preserve">
Genset is a generator, I believe
VARIOUS: WELL PUMP, TANK, GENERATOR
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Deborah Swain:</t>
        </r>
        <r>
          <rPr>
            <sz val="9"/>
            <color indexed="81"/>
            <rFont val="Tahoma"/>
            <family val="2"/>
          </rPr>
          <t xml:space="preserve">
According to 2015 chemical schedule, sulfuric acid is used for water in LUSI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Deborah Swain:</t>
        </r>
        <r>
          <rPr>
            <sz val="9"/>
            <color indexed="81"/>
            <rFont val="Tahoma"/>
            <family val="2"/>
          </rPr>
          <t xml:space="preserve">
Genset is a generator, I believe
VARIOUS: WELL PUMP, TANK, GENERATOR
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>Deborah Swain:</t>
        </r>
        <r>
          <rPr>
            <sz val="9"/>
            <color indexed="81"/>
            <rFont val="Tahoma"/>
            <family val="2"/>
          </rPr>
          <t xml:space="preserve">
RAS is sludge, sounds like sewer</t>
        </r>
      </text>
    </comment>
    <comment ref="C66" authorId="0" shapeId="0">
      <text>
        <r>
          <rPr>
            <b/>
            <sz val="9"/>
            <color indexed="81"/>
            <rFont val="Tahoma"/>
            <family val="2"/>
          </rPr>
          <t>Deborah Swain:</t>
        </r>
        <r>
          <rPr>
            <sz val="9"/>
            <color indexed="81"/>
            <rFont val="Tahoma"/>
            <family val="2"/>
          </rPr>
          <t xml:space="preserve">
Need to find out what is being impacted. Pumps? Structure? Wet well?
</t>
        </r>
      </text>
    </comment>
    <comment ref="C83" authorId="0" shapeId="0">
      <text>
        <r>
          <rPr>
            <b/>
            <sz val="9"/>
            <color indexed="81"/>
            <rFont val="Tahoma"/>
            <family val="2"/>
          </rPr>
          <t>Deborah Swain:</t>
        </r>
        <r>
          <rPr>
            <sz val="9"/>
            <color indexed="81"/>
            <rFont val="Tahoma"/>
            <family val="2"/>
          </rPr>
          <t xml:space="preserve">
Genset is a generator, I believe
VARIOUS: WELL PUMP, TANK, GENERATOR
</t>
        </r>
      </text>
    </comment>
    <comment ref="C84" authorId="0" shapeId="0">
      <text>
        <r>
          <rPr>
            <b/>
            <sz val="9"/>
            <color indexed="81"/>
            <rFont val="Tahoma"/>
            <family val="2"/>
          </rPr>
          <t>Deborah Swain:</t>
        </r>
        <r>
          <rPr>
            <sz val="9"/>
            <color indexed="81"/>
            <rFont val="Tahoma"/>
            <family val="2"/>
          </rPr>
          <t xml:space="preserve">
Genset is a generator, I believe
VARIOUS: WELL PUMP, TANK, GENERATOR
</t>
        </r>
      </text>
    </comment>
    <comment ref="C85" authorId="0" shapeId="0">
      <text>
        <r>
          <rPr>
            <b/>
            <sz val="9"/>
            <color indexed="81"/>
            <rFont val="Tahoma"/>
            <family val="2"/>
          </rPr>
          <t>Deborah Swain:</t>
        </r>
        <r>
          <rPr>
            <sz val="9"/>
            <color indexed="81"/>
            <rFont val="Tahoma"/>
            <family val="2"/>
          </rPr>
          <t xml:space="preserve">
Genset is a generator, I believe
VARIOUS: WELL PUMP, TANK, GENERATOR
</t>
        </r>
      </text>
    </comment>
    <comment ref="J86" authorId="0" shapeId="0">
      <text>
        <r>
          <rPr>
            <b/>
            <sz val="9"/>
            <color indexed="81"/>
            <rFont val="Tahoma"/>
            <family val="2"/>
          </rPr>
          <t>Deborah Swain:</t>
        </r>
        <r>
          <rPr>
            <sz val="9"/>
            <color indexed="81"/>
            <rFont val="Tahoma"/>
            <family val="2"/>
          </rPr>
          <t xml:space="preserve">
According to 2015 chemical schedule, sulfuric acid is used for water in LUSI</t>
        </r>
      </text>
    </comment>
    <comment ref="C93" authorId="0" shapeId="0">
      <text>
        <r>
          <rPr>
            <b/>
            <sz val="9"/>
            <color indexed="81"/>
            <rFont val="Tahoma"/>
            <family val="2"/>
          </rPr>
          <t>Deborah Swain:</t>
        </r>
        <r>
          <rPr>
            <sz val="9"/>
            <color indexed="81"/>
            <rFont val="Tahoma"/>
            <family val="2"/>
          </rPr>
          <t xml:space="preserve">
What part? Just the structure?</t>
        </r>
      </text>
    </comment>
    <comment ref="M99" authorId="0" shapeId="0">
      <text>
        <r>
          <rPr>
            <b/>
            <sz val="9"/>
            <color indexed="81"/>
            <rFont val="Tahoma"/>
            <family val="2"/>
          </rPr>
          <t>Deborah Swain:</t>
        </r>
        <r>
          <rPr>
            <sz val="9"/>
            <color indexed="81"/>
            <rFont val="Tahoma"/>
            <family val="2"/>
          </rPr>
          <t xml:space="preserve">
May be multiple accounts</t>
        </r>
      </text>
    </comment>
    <comment ref="C100" authorId="0" shapeId="0">
      <text>
        <r>
          <rPr>
            <b/>
            <sz val="9"/>
            <color indexed="81"/>
            <rFont val="Tahoma"/>
            <family val="2"/>
          </rPr>
          <t>Deborah Swain:</t>
        </r>
        <r>
          <rPr>
            <sz val="9"/>
            <color indexed="81"/>
            <rFont val="Tahoma"/>
            <family val="2"/>
          </rPr>
          <t xml:space="preserve">
Sewer Force Main</t>
        </r>
      </text>
    </comment>
    <comment ref="C103" authorId="0" shapeId="0">
      <text>
        <r>
          <rPr>
            <b/>
            <sz val="9"/>
            <color indexed="81"/>
            <rFont val="Tahoma"/>
            <family val="2"/>
          </rPr>
          <t>Deborah Swain:</t>
        </r>
        <r>
          <rPr>
            <sz val="9"/>
            <color indexed="81"/>
            <rFont val="Tahoma"/>
            <family val="2"/>
          </rPr>
          <t xml:space="preserve">
RAS is reactivated sludge which is a WWTP process. Check w Patrick
</t>
        </r>
      </text>
    </comment>
    <comment ref="C136" authorId="0" shapeId="0">
      <text>
        <r>
          <rPr>
            <b/>
            <sz val="9"/>
            <color indexed="81"/>
            <rFont val="Tahoma"/>
            <family val="2"/>
          </rPr>
          <t>Deborah Swain:</t>
        </r>
        <r>
          <rPr>
            <sz val="9"/>
            <color indexed="81"/>
            <rFont val="Tahoma"/>
            <family val="2"/>
          </rPr>
          <t xml:space="preserve">
Genset is a generator, I believe
VARIOUS: WELL PUMP, TANK, GENERATOR
</t>
        </r>
      </text>
    </comment>
  </commentList>
</comments>
</file>

<file path=xl/sharedStrings.xml><?xml version="1.0" encoding="utf-8"?>
<sst xmlns="http://schemas.openxmlformats.org/spreadsheetml/2006/main" count="1427" uniqueCount="205">
  <si>
    <t>Geographic Region</t>
  </si>
  <si>
    <t>Line</t>
  </si>
  <si>
    <t>NARUC Description</t>
  </si>
  <si>
    <t>NARUC Code</t>
  </si>
  <si>
    <t>Year</t>
  </si>
  <si>
    <t>Index Value</t>
  </si>
  <si>
    <t>W1</t>
  </si>
  <si>
    <t>W2</t>
  </si>
  <si>
    <t>W3</t>
  </si>
  <si>
    <t>W4</t>
  </si>
  <si>
    <t>W5</t>
  </si>
  <si>
    <t>W6</t>
  </si>
  <si>
    <t xml:space="preserve">   Collecting &amp; Impounding Res</t>
  </si>
  <si>
    <t xml:space="preserve">   Structures &amp; Improvements</t>
  </si>
  <si>
    <t xml:space="preserve">   Electric Pumping Equipment</t>
  </si>
  <si>
    <t xml:space="preserve">   Large Treatment Plant Equip</t>
  </si>
  <si>
    <t xml:space="preserve">   Small Treatment Plant Equip</t>
  </si>
  <si>
    <t xml:space="preserve">   Steel Reservoirs</t>
  </si>
  <si>
    <t xml:space="preserve">   Elevated Steel Tanks</t>
  </si>
  <si>
    <t xml:space="preserve">   Cast Iron Mains</t>
  </si>
  <si>
    <t xml:space="preserve">   Steel Mains</t>
  </si>
  <si>
    <t xml:space="preserve">   Concrete Cylinder Mains</t>
  </si>
  <si>
    <t xml:space="preserve">   Mains-Average All Types</t>
  </si>
  <si>
    <t xml:space="preserve">   Cement-Asbestos Mains</t>
  </si>
  <si>
    <t xml:space="preserve">   PVC Mains</t>
  </si>
  <si>
    <t xml:space="preserve">   Services Installed</t>
  </si>
  <si>
    <t xml:space="preserve">   Meters</t>
  </si>
  <si>
    <t xml:space="preserve">   Meter Installations</t>
  </si>
  <si>
    <t xml:space="preserve">   Hydrants Installed</t>
  </si>
  <si>
    <t xml:space="preserve">   Flocculating Equipment-Inst</t>
  </si>
  <si>
    <t xml:space="preserve">   Clarifier Equipment-Install</t>
  </si>
  <si>
    <t xml:space="preserve">   Filter Gallery Piping-Insta</t>
  </si>
  <si>
    <t>Row Labels</t>
  </si>
  <si>
    <t>Average of HW Ln No</t>
  </si>
  <si>
    <t>W-2</t>
  </si>
  <si>
    <t>COST TRENDS OF WATER UTILITY CONSTRUCTION</t>
  </si>
  <si>
    <t>SOUTH ATLANTIC REGION  (1973=100)</t>
  </si>
  <si>
    <t>SOUTH ATLANTIC REGION (1973=100)</t>
  </si>
  <si>
    <t>COST INDEX NUMBERS</t>
  </si>
  <si>
    <t>CONSTRUCTION AND EQUIPMENT</t>
  </si>
  <si>
    <t>NARUC</t>
  </si>
  <si>
    <t>Jan.
1</t>
  </si>
  <si>
    <t>Jul.
1</t>
  </si>
  <si>
    <t>Source of Supply Plant</t>
  </si>
  <si>
    <t xml:space="preserve">   Collecting &amp; Impounding Res.</t>
  </si>
  <si>
    <t/>
  </si>
  <si>
    <t>Pumping Plant</t>
  </si>
  <si>
    <t>-</t>
  </si>
  <si>
    <t>Water Treatment Plant</t>
  </si>
  <si>
    <t xml:space="preserve">   Large Treatment Plant Equip.</t>
  </si>
  <si>
    <t xml:space="preserve">   Small Treatment Plant Equip.</t>
  </si>
  <si>
    <t>Transmission Plant</t>
  </si>
  <si>
    <t xml:space="preserve">   Concrete Reservoirs</t>
  </si>
  <si>
    <t>Distribution Plant</t>
  </si>
  <si>
    <t>Miscellaneous Items</t>
  </si>
  <si>
    <t xml:space="preserve">   Flocculating Equipment-Installed</t>
  </si>
  <si>
    <t xml:space="preserve">   Clarifier Equipment-Installed</t>
  </si>
  <si>
    <t xml:space="preserve">   Filter Gallery Piping-Installed</t>
  </si>
  <si>
    <t>2020 Index</t>
  </si>
  <si>
    <t>Years</t>
  </si>
  <si>
    <t>Rate</t>
  </si>
  <si>
    <t>Past Index</t>
  </si>
  <si>
    <t>Past Year</t>
  </si>
  <si>
    <t>Yr Column</t>
  </si>
  <si>
    <t>%</t>
  </si>
  <si>
    <t>Line Row</t>
  </si>
  <si>
    <t>FLORIDA REGION PROFORMA CAPITAL PROJECTS</t>
  </si>
  <si>
    <t>Docket# 20200139-WS</t>
  </si>
  <si>
    <t>Service Life</t>
  </si>
  <si>
    <t>Accumulated</t>
  </si>
  <si>
    <t>Depreciation Exp</t>
  </si>
  <si>
    <t>Income Tax</t>
  </si>
  <si>
    <t>Deferred Tax</t>
  </si>
  <si>
    <t>CP#</t>
  </si>
  <si>
    <t>Job Description</t>
  </si>
  <si>
    <t>Co</t>
  </si>
  <si>
    <t>County</t>
  </si>
  <si>
    <t>System</t>
  </si>
  <si>
    <t>Retirement?</t>
  </si>
  <si>
    <t>CIAC?</t>
  </si>
  <si>
    <t>Forecast (000's)</t>
  </si>
  <si>
    <t>Base Project Cost</t>
  </si>
  <si>
    <t>Retirement</t>
  </si>
  <si>
    <t>Book</t>
  </si>
  <si>
    <t>Tax</t>
  </si>
  <si>
    <t>Depreciation</t>
  </si>
  <si>
    <t>Adjustment</t>
  </si>
  <si>
    <t>Obj</t>
  </si>
  <si>
    <t>WATER PROFORMA CAPITAL PROJECTS</t>
  </si>
  <si>
    <t>Well Panel Replacements</t>
  </si>
  <si>
    <t>Seminole</t>
  </si>
  <si>
    <t>Sanlando</t>
  </si>
  <si>
    <t>Yes</t>
  </si>
  <si>
    <t>No</t>
  </si>
  <si>
    <t>Water</t>
  </si>
  <si>
    <t>BV Wells 2 &amp; 3 Improvements</t>
  </si>
  <si>
    <t>Pasco</t>
  </si>
  <si>
    <t>UIF - BuenaVista</t>
  </si>
  <si>
    <t>OW Well 1 Hydrotank Genset- Well</t>
  </si>
  <si>
    <t>UIF - OW</t>
  </si>
  <si>
    <t xml:space="preserve">OW Well 1 Hydrotank Genset- Generator </t>
  </si>
  <si>
    <t>LG Sulfuric Acid Tank &amp; Pipe Replacement</t>
  </si>
  <si>
    <t>Lake</t>
  </si>
  <si>
    <t>LUSI</t>
  </si>
  <si>
    <t>OW Well 1 Hydrotank Genset- Hydro tank</t>
  </si>
  <si>
    <t>GH WM Relocation</t>
  </si>
  <si>
    <t>Marion</t>
  </si>
  <si>
    <t>UIF - Golden Hills</t>
  </si>
  <si>
    <t>GH Galvanized WM Replacement</t>
  </si>
  <si>
    <t>Eng Northwestern Bridge WM Replacement</t>
  </si>
  <si>
    <t>Const - Powerline 16" FM &amp; WM</t>
  </si>
  <si>
    <t>Wekiva WWTF Improvements</t>
  </si>
  <si>
    <t>E.E. Williamson Utility Relocations</t>
  </si>
  <si>
    <t>TOTAL WATER PROFORMA CAPITAL PROJECTS</t>
  </si>
  <si>
    <t>WASTEWATER PROFORMA CAPITAL PROJECTS</t>
  </si>
  <si>
    <t>WWTP Tree Removal / Fencing</t>
  </si>
  <si>
    <t>Lee</t>
  </si>
  <si>
    <t>Eagle Ridge</t>
  </si>
  <si>
    <t>Sewer</t>
  </si>
  <si>
    <t>Eng Relocate LS 10 FM</t>
  </si>
  <si>
    <t>Pinellas</t>
  </si>
  <si>
    <t xml:space="preserve">Mid-County </t>
  </si>
  <si>
    <t>PDR &amp; Master Lift Station</t>
  </si>
  <si>
    <t>Liftstation #4 Replacement</t>
  </si>
  <si>
    <t xml:space="preserve">Tierra Verde </t>
  </si>
  <si>
    <t>FM / GSM Relocation</t>
  </si>
  <si>
    <t>361.2 MH</t>
  </si>
  <si>
    <t>L/S ER 3 &amp; 8 Rehab</t>
  </si>
  <si>
    <t>Lift Station Mechanical Rehab</t>
  </si>
  <si>
    <t>LG RAS Pump Replacement</t>
  </si>
  <si>
    <t>MC Headworks Improvements</t>
  </si>
  <si>
    <t>WWTP Diffuser Replacement</t>
  </si>
  <si>
    <t>Pennbroke</t>
  </si>
  <si>
    <t>Const - Wekiva WWTF Headworks</t>
  </si>
  <si>
    <t>TOTAL WASTEWATER PROFORMA CAPITAL PROJECTS</t>
  </si>
  <si>
    <t>Truck 1508 replacement (accident)</t>
  </si>
  <si>
    <t>NEED ALLOCATION BETWEEN WATER / SEWER</t>
  </si>
  <si>
    <t>Total</t>
  </si>
  <si>
    <t>This will be D&amp;A but the construction portion will not be receovered in this rate filing (add to studies?)</t>
  </si>
  <si>
    <t>ST PW - Smoke Testing/I&amp;I Investigation</t>
  </si>
  <si>
    <t>UIF - Summertree</t>
  </si>
  <si>
    <t>TOTAL UIF PROFORMA CAPITAL PROJECTS</t>
  </si>
  <si>
    <t xml:space="preserve">Service </t>
  </si>
  <si>
    <t>Accum</t>
  </si>
  <si>
    <t>Amort</t>
  </si>
  <si>
    <t>Project Cost</t>
  </si>
  <si>
    <t>Life</t>
  </si>
  <si>
    <t>Amortization</t>
  </si>
  <si>
    <t>Exp</t>
  </si>
  <si>
    <t>WATER PROFORMA PROJECTS WITH CIAC RETIREMENTS</t>
  </si>
  <si>
    <t>TOTAL WATER PROFORMA PROJECTS WITH CIAC</t>
  </si>
  <si>
    <t>WASTEWATER PROFORMA PROJECTS WITH CIAC RETIREMENTS</t>
  </si>
  <si>
    <t>354/370/371</t>
  </si>
  <si>
    <t>WASTEWATER PROFORMA PROJECTS WITH CIAC</t>
  </si>
  <si>
    <t>331 / 360/361</t>
  </si>
  <si>
    <t>360/361</t>
  </si>
  <si>
    <t xml:space="preserve">Depreciation </t>
  </si>
  <si>
    <t>Amount</t>
  </si>
  <si>
    <t>WATER PROFORMA CAPITAL PROJECTS WITH RETIREMENTS</t>
  </si>
  <si>
    <t>OW Well 1 Hydrotank Genset- Generator</t>
  </si>
  <si>
    <t>UIF - Wekiva?</t>
  </si>
  <si>
    <t>TOTAL WATER PROFORMA RETIREMENTS</t>
  </si>
  <si>
    <t>WASTEWATER PROFORMA CAPITAL PROJECTS WITH RETIREMENTS</t>
  </si>
  <si>
    <t>354.4/380 ?</t>
  </si>
  <si>
    <t>TOTAL WASTEWATER PROFORMA RETIREMENTS</t>
  </si>
  <si>
    <t>331 / 360</t>
  </si>
  <si>
    <t>Dump Truck</t>
  </si>
  <si>
    <t>Cost Center</t>
  </si>
  <si>
    <t>341 / 391</t>
  </si>
  <si>
    <t>check</t>
  </si>
  <si>
    <t>I have some questions on some of them:</t>
  </si>
  <si>
    <t>TV Redzone &amp; I&amp;I Investigation</t>
  </si>
  <si>
    <t>I&amp;I Project</t>
  </si>
  <si>
    <t>Chlorine Dioxide Pilot Study</t>
  </si>
  <si>
    <t>Smoke Testing/I&amp;I Investigation</t>
  </si>
  <si>
    <t>Lift Station RTU Improvements</t>
  </si>
  <si>
    <t>ENG - ST Chlorine Dioxide Pilot Study</t>
  </si>
  <si>
    <t>Engineering WWTP Master Plan</t>
  </si>
  <si>
    <t>LS #4 / #7 Gensets</t>
  </si>
  <si>
    <t>OW Well 1 Hydrotank Genset</t>
  </si>
  <si>
    <t>GST Deficiency Corrections</t>
  </si>
  <si>
    <t>UIF CIP Analysis/Modeling</t>
  </si>
  <si>
    <t>               </t>
  </si>
  <si>
    <t>Mike, can you break down for Debbie how much of the project costs will be posted to each of the three object accounts? If you expect any additional costs beyond the $154,572, let us know. Divvy up the engineering and restoration costs between the three accounts the best you can.</t>
  </si>
  <si>
    <t>OW Well 1 Hydrotank Genset- Hydro tank Account Allocation</t>
  </si>
  <si>
    <t>Captime</t>
  </si>
  <si>
    <t>IDC</t>
  </si>
  <si>
    <t>Generator and ATS</t>
  </si>
  <si>
    <t>Well pump equipment</t>
  </si>
  <si>
    <t>Hydro tank and appurtenances</t>
  </si>
  <si>
    <t xml:space="preserve">                            </t>
  </si>
  <si>
    <t>Engineering</t>
  </si>
  <si>
    <r>
      <t xml:space="preserve">Construction? If not, s/b acct 183 </t>
    </r>
    <r>
      <rPr>
        <b/>
        <sz val="10"/>
        <color rgb="FFFF0000"/>
        <rFont val="Arial"/>
        <family val="2"/>
      </rPr>
      <t>Tierra Verde -</t>
    </r>
    <r>
      <rPr>
        <b/>
        <sz val="10"/>
        <color theme="1"/>
        <rFont val="Arial"/>
        <family val="2"/>
      </rPr>
      <t xml:space="preserve">  </t>
    </r>
    <r>
      <rPr>
        <b/>
        <sz val="10"/>
        <color rgb="FFFF0000"/>
        <rFont val="Arial"/>
        <family val="2"/>
      </rPr>
      <t>a portion is manholes and a portion is gravity main work. Mike will quantify the breakdown between accounts.</t>
    </r>
  </si>
  <si>
    <r>
      <t xml:space="preserve">Construction? If not, s/b acct 183 </t>
    </r>
    <r>
      <rPr>
        <b/>
        <sz val="10"/>
        <color rgb="FFFF0000"/>
        <rFont val="Arial"/>
        <family val="2"/>
      </rPr>
      <t>Cypress Lakes – should be D&amp;A over 10 years.</t>
    </r>
  </si>
  <si>
    <r>
      <t xml:space="preserve">Construction? If not, s/b acct 183 </t>
    </r>
    <r>
      <rPr>
        <b/>
        <sz val="10"/>
        <color rgb="FFFF0000"/>
        <rFont val="Arial"/>
        <family val="2"/>
      </rPr>
      <t>Cypress – to be booked to the water treatment account. This is a planning activity.</t>
    </r>
  </si>
  <si>
    <r>
      <t xml:space="preserve">Construction? If not, s/b acct 183 </t>
    </r>
    <r>
      <rPr>
        <b/>
        <sz val="10"/>
        <color rgb="FFFF0000"/>
        <rFont val="Arial"/>
        <family val="2"/>
      </rPr>
      <t>Cypress - this should be D&amp;A over 10 years in the gravity main account.</t>
    </r>
  </si>
  <si>
    <r>
      <t xml:space="preserve">Construction? If not, s/b acct 183 </t>
    </r>
    <r>
      <rPr>
        <b/>
        <sz val="10"/>
        <color rgb="FFFF0000"/>
        <rFont val="Arial"/>
        <family val="2"/>
      </rPr>
      <t>Eagle Ridge/Cross Creek – most is to be booked to LS/s, some to the Cross Creek plant. Mike will provide the breakdown.</t>
    </r>
  </si>
  <si>
    <r>
      <t xml:space="preserve">Construction? If not, s/b acct 183 </t>
    </r>
    <r>
      <rPr>
        <b/>
        <sz val="10"/>
        <color rgb="FFFF0000"/>
        <rFont val="Arial"/>
        <family val="2"/>
      </rPr>
      <t>D&amp;A over 10 years. When we quantify the cost to remedy the deficiencies that are found, we will expand the scope of the project. This will not be a proforma as we don’t have the details in time for the RC.</t>
    </r>
  </si>
  <si>
    <r>
      <t xml:space="preserve">Construction? If not, s/b acct 183 </t>
    </r>
    <r>
      <rPr>
        <b/>
        <sz val="10"/>
        <color rgb="FFFF0000"/>
        <rFont val="Arial"/>
        <family val="2"/>
      </rPr>
      <t>Summertree – book to water main account. We have no plant accounts there.</t>
    </r>
  </si>
  <si>
    <r>
      <t xml:space="preserve">Construction? If not, s/b acct 183 </t>
    </r>
    <r>
      <rPr>
        <b/>
        <sz val="10"/>
        <color rgb="FFFF0000"/>
        <rFont val="Arial"/>
        <family val="2"/>
      </rPr>
      <t>Eagle Ridge – D&amp;A over 10 years. Same for Sandalhaven I&amp;I work.</t>
    </r>
  </si>
  <si>
    <r>
      <t xml:space="preserve">Construction? If not, s/b acct 183 </t>
    </r>
    <r>
      <rPr>
        <b/>
        <sz val="10"/>
        <color rgb="FFFF0000"/>
        <rFont val="Arial"/>
        <family val="2"/>
      </rPr>
      <t>Labrador WWTP – engineering analysis, cost booked to plant account.</t>
    </r>
  </si>
  <si>
    <r>
      <t xml:space="preserve">Gensets = generator? </t>
    </r>
    <r>
      <rPr>
        <b/>
        <sz val="10"/>
        <color rgb="FFFF0000"/>
        <rFont val="Arial"/>
        <family val="2"/>
      </rPr>
      <t>Yes, all generator capex.</t>
    </r>
  </si>
  <si>
    <r>
      <t xml:space="preserve">Gensets = generator? </t>
    </r>
    <r>
      <rPr>
        <b/>
        <sz val="10"/>
        <color rgb="FFFF0000"/>
        <rFont val="Arial"/>
        <family val="2"/>
      </rPr>
      <t>Construction under way. Includes replacing the well pump assembly (exact date in service unknown), 1989 generator and 1998 hydro tank. Mike will provide a breakdown between accounts.</t>
    </r>
  </si>
  <si>
    <r>
      <t xml:space="preserve">What is GST? </t>
    </r>
    <r>
      <rPr>
        <b/>
        <sz val="10"/>
        <color rgb="FFFF0000"/>
        <rFont val="Arial"/>
        <family val="2"/>
      </rPr>
      <t>Ground storage tank, contains finished water</t>
    </r>
  </si>
  <si>
    <r>
      <t>What is this project  studying?  </t>
    </r>
    <r>
      <rPr>
        <b/>
        <sz val="10"/>
        <color rgb="FFFF0000"/>
        <rFont val="Arial"/>
        <family val="2"/>
      </rPr>
      <t>The force mains in Sanlando primarily.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</si>
</sst>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1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7"/>
      <name val="Times New Roman"/>
      <family val="1"/>
    </font>
    <font>
      <b/>
      <i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  <scheme val="minor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13">
    <xf numFmtId="0" fontId="0" fillId="0" borderId="0" xfId="0"/>
    <xf numFmtId="0" fontId="0" fillId="33" borderId="0" xfId="0" applyFill="1"/>
    <xf numFmtId="0" fontId="18" fillId="33" borderId="0" xfId="0" applyFont="1" applyFill="1" applyAlignment="1">
      <alignment horizontal="center"/>
    </xf>
    <xf numFmtId="0" fontId="19" fillId="33" borderId="0" xfId="0" applyFont="1" applyFill="1"/>
    <xf numFmtId="0" fontId="19" fillId="33" borderId="0" xfId="0" applyFont="1" applyFill="1" applyAlignment="1">
      <alignment horizontal="left"/>
    </xf>
    <xf numFmtId="0" fontId="19" fillId="33" borderId="0" xfId="0" applyFont="1" applyFill="1" applyAlignment="1">
      <alignment horizontal="right"/>
    </xf>
    <xf numFmtId="0" fontId="19" fillId="33" borderId="0" xfId="0" applyFont="1" applyFill="1" applyAlignment="1">
      <alignment vertical="center"/>
    </xf>
    <xf numFmtId="0" fontId="20" fillId="33" borderId="0" xfId="0" applyFont="1" applyFill="1" applyAlignment="1">
      <alignment horizontal="left"/>
    </xf>
    <xf numFmtId="0" fontId="20" fillId="33" borderId="0" xfId="0" applyFont="1" applyFill="1"/>
    <xf numFmtId="0" fontId="21" fillId="33" borderId="0" xfId="0" applyFont="1" applyFill="1" applyAlignment="1">
      <alignment horizontal="left"/>
    </xf>
    <xf numFmtId="0" fontId="21" fillId="33" borderId="0" xfId="0" applyFont="1" applyFill="1"/>
    <xf numFmtId="0" fontId="22" fillId="33" borderId="0" xfId="0" applyFont="1" applyFill="1" applyAlignment="1">
      <alignment horizontal="left"/>
    </xf>
    <xf numFmtId="0" fontId="0" fillId="33" borderId="0" xfId="0" applyFill="1" applyAlignment="1">
      <alignment horizontal="left"/>
    </xf>
    <xf numFmtId="0" fontId="0" fillId="33" borderId="0" xfId="0" applyFill="1" applyAlignment="1">
      <alignment horizontal="left" vertical="center"/>
    </xf>
    <xf numFmtId="0" fontId="23" fillId="33" borderId="0" xfId="0" applyFont="1" applyFill="1"/>
    <xf numFmtId="0" fontId="20" fillId="33" borderId="0" xfId="0" applyFont="1" applyFill="1" applyAlignment="1">
      <alignment textRotation="255"/>
    </xf>
    <xf numFmtId="0" fontId="0" fillId="33" borderId="10" xfId="0" applyFill="1" applyBorder="1"/>
    <xf numFmtId="0" fontId="20" fillId="33" borderId="11" xfId="0" applyFont="1" applyFill="1" applyBorder="1" applyAlignment="1">
      <alignment horizontal="left"/>
    </xf>
    <xf numFmtId="0" fontId="20" fillId="33" borderId="10" xfId="0" applyFont="1" applyFill="1" applyBorder="1"/>
    <xf numFmtId="0" fontId="24" fillId="33" borderId="12" xfId="0" applyFont="1" applyFill="1" applyBorder="1" applyAlignment="1">
      <alignment horizontal="centerContinuous" vertical="center"/>
    </xf>
    <xf numFmtId="0" fontId="25" fillId="33" borderId="13" xfId="0" applyFont="1" applyFill="1" applyBorder="1" applyAlignment="1">
      <alignment horizontal="centerContinuous"/>
    </xf>
    <xf numFmtId="0" fontId="25" fillId="33" borderId="14" xfId="0" applyFont="1" applyFill="1" applyBorder="1" applyAlignment="1">
      <alignment horizontal="centerContinuous"/>
    </xf>
    <xf numFmtId="0" fontId="25" fillId="33" borderId="11" xfId="0" applyFont="1" applyFill="1" applyBorder="1" applyAlignment="1">
      <alignment horizontal="centerContinuous"/>
    </xf>
    <xf numFmtId="0" fontId="24" fillId="33" borderId="13" xfId="0" applyFont="1" applyFill="1" applyBorder="1" applyAlignment="1">
      <alignment horizontal="center" vertical="center"/>
    </xf>
    <xf numFmtId="0" fontId="0" fillId="33" borderId="13" xfId="0" applyFill="1" applyBorder="1"/>
    <xf numFmtId="0" fontId="0" fillId="33" borderId="14" xfId="0" applyFill="1" applyBorder="1"/>
    <xf numFmtId="0" fontId="20" fillId="33" borderId="15" xfId="0" applyFont="1" applyFill="1" applyBorder="1" applyAlignment="1">
      <alignment horizontal="center"/>
    </xf>
    <xf numFmtId="0" fontId="25" fillId="33" borderId="15" xfId="0" applyFont="1" applyFill="1" applyBorder="1"/>
    <xf numFmtId="0" fontId="25" fillId="33" borderId="10" xfId="0" applyFont="1" applyFill="1" applyBorder="1" applyAlignment="1">
      <alignment horizontal="left" vertical="center"/>
    </xf>
    <xf numFmtId="0" fontId="25" fillId="33" borderId="15" xfId="0" applyFont="1" applyFill="1" applyBorder="1" applyAlignment="1">
      <alignment horizontal="left" vertical="center"/>
    </xf>
    <xf numFmtId="0" fontId="25" fillId="33" borderId="16" xfId="0" applyFont="1" applyFill="1" applyBorder="1" applyAlignment="1">
      <alignment horizontal="centerContinuous"/>
    </xf>
    <xf numFmtId="0" fontId="25" fillId="33" borderId="17" xfId="0" applyFont="1" applyFill="1" applyBorder="1" applyAlignment="1">
      <alignment horizontal="centerContinuous"/>
    </xf>
    <xf numFmtId="0" fontId="25" fillId="33" borderId="18" xfId="0" applyFont="1" applyFill="1" applyBorder="1" applyAlignment="1">
      <alignment horizontal="centerContinuous"/>
    </xf>
    <xf numFmtId="0" fontId="25" fillId="33" borderId="0" xfId="0" applyFont="1" applyFill="1" applyAlignment="1">
      <alignment horizontal="centerContinuous"/>
    </xf>
    <xf numFmtId="0" fontId="25" fillId="33" borderId="19" xfId="0" applyFont="1" applyFill="1" applyBorder="1" applyAlignment="1">
      <alignment horizontal="centerContinuous"/>
    </xf>
    <xf numFmtId="0" fontId="25" fillId="33" borderId="10" xfId="0" applyFont="1" applyFill="1" applyBorder="1" applyAlignment="1">
      <alignment horizontal="center" textRotation="255"/>
    </xf>
    <xf numFmtId="0" fontId="20" fillId="33" borderId="16" xfId="0" applyFont="1" applyFill="1" applyBorder="1" applyAlignment="1">
      <alignment horizontal="centerContinuous"/>
    </xf>
    <xf numFmtId="0" fontId="20" fillId="33" borderId="19" xfId="0" applyFont="1" applyFill="1" applyBorder="1" applyAlignment="1">
      <alignment horizontal="centerContinuous"/>
    </xf>
    <xf numFmtId="0" fontId="20" fillId="33" borderId="12" xfId="0" applyFont="1" applyFill="1" applyBorder="1" applyAlignment="1">
      <alignment horizontal="centerContinuous"/>
    </xf>
    <xf numFmtId="0" fontId="20" fillId="33" borderId="14" xfId="0" applyFont="1" applyFill="1" applyBorder="1" applyAlignment="1">
      <alignment horizontal="centerContinuous"/>
    </xf>
    <xf numFmtId="0" fontId="20" fillId="33" borderId="20" xfId="0" applyFont="1" applyFill="1" applyBorder="1" applyAlignment="1">
      <alignment horizontal="center" vertical="center" textRotation="255"/>
    </xf>
    <xf numFmtId="0" fontId="26" fillId="33" borderId="19" xfId="0" applyFont="1" applyFill="1" applyBorder="1" applyAlignment="1">
      <alignment horizontal="center" vertical="center"/>
    </xf>
    <xf numFmtId="0" fontId="25" fillId="33" borderId="20" xfId="0" applyFont="1" applyFill="1" applyBorder="1" applyAlignment="1">
      <alignment horizontal="center" textRotation="255"/>
    </xf>
    <xf numFmtId="0" fontId="25" fillId="33" borderId="21" xfId="0" applyFont="1" applyFill="1" applyBorder="1" applyAlignment="1">
      <alignment horizontal="center" wrapText="1"/>
    </xf>
    <xf numFmtId="0" fontId="25" fillId="33" borderId="12" xfId="0" applyFont="1" applyFill="1" applyBorder="1" applyAlignment="1">
      <alignment horizontal="center" wrapText="1"/>
    </xf>
    <xf numFmtId="0" fontId="25" fillId="33" borderId="22" xfId="0" applyFont="1" applyFill="1" applyBorder="1" applyAlignment="1">
      <alignment horizontal="center" textRotation="255"/>
    </xf>
    <xf numFmtId="0" fontId="25" fillId="33" borderId="0" xfId="0" applyFont="1" applyFill="1" applyAlignment="1">
      <alignment horizontal="center" textRotation="255" wrapText="1"/>
    </xf>
    <xf numFmtId="0" fontId="25" fillId="33" borderId="14" xfId="0" applyFont="1" applyFill="1" applyBorder="1" applyAlignment="1">
      <alignment horizontal="center" vertical="center" wrapText="1"/>
    </xf>
    <xf numFmtId="0" fontId="25" fillId="33" borderId="21" xfId="0" applyFont="1" applyFill="1" applyBorder="1" applyAlignment="1">
      <alignment horizontal="center" vertical="center" wrapText="1"/>
    </xf>
    <xf numFmtId="0" fontId="25" fillId="33" borderId="23" xfId="0" applyFont="1" applyFill="1" applyBorder="1" applyAlignment="1">
      <alignment horizontal="center" textRotation="255"/>
    </xf>
    <xf numFmtId="0" fontId="20" fillId="33" borderId="21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/>
    </xf>
    <xf numFmtId="0" fontId="24" fillId="33" borderId="15" xfId="0" applyFont="1" applyFill="1" applyBorder="1" applyAlignment="1">
      <alignment horizontal="left"/>
    </xf>
    <xf numFmtId="0" fontId="25" fillId="33" borderId="24" xfId="0" applyFont="1" applyFill="1" applyBorder="1" applyAlignment="1">
      <alignment horizontal="right"/>
    </xf>
    <xf numFmtId="0" fontId="25" fillId="33" borderId="15" xfId="0" applyFont="1" applyFill="1" applyBorder="1" applyAlignment="1">
      <alignment horizontal="right"/>
    </xf>
    <xf numFmtId="0" fontId="25" fillId="33" borderId="25" xfId="0" applyFont="1" applyFill="1" applyBorder="1" applyAlignment="1">
      <alignment horizontal="right"/>
    </xf>
    <xf numFmtId="0" fontId="25" fillId="33" borderId="0" xfId="0" applyFont="1" applyFill="1" applyAlignment="1">
      <alignment horizontal="right"/>
    </xf>
    <xf numFmtId="0" fontId="25" fillId="33" borderId="26" xfId="0" applyFont="1" applyFill="1" applyBorder="1" applyAlignment="1">
      <alignment horizontal="right"/>
    </xf>
    <xf numFmtId="0" fontId="25" fillId="33" borderId="18" xfId="0" applyFont="1" applyFill="1" applyBorder="1" applyAlignment="1">
      <alignment horizontal="right"/>
    </xf>
    <xf numFmtId="0" fontId="25" fillId="33" borderId="27" xfId="0" applyFont="1" applyFill="1" applyBorder="1" applyAlignment="1">
      <alignment horizontal="right"/>
    </xf>
    <xf numFmtId="0" fontId="25" fillId="33" borderId="27" xfId="0" applyFont="1" applyFill="1" applyBorder="1"/>
    <xf numFmtId="0" fontId="25" fillId="33" borderId="28" xfId="0" applyFont="1" applyFill="1" applyBorder="1"/>
    <xf numFmtId="0" fontId="25" fillId="33" borderId="29" xfId="0" applyFont="1" applyFill="1" applyBorder="1"/>
    <xf numFmtId="0" fontId="0" fillId="33" borderId="15" xfId="0" applyFill="1" applyBorder="1"/>
    <xf numFmtId="0" fontId="25" fillId="33" borderId="15" xfId="0" applyFont="1" applyFill="1" applyBorder="1" applyAlignment="1">
      <alignment horizontal="center"/>
    </xf>
    <xf numFmtId="0" fontId="25" fillId="33" borderId="15" xfId="0" applyFont="1" applyFill="1" applyBorder="1" applyAlignment="1">
      <alignment horizontal="left"/>
    </xf>
    <xf numFmtId="1" fontId="25" fillId="33" borderId="24" xfId="0" applyNumberFormat="1" applyFont="1" applyFill="1" applyBorder="1" applyAlignment="1">
      <alignment horizontal="right"/>
    </xf>
    <xf numFmtId="1" fontId="25" fillId="33" borderId="15" xfId="0" applyNumberFormat="1" applyFont="1" applyFill="1" applyBorder="1" applyAlignment="1">
      <alignment horizontal="right"/>
    </xf>
    <xf numFmtId="1" fontId="25" fillId="33" borderId="0" xfId="0" applyNumberFormat="1" applyFont="1" applyFill="1"/>
    <xf numFmtId="1" fontId="25" fillId="33" borderId="18" xfId="0" applyNumberFormat="1" applyFont="1" applyFill="1" applyBorder="1" applyAlignment="1">
      <alignment horizontal="right"/>
    </xf>
    <xf numFmtId="1" fontId="25" fillId="33" borderId="25" xfId="0" applyNumberFormat="1" applyFont="1" applyFill="1" applyBorder="1" applyAlignment="1">
      <alignment horizontal="right"/>
    </xf>
    <xf numFmtId="1" fontId="25" fillId="33" borderId="18" xfId="0" applyNumberFormat="1" applyFont="1" applyFill="1" applyBorder="1" applyAlignment="1">
      <alignment horizontal="center"/>
    </xf>
    <xf numFmtId="1" fontId="25" fillId="33" borderId="18" xfId="0" applyNumberFormat="1" applyFont="1" applyFill="1" applyBorder="1"/>
    <xf numFmtId="1" fontId="25" fillId="33" borderId="30" xfId="0" applyNumberFormat="1" applyFont="1" applyFill="1" applyBorder="1"/>
    <xf numFmtId="1" fontId="25" fillId="33" borderId="31" xfId="0" applyNumberFormat="1" applyFont="1" applyFill="1" applyBorder="1"/>
    <xf numFmtId="0" fontId="25" fillId="33" borderId="0" xfId="0" applyFont="1" applyFill="1"/>
    <xf numFmtId="1" fontId="25" fillId="33" borderId="0" xfId="0" applyNumberFormat="1" applyFont="1" applyFill="1" applyAlignment="1">
      <alignment horizontal="center"/>
    </xf>
    <xf numFmtId="1" fontId="25" fillId="33" borderId="30" xfId="0" applyNumberFormat="1" applyFont="1" applyFill="1" applyBorder="1" applyAlignment="1">
      <alignment horizontal="center"/>
    </xf>
    <xf numFmtId="1" fontId="25" fillId="33" borderId="15" xfId="0" applyNumberFormat="1" applyFont="1" applyFill="1" applyBorder="1" applyAlignment="1">
      <alignment horizontal="center"/>
    </xf>
    <xf numFmtId="1" fontId="25" fillId="33" borderId="24" xfId="0" applyNumberFormat="1" applyFont="1" applyFill="1" applyBorder="1" applyAlignment="1">
      <alignment horizontal="center"/>
    </xf>
    <xf numFmtId="1" fontId="25" fillId="33" borderId="18" xfId="0" quotePrefix="1" applyNumberFormat="1" applyFont="1" applyFill="1" applyBorder="1" applyAlignment="1">
      <alignment horizontal="center"/>
    </xf>
    <xf numFmtId="1" fontId="25" fillId="33" borderId="25" xfId="0" applyNumberFormat="1" applyFont="1" applyFill="1" applyBorder="1" applyAlignment="1">
      <alignment horizontal="center"/>
    </xf>
    <xf numFmtId="1" fontId="25" fillId="33" borderId="15" xfId="0" quotePrefix="1" applyNumberFormat="1" applyFont="1" applyFill="1" applyBorder="1" applyAlignment="1">
      <alignment horizontal="center"/>
    </xf>
    <xf numFmtId="1" fontId="25" fillId="33" borderId="30" xfId="0" quotePrefix="1" applyNumberFormat="1" applyFont="1" applyFill="1" applyBorder="1" applyAlignment="1">
      <alignment horizontal="center"/>
    </xf>
    <xf numFmtId="1" fontId="25" fillId="33" borderId="31" xfId="0" quotePrefix="1" applyNumberFormat="1" applyFont="1" applyFill="1" applyBorder="1" applyAlignment="1">
      <alignment horizontal="center"/>
    </xf>
    <xf numFmtId="0" fontId="25" fillId="33" borderId="15" xfId="0" quotePrefix="1" applyFont="1" applyFill="1" applyBorder="1" applyAlignment="1">
      <alignment horizontal="center"/>
    </xf>
    <xf numFmtId="1" fontId="25" fillId="33" borderId="0" xfId="0" applyNumberFormat="1" applyFont="1" applyFill="1" applyAlignment="1">
      <alignment horizontal="right"/>
    </xf>
    <xf numFmtId="1" fontId="25" fillId="33" borderId="15" xfId="0" applyNumberFormat="1" applyFont="1" applyFill="1" applyBorder="1"/>
    <xf numFmtId="0" fontId="25" fillId="33" borderId="20" xfId="0" applyFont="1" applyFill="1" applyBorder="1" applyAlignment="1">
      <alignment horizontal="center"/>
    </xf>
    <xf numFmtId="0" fontId="25" fillId="33" borderId="20" xfId="0" applyFont="1" applyFill="1" applyBorder="1" applyAlignment="1">
      <alignment horizontal="left"/>
    </xf>
    <xf numFmtId="0" fontId="25" fillId="33" borderId="16" xfId="0" applyFont="1" applyFill="1" applyBorder="1" applyAlignment="1">
      <alignment horizontal="right"/>
    </xf>
    <xf numFmtId="0" fontId="25" fillId="33" borderId="20" xfId="0" applyFont="1" applyFill="1" applyBorder="1" applyAlignment="1">
      <alignment horizontal="right"/>
    </xf>
    <xf numFmtId="0" fontId="25" fillId="33" borderId="17" xfId="0" applyFont="1" applyFill="1" applyBorder="1" applyAlignment="1">
      <alignment horizontal="right"/>
    </xf>
    <xf numFmtId="0" fontId="25" fillId="33" borderId="19" xfId="0" applyFont="1" applyFill="1" applyBorder="1" applyAlignment="1">
      <alignment horizontal="right"/>
    </xf>
    <xf numFmtId="0" fontId="25" fillId="33" borderId="20" xfId="0" applyFont="1" applyFill="1" applyBorder="1"/>
    <xf numFmtId="0" fontId="25" fillId="33" borderId="22" xfId="0" applyFont="1" applyFill="1" applyBorder="1" applyAlignment="1">
      <alignment horizontal="right"/>
    </xf>
    <xf numFmtId="0" fontId="25" fillId="33" borderId="32" xfId="0" applyFont="1" applyFill="1" applyBorder="1" applyAlignment="1">
      <alignment horizontal="right"/>
    </xf>
    <xf numFmtId="0" fontId="25" fillId="33" borderId="32" xfId="0" applyFont="1" applyFill="1" applyBorder="1"/>
    <xf numFmtId="0" fontId="25" fillId="33" borderId="33" xfId="0" applyFont="1" applyFill="1" applyBorder="1"/>
    <xf numFmtId="0" fontId="25" fillId="33" borderId="34" xfId="0" applyFont="1" applyFill="1" applyBorder="1"/>
    <xf numFmtId="0" fontId="0" fillId="33" borderId="20" xfId="0" applyFill="1" applyBorder="1"/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right"/>
    </xf>
    <xf numFmtId="0" fontId="0" fillId="0" borderId="0" xfId="0" applyAlignment="1">
      <alignment horizontal="center"/>
    </xf>
    <xf numFmtId="9" fontId="0" fillId="0" borderId="0" xfId="43" applyFont="1"/>
    <xf numFmtId="10" fontId="0" fillId="0" borderId="0" xfId="43" applyNumberFormat="1" applyFont="1"/>
    <xf numFmtId="43" fontId="0" fillId="0" borderId="0" xfId="42" applyFont="1"/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42" applyNumberFormat="1" applyFont="1"/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42" applyNumberFormat="1" applyFont="1"/>
    <xf numFmtId="0" fontId="0" fillId="34" borderId="0" xfId="0" applyFill="1"/>
    <xf numFmtId="43" fontId="0" fillId="34" borderId="0" xfId="42" applyFont="1" applyFill="1"/>
    <xf numFmtId="10" fontId="0" fillId="34" borderId="0" xfId="43" applyNumberFormat="1" applyFont="1" applyFill="1"/>
    <xf numFmtId="0" fontId="0" fillId="35" borderId="0" xfId="0" applyFill="1"/>
    <xf numFmtId="0" fontId="0" fillId="0" borderId="0" xfId="0" applyFill="1"/>
    <xf numFmtId="43" fontId="0" fillId="0" borderId="0" xfId="42" applyFont="1" applyFill="1"/>
    <xf numFmtId="10" fontId="0" fillId="0" borderId="0" xfId="43" applyNumberFormat="1" applyFont="1" applyFill="1"/>
    <xf numFmtId="0" fontId="16" fillId="0" borderId="0" xfId="0" applyFont="1" applyFill="1"/>
    <xf numFmtId="0" fontId="0" fillId="0" borderId="0" xfId="0" applyFont="1" applyFill="1"/>
    <xf numFmtId="0" fontId="1" fillId="0" borderId="0" xfId="42" applyNumberFormat="1" applyFont="1" applyFill="1"/>
    <xf numFmtId="164" fontId="16" fillId="0" borderId="0" xfId="42" applyNumberFormat="1" applyFont="1" applyFill="1"/>
    <xf numFmtId="9" fontId="0" fillId="0" borderId="0" xfId="43" applyFont="1" applyFill="1"/>
    <xf numFmtId="0" fontId="1" fillId="0" borderId="0" xfId="44"/>
    <xf numFmtId="0" fontId="1" fillId="0" borderId="0" xfId="44" applyAlignment="1">
      <alignment horizontal="center"/>
    </xf>
    <xf numFmtId="43" fontId="1" fillId="0" borderId="0" xfId="44" applyNumberFormat="1"/>
    <xf numFmtId="0" fontId="16" fillId="0" borderId="0" xfId="44" applyFont="1"/>
    <xf numFmtId="0" fontId="1" fillId="0" borderId="0" xfId="44" applyAlignment="1">
      <alignment horizontal="centerContinuous"/>
    </xf>
    <xf numFmtId="0" fontId="1" fillId="0" borderId="35" xfId="44" applyBorder="1"/>
    <xf numFmtId="0" fontId="1" fillId="0" borderId="35" xfId="44" applyBorder="1" applyAlignment="1">
      <alignment horizontal="center"/>
    </xf>
    <xf numFmtId="43" fontId="1" fillId="0" borderId="35" xfId="44" applyNumberFormat="1" applyBorder="1" applyAlignment="1">
      <alignment horizontal="center"/>
    </xf>
    <xf numFmtId="43" fontId="1" fillId="0" borderId="0" xfId="44" applyNumberFormat="1" applyAlignment="1">
      <alignment horizontal="center"/>
    </xf>
    <xf numFmtId="41" fontId="1" fillId="0" borderId="0" xfId="44" applyNumberFormat="1"/>
    <xf numFmtId="41" fontId="1" fillId="0" borderId="0" xfId="44" applyNumberFormat="1" applyAlignment="1">
      <alignment horizontal="center"/>
    </xf>
    <xf numFmtId="41" fontId="1" fillId="36" borderId="0" xfId="44" applyNumberFormat="1" applyFill="1"/>
    <xf numFmtId="10" fontId="1" fillId="0" borderId="0" xfId="44" applyNumberFormat="1"/>
    <xf numFmtId="1" fontId="1" fillId="0" borderId="0" xfId="44" applyNumberFormat="1"/>
    <xf numFmtId="164" fontId="16" fillId="0" borderId="0" xfId="44" applyNumberFormat="1" applyFont="1"/>
    <xf numFmtId="38" fontId="1" fillId="0" borderId="0" xfId="44" applyNumberFormat="1"/>
    <xf numFmtId="41" fontId="1" fillId="37" borderId="0" xfId="44" applyNumberFormat="1" applyFill="1"/>
    <xf numFmtId="41" fontId="1" fillId="35" borderId="0" xfId="44" applyNumberFormat="1" applyFill="1" applyAlignment="1">
      <alignment horizontal="center"/>
    </xf>
    <xf numFmtId="1" fontId="1" fillId="0" borderId="0" xfId="44" applyNumberFormat="1" applyAlignment="1">
      <alignment horizontal="center"/>
    </xf>
    <xf numFmtId="0" fontId="16" fillId="0" borderId="0" xfId="44" applyFont="1" applyAlignment="1">
      <alignment horizontal="right"/>
    </xf>
    <xf numFmtId="41" fontId="1" fillId="0" borderId="36" xfId="44" applyNumberFormat="1" applyBorder="1"/>
    <xf numFmtId="41" fontId="1" fillId="38" borderId="36" xfId="44" applyNumberFormat="1" applyFill="1" applyBorder="1"/>
    <xf numFmtId="41" fontId="1" fillId="0" borderId="37" xfId="44" applyNumberFormat="1" applyBorder="1"/>
    <xf numFmtId="41" fontId="1" fillId="39" borderId="0" xfId="44" applyNumberFormat="1" applyFill="1"/>
    <xf numFmtId="41" fontId="16" fillId="0" borderId="37" xfId="44" applyNumberFormat="1" applyFont="1" applyBorder="1"/>
    <xf numFmtId="41" fontId="1" fillId="0" borderId="0" xfId="44" applyNumberFormat="1" applyAlignment="1">
      <alignment horizontal="right"/>
    </xf>
    <xf numFmtId="42" fontId="1" fillId="0" borderId="0" xfId="44" applyNumberFormat="1" applyAlignment="1">
      <alignment horizontal="center"/>
    </xf>
    <xf numFmtId="42" fontId="1" fillId="0" borderId="37" xfId="44" applyNumberFormat="1" applyBorder="1"/>
    <xf numFmtId="42" fontId="16" fillId="38" borderId="37" xfId="44" applyNumberFormat="1" applyFont="1" applyFill="1" applyBorder="1"/>
    <xf numFmtId="42" fontId="1" fillId="38" borderId="37" xfId="44" applyNumberFormat="1" applyFill="1" applyBorder="1"/>
    <xf numFmtId="42" fontId="16" fillId="0" borderId="37" xfId="44" applyNumberFormat="1" applyFont="1" applyBorder="1"/>
    <xf numFmtId="42" fontId="1" fillId="0" borderId="0" xfId="44" applyNumberFormat="1"/>
    <xf numFmtId="0" fontId="1" fillId="40" borderId="0" xfId="44" applyFill="1"/>
    <xf numFmtId="0" fontId="16" fillId="40" borderId="0" xfId="44" applyFont="1" applyFill="1" applyAlignment="1">
      <alignment horizontal="right"/>
    </xf>
    <xf numFmtId="0" fontId="1" fillId="40" borderId="0" xfId="44" applyFill="1" applyAlignment="1">
      <alignment horizontal="center"/>
    </xf>
    <xf numFmtId="42" fontId="1" fillId="40" borderId="0" xfId="44" applyNumberFormat="1" applyFill="1" applyAlignment="1">
      <alignment horizontal="center"/>
    </xf>
    <xf numFmtId="42" fontId="1" fillId="40" borderId="0" xfId="44" applyNumberFormat="1" applyFill="1"/>
    <xf numFmtId="41" fontId="1" fillId="40" borderId="0" xfId="44" applyNumberFormat="1" applyFill="1"/>
    <xf numFmtId="41" fontId="1" fillId="40" borderId="0" xfId="44" applyNumberFormat="1" applyFill="1" applyAlignment="1">
      <alignment horizontal="center"/>
    </xf>
    <xf numFmtId="42" fontId="1" fillId="40" borderId="38" xfId="44" applyNumberFormat="1" applyFill="1" applyBorder="1"/>
    <xf numFmtId="0" fontId="16" fillId="40" borderId="0" xfId="44" applyFont="1" applyFill="1"/>
    <xf numFmtId="0" fontId="16" fillId="40" borderId="0" xfId="44" applyFont="1" applyFill="1" applyAlignment="1">
      <alignment horizontal="center"/>
    </xf>
    <xf numFmtId="43" fontId="16" fillId="40" borderId="0" xfId="44" applyNumberFormat="1" applyFont="1" applyFill="1"/>
    <xf numFmtId="0" fontId="16" fillId="40" borderId="0" xfId="44" applyFont="1" applyFill="1" applyAlignment="1">
      <alignment horizontal="centerContinuous"/>
    </xf>
    <xf numFmtId="0" fontId="16" fillId="40" borderId="35" xfId="44" applyFont="1" applyFill="1" applyBorder="1"/>
    <xf numFmtId="0" fontId="16" fillId="40" borderId="35" xfId="44" applyFont="1" applyFill="1" applyBorder="1" applyAlignment="1">
      <alignment horizontal="center"/>
    </xf>
    <xf numFmtId="43" fontId="16" fillId="40" borderId="35" xfId="44" applyNumberFormat="1" applyFont="1" applyFill="1" applyBorder="1" applyAlignment="1">
      <alignment horizontal="center"/>
    </xf>
    <xf numFmtId="43" fontId="1" fillId="40" borderId="0" xfId="44" applyNumberFormat="1" applyFill="1" applyAlignment="1">
      <alignment horizontal="center"/>
    </xf>
    <xf numFmtId="41" fontId="1" fillId="40" borderId="37" xfId="44" applyNumberFormat="1" applyFill="1" applyBorder="1"/>
    <xf numFmtId="42" fontId="1" fillId="40" borderId="39" xfId="44" applyNumberFormat="1" applyFill="1" applyBorder="1"/>
    <xf numFmtId="41" fontId="1" fillId="40" borderId="39" xfId="44" applyNumberFormat="1" applyFill="1" applyBorder="1"/>
    <xf numFmtId="0" fontId="1" fillId="36" borderId="0" xfId="44" applyFill="1"/>
    <xf numFmtId="43" fontId="1" fillId="40" borderId="0" xfId="44" applyNumberFormat="1" applyFill="1"/>
    <xf numFmtId="0" fontId="16" fillId="40" borderId="0" xfId="44" applyFont="1" applyFill="1" applyAlignment="1">
      <alignment horizontal="left"/>
    </xf>
    <xf numFmtId="0" fontId="16" fillId="0" borderId="0" xfId="44" applyFont="1" applyAlignment="1">
      <alignment horizontal="centerContinuous"/>
    </xf>
    <xf numFmtId="0" fontId="16" fillId="0" borderId="35" xfId="44" applyFont="1" applyBorder="1"/>
    <xf numFmtId="0" fontId="16" fillId="0" borderId="0" xfId="44" applyFont="1" applyAlignment="1">
      <alignment horizontal="center"/>
    </xf>
    <xf numFmtId="0" fontId="16" fillId="0" borderId="0" xfId="44" applyFont="1" applyAlignment="1">
      <alignment horizontal="left"/>
    </xf>
    <xf numFmtId="0" fontId="27" fillId="40" borderId="0" xfId="44" applyFont="1" applyFill="1" applyAlignment="1">
      <alignment horizontal="center"/>
    </xf>
    <xf numFmtId="41" fontId="27" fillId="40" borderId="0" xfId="44" applyNumberFormat="1" applyFont="1" applyFill="1"/>
    <xf numFmtId="0" fontId="28" fillId="40" borderId="0" xfId="44" applyFont="1" applyFill="1" applyAlignment="1">
      <alignment horizontal="center"/>
    </xf>
    <xf numFmtId="0" fontId="28" fillId="40" borderId="0" xfId="44" applyFont="1" applyFill="1"/>
    <xf numFmtId="0" fontId="29" fillId="40" borderId="0" xfId="44" applyFont="1" applyFill="1"/>
    <xf numFmtId="0" fontId="30" fillId="40" borderId="40" xfId="44" applyFont="1" applyFill="1" applyBorder="1" applyAlignment="1">
      <alignment vertical="top" wrapText="1"/>
    </xf>
    <xf numFmtId="0" fontId="30" fillId="40" borderId="41" xfId="44" applyFont="1" applyFill="1" applyBorder="1" applyAlignment="1">
      <alignment vertical="top" wrapText="1"/>
    </xf>
    <xf numFmtId="8" fontId="31" fillId="40" borderId="41" xfId="44" applyNumberFormat="1" applyFont="1" applyFill="1" applyBorder="1" applyAlignment="1">
      <alignment vertical="top" wrapText="1"/>
    </xf>
    <xf numFmtId="8" fontId="1" fillId="40" borderId="0" xfId="44" applyNumberFormat="1" applyFill="1"/>
    <xf numFmtId="164" fontId="1" fillId="40" borderId="0" xfId="44" applyNumberFormat="1" applyFill="1" applyAlignment="1">
      <alignment horizontal="center"/>
    </xf>
    <xf numFmtId="0" fontId="30" fillId="40" borderId="42" xfId="44" applyFont="1" applyFill="1" applyBorder="1" applyAlignment="1">
      <alignment vertical="top" wrapText="1"/>
    </xf>
    <xf numFmtId="0" fontId="30" fillId="40" borderId="43" xfId="44" applyFont="1" applyFill="1" applyBorder="1" applyAlignment="1">
      <alignment vertical="top" wrapText="1"/>
    </xf>
    <xf numFmtId="8" fontId="31" fillId="40" borderId="43" xfId="44" applyNumberFormat="1" applyFont="1" applyFill="1" applyBorder="1" applyAlignment="1">
      <alignment vertical="top" wrapText="1"/>
    </xf>
    <xf numFmtId="0" fontId="32" fillId="0" borderId="0" xfId="44" applyFont="1"/>
    <xf numFmtId="0" fontId="29" fillId="0" borderId="0" xfId="44" applyFont="1"/>
    <xf numFmtId="0" fontId="19" fillId="33" borderId="0" xfId="0" applyFont="1" applyFill="1" applyAlignment="1">
      <alignment horizontal="left"/>
    </xf>
    <xf numFmtId="0" fontId="19" fillId="33" borderId="0" xfId="0" applyFont="1" applyFill="1"/>
    <xf numFmtId="0" fontId="19" fillId="33" borderId="0" xfId="0" applyFont="1" applyFill="1" applyAlignment="1">
      <alignment vertical="center"/>
    </xf>
    <xf numFmtId="0" fontId="21" fillId="33" borderId="0" xfId="0" applyFont="1" applyFill="1" applyAlignment="1">
      <alignment horizontal="left" vertical="center"/>
    </xf>
    <xf numFmtId="0" fontId="0" fillId="33" borderId="0" xfId="0" applyFill="1" applyAlignment="1">
      <alignment horizontal="left" vertical="center"/>
    </xf>
    <xf numFmtId="0" fontId="20" fillId="33" borderId="12" xfId="0" applyFont="1" applyFill="1" applyBorder="1" applyAlignment="1">
      <alignment horizontal="center"/>
    </xf>
    <xf numFmtId="0" fontId="20" fillId="33" borderId="14" xfId="0" applyFont="1" applyFill="1" applyBorder="1" applyAlignment="1">
      <alignment horizontal="center"/>
    </xf>
    <xf numFmtId="0" fontId="24" fillId="33" borderId="12" xfId="0" applyFont="1" applyFill="1" applyBorder="1" applyAlignment="1">
      <alignment horizontal="center" vertical="center"/>
    </xf>
    <xf numFmtId="0" fontId="24" fillId="33" borderId="13" xfId="0" applyFont="1" applyFill="1" applyBorder="1" applyAlignment="1">
      <alignment horizontal="center" vertical="center"/>
    </xf>
    <xf numFmtId="0" fontId="24" fillId="33" borderId="14" xfId="0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/>
    </xf>
    <xf numFmtId="0" fontId="20" fillId="33" borderId="14" xfId="0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horizont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73" xfId="44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phil_drennan_ad_corixgroup_com/Documents/Documents/2020%20Rate%20Case/MFR/UIF-%20MFRs%2012-31-19_2nd%20Deficiencies%208-31-2020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COVER"/>
      <sheetName val="CONTENTS vol 2"/>
      <sheetName val="CONTENTS vol 1"/>
      <sheetName val="Sheet1"/>
      <sheetName val="A 1"/>
      <sheetName val="A 2"/>
      <sheetName val="A 2 Combined"/>
      <sheetName val="A 3"/>
      <sheetName val="A 4"/>
      <sheetName val="A 5"/>
      <sheetName val="A 5 (a)"/>
      <sheetName val="A 6"/>
      <sheetName val="A 6 (a)"/>
      <sheetName val="A 7"/>
      <sheetName val="A 8"/>
      <sheetName val="A 9"/>
      <sheetName val="A 9 (a)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"/>
      <sheetName val="A 18"/>
      <sheetName val="A 18 (a)"/>
      <sheetName val="A 19"/>
      <sheetName val="A 19 (a)"/>
      <sheetName val="Working Capital_PerAR"/>
      <sheetName val="B 1"/>
      <sheetName val="B 2"/>
      <sheetName val="B 2 Combined"/>
      <sheetName val="D 1"/>
      <sheetName val="B 3"/>
      <sheetName val="B 4"/>
      <sheetName val="B 5"/>
      <sheetName val="B 5 (a)"/>
      <sheetName val="B 6"/>
      <sheetName val="B 6 (a)"/>
      <sheetName val="B 7"/>
      <sheetName val="B7 Prior Details"/>
      <sheetName val="B 8"/>
      <sheetName val="B8 Prior Details"/>
      <sheetName val="B 9"/>
      <sheetName val="B 10"/>
      <sheetName val="NA PRIOR RCE"/>
      <sheetName val="Prior RCE 2"/>
      <sheetName val="B 11"/>
      <sheetName val="B12 - 1.31.2019"/>
      <sheetName val="B12 - 2.28.2019"/>
      <sheetName val="B12 - 3.31.2019"/>
      <sheetName val="B12 - 4.30.2019"/>
      <sheetName val="B12 - 5.31.2019"/>
      <sheetName val="B12 - 6.30.2019"/>
      <sheetName val="B12 - 7.31.2019"/>
      <sheetName val="B12 - 8.31.2019"/>
      <sheetName val="B12 - 9.30.2019"/>
      <sheetName val="B12 - 10.31.2019"/>
      <sheetName val="B12 - 11.30.2019"/>
      <sheetName val="B12 - 12.31.2019"/>
      <sheetName val="B12 - Test Year"/>
      <sheetName val="B 13"/>
      <sheetName val="B 14"/>
      <sheetName val="B 14 (a)"/>
      <sheetName val="B 15"/>
      <sheetName val="C INSTRUCT"/>
      <sheetName val="C 1"/>
      <sheetName val="C 2 (w)"/>
      <sheetName val="C 2 (s)"/>
      <sheetName val="C 3"/>
      <sheetName val="C 4"/>
      <sheetName val="C 5 (w)"/>
      <sheetName val="C 5 (s)"/>
      <sheetName val="C 6"/>
      <sheetName val="C 7"/>
      <sheetName val="C 8"/>
      <sheetName val="C 9"/>
      <sheetName val="C 10"/>
      <sheetName val="D 2"/>
      <sheetName val="D 2 (a)"/>
      <sheetName val="D 3"/>
      <sheetName val="D 4"/>
      <sheetName val="D 5"/>
      <sheetName val="D 6"/>
      <sheetName val="D 7"/>
      <sheetName val="E 1 (w)"/>
      <sheetName val="E 1 (s)"/>
      <sheetName val="E 2 (w) "/>
      <sheetName val="E 2 sum (s)"/>
      <sheetName val="E 2 (s)"/>
      <sheetName val="E 2 (s) TV"/>
      <sheetName val="E 2 (s) MC"/>
      <sheetName val="E 2 (s) CC"/>
      <sheetName val="E 2 (s) DAE HOA"/>
      <sheetName val="E 3"/>
      <sheetName val="E 4 (w)"/>
      <sheetName val="E 4 (s)"/>
      <sheetName val="E 5 (w)"/>
      <sheetName val="E 5 (s)"/>
      <sheetName val="E 6 (w)"/>
      <sheetName val="E 7"/>
      <sheetName val="E 8"/>
      <sheetName val="E 9"/>
      <sheetName val="E 10"/>
      <sheetName val="AFPI"/>
      <sheetName val="E 11"/>
      <sheetName val="E 12"/>
      <sheetName val="E 13"/>
      <sheetName val="E 14"/>
      <sheetName val="A 1 INT"/>
      <sheetName val="A 2 INT"/>
      <sheetName val="A 3 INT"/>
      <sheetName val="B 1 INT"/>
      <sheetName val="B 2 INT"/>
      <sheetName val="B 3 INT"/>
      <sheetName val="B 15 INT"/>
      <sheetName val="C 1 INT"/>
      <sheetName val="C 2 (W) (S) INT"/>
      <sheetName val="C 3 INT"/>
      <sheetName val="C 5 (W) (S) INT"/>
      <sheetName val="D-1 INT"/>
      <sheetName val="D-2 INT"/>
      <sheetName val="A 1 (I)"/>
      <sheetName val="A 2 (I)"/>
      <sheetName val="A 3 (I)"/>
      <sheetName val="A 6 (I)"/>
      <sheetName val="A-7 (I)"/>
      <sheetName val="A 10 (I)"/>
      <sheetName val="A 12-14 (I)"/>
      <sheetName val="B 1 (I)"/>
      <sheetName val="B 2 (I)"/>
      <sheetName val="B 3 (i)"/>
      <sheetName val="B 14 (I)"/>
      <sheetName val="D 1 I"/>
      <sheetName val="D 2 I"/>
      <sheetName val="E 1 (w) I"/>
      <sheetName val="E 1 (s) I"/>
      <sheetName val="E 2 (w) I"/>
      <sheetName val="E 2 (s) I sum"/>
      <sheetName val="E 2 (s) I"/>
      <sheetName val="E 2 (s) I TV"/>
      <sheetName val="E 2 (s) I MC"/>
      <sheetName val="E 2 (s) I CC"/>
      <sheetName val="E 2 (s) I DAE HOA"/>
      <sheetName val="B 15 (I)"/>
      <sheetName val="AR to MFR"/>
      <sheetName val="AR-MFR 2018"/>
      <sheetName val="AR-MFR 2019 DNU"/>
      <sheetName val="Input TBs --&gt;"/>
      <sheetName val="Monthly BS -UC Ledger FORMATTED"/>
      <sheetName val="13-Mth TY UIF Consol Trial Bal"/>
      <sheetName val="BALANCE SHEET"/>
      <sheetName val="APPENDIX A PLANT ACCT "/>
      <sheetName val="REVENUES TESTING"/>
      <sheetName val="Monthly IS -UC Ledger FORMATTED"/>
      <sheetName val="FULL Mo Trial Balance"/>
      <sheetName val="IS Mo Trial Balance"/>
      <sheetName val="UIF only"/>
      <sheetName val="O&amp;M EXP TO BE ALLOCATED"/>
      <sheetName val="O&amp;M EXP ALLOCATED WATER"/>
      <sheetName val="O&amp;M EXP ALLOCATED SEWER"/>
      <sheetName val="EXP ADJ --&gt;"/>
      <sheetName val="Chemical Adj"/>
      <sheetName val="EWD"/>
      <sheetName val="ABANDONMENTS"/>
      <sheetName val="Prior RCE"/>
      <sheetName val="TAXES --&gt;"/>
      <sheetName val="TAX EXPENSE"/>
      <sheetName val="RAF Returns"/>
      <sheetName val="C 5 Calculation"/>
      <sheetName val="AR F-23"/>
      <sheetName val="PF PLANT--&gt;"/>
      <sheetName val="A5 Adds"/>
      <sheetName val="A6 Adds"/>
      <sheetName val="PF Sched"/>
      <sheetName val="PF Adds"/>
      <sheetName val="Property Tax"/>
      <sheetName val="Retirements"/>
      <sheetName val="Ret CIAC"/>
      <sheetName val="EQUITY RETURN CALCULATION"/>
      <sheetName val="Leverage Formula"/>
      <sheetName val="2011 Corporate ERC"/>
      <sheetName val="2011 UIF ERC"/>
      <sheetName val="REV REQ --&gt;"/>
      <sheetName val="Rev Req Final"/>
      <sheetName val="Rev Req Int"/>
      <sheetName val="REVENUE REQUIREMENTS"/>
      <sheetName val="PROFORMA YEAR"/>
      <sheetName val="INTERIM COST OF CAPITAL"/>
      <sheetName val="2019 ERC"/>
      <sheetName val="2007 - 2009 &amp; Test Year BS"/>
      <sheetName val="Sewer Balance Sheet"/>
      <sheetName val="Water Balance Sheet"/>
      <sheetName val="Common Pla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>
        <row r="4">
          <cell r="K4">
            <v>74500</v>
          </cell>
        </row>
        <row r="5">
          <cell r="K5">
            <v>94568</v>
          </cell>
        </row>
        <row r="6">
          <cell r="K6">
            <v>47700</v>
          </cell>
        </row>
        <row r="11">
          <cell r="K11">
            <v>47349</v>
          </cell>
        </row>
        <row r="12">
          <cell r="K12">
            <v>60000</v>
          </cell>
        </row>
        <row r="15">
          <cell r="K15">
            <v>68965</v>
          </cell>
        </row>
        <row r="16">
          <cell r="K16">
            <v>154763.73000000001</v>
          </cell>
        </row>
        <row r="17">
          <cell r="K17">
            <v>75000</v>
          </cell>
        </row>
        <row r="18">
          <cell r="K18">
            <v>22000</v>
          </cell>
        </row>
        <row r="19">
          <cell r="K19">
            <v>1644960</v>
          </cell>
        </row>
        <row r="21">
          <cell r="K21">
            <v>333075</v>
          </cell>
        </row>
        <row r="22">
          <cell r="K22">
            <v>101202.01655737705</v>
          </cell>
        </row>
        <row r="23">
          <cell r="K23">
            <v>657175</v>
          </cell>
        </row>
        <row r="27">
          <cell r="K27">
            <v>56000</v>
          </cell>
        </row>
        <row r="28">
          <cell r="K28">
            <v>1931040.0000000002</v>
          </cell>
        </row>
        <row r="30">
          <cell r="K30">
            <v>111025</v>
          </cell>
        </row>
        <row r="31">
          <cell r="K31">
            <v>84000</v>
          </cell>
        </row>
        <row r="32">
          <cell r="K32">
            <v>338864.89790178911</v>
          </cell>
        </row>
        <row r="33">
          <cell r="K33">
            <v>6350</v>
          </cell>
        </row>
        <row r="37">
          <cell r="K37">
            <v>360000</v>
          </cell>
        </row>
        <row r="39">
          <cell r="K39">
            <v>92205</v>
          </cell>
        </row>
        <row r="40">
          <cell r="K40">
            <v>172219.40762033898</v>
          </cell>
        </row>
        <row r="41">
          <cell r="K41">
            <v>72250</v>
          </cell>
        </row>
        <row r="42">
          <cell r="K42">
            <v>183600</v>
          </cell>
        </row>
        <row r="43">
          <cell r="K43">
            <v>40182</v>
          </cell>
        </row>
        <row r="44">
          <cell r="K44">
            <v>512515</v>
          </cell>
        </row>
        <row r="45">
          <cell r="K45">
            <v>589117</v>
          </cell>
        </row>
        <row r="46">
          <cell r="K46">
            <v>540000</v>
          </cell>
        </row>
        <row r="47">
          <cell r="K47">
            <v>100000</v>
          </cell>
        </row>
        <row r="48">
          <cell r="K48">
            <v>626000</v>
          </cell>
        </row>
        <row r="49">
          <cell r="K49">
            <v>69000</v>
          </cell>
        </row>
        <row r="50">
          <cell r="K50">
            <v>4722426.7726229513</v>
          </cell>
        </row>
        <row r="51">
          <cell r="K51">
            <v>2750000</v>
          </cell>
        </row>
        <row r="52">
          <cell r="K52">
            <v>3045500</v>
          </cell>
        </row>
        <row r="58">
          <cell r="K58">
            <v>34000</v>
          </cell>
        </row>
        <row r="59">
          <cell r="K59">
            <v>45000</v>
          </cell>
        </row>
        <row r="60">
          <cell r="K60">
            <v>1288572.2108196721</v>
          </cell>
        </row>
      </sheetData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39"/>
  <sheetViews>
    <sheetView workbookViewId="0">
      <selection activeCell="F25" sqref="F25"/>
    </sheetView>
  </sheetViews>
  <sheetFormatPr defaultRowHeight="15" x14ac:dyDescent="0.25"/>
  <cols>
    <col min="1" max="1" width="17.7109375" style="104" customWidth="1"/>
    <col min="2" max="2" width="8.7109375" style="104"/>
    <col min="3" max="3" width="30.7109375" customWidth="1"/>
    <col min="4" max="4" width="18.7109375" style="104" customWidth="1"/>
    <col min="6" max="6" width="14.7109375" customWidth="1"/>
  </cols>
  <sheetData>
    <row r="1" spans="1:6" x14ac:dyDescent="0.25">
      <c r="A1" s="104" t="s">
        <v>0</v>
      </c>
      <c r="B1" s="104" t="s">
        <v>1</v>
      </c>
      <c r="C1" t="s">
        <v>2</v>
      </c>
      <c r="D1" s="104" t="s">
        <v>3</v>
      </c>
      <c r="E1" t="s">
        <v>4</v>
      </c>
      <c r="F1" t="s">
        <v>5</v>
      </c>
    </row>
    <row r="2" spans="1:6" hidden="1" x14ac:dyDescent="0.25">
      <c r="A2" t="s">
        <v>6</v>
      </c>
      <c r="B2">
        <v>2</v>
      </c>
      <c r="C2" t="s">
        <v>12</v>
      </c>
      <c r="D2">
        <v>305</v>
      </c>
      <c r="E2">
        <v>2020</v>
      </c>
      <c r="F2">
        <v>575</v>
      </c>
    </row>
    <row r="3" spans="1:6" hidden="1" x14ac:dyDescent="0.25">
      <c r="A3" t="s">
        <v>6</v>
      </c>
      <c r="B3">
        <v>8</v>
      </c>
      <c r="C3" t="s">
        <v>13</v>
      </c>
      <c r="D3">
        <v>304</v>
      </c>
      <c r="E3">
        <v>2020</v>
      </c>
      <c r="F3">
        <v>713</v>
      </c>
    </row>
    <row r="4" spans="1:6" hidden="1" x14ac:dyDescent="0.25">
      <c r="A4" t="s">
        <v>6</v>
      </c>
      <c r="B4">
        <v>9</v>
      </c>
      <c r="C4" t="s">
        <v>14</v>
      </c>
      <c r="D4">
        <v>311</v>
      </c>
      <c r="E4">
        <v>2020</v>
      </c>
      <c r="F4">
        <v>1346</v>
      </c>
    </row>
    <row r="5" spans="1:6" hidden="1" x14ac:dyDescent="0.25">
      <c r="A5" t="s">
        <v>6</v>
      </c>
      <c r="B5">
        <v>15</v>
      </c>
      <c r="C5" t="s">
        <v>13</v>
      </c>
      <c r="D5">
        <v>304</v>
      </c>
      <c r="E5">
        <v>2020</v>
      </c>
      <c r="F5">
        <v>713</v>
      </c>
    </row>
    <row r="6" spans="1:6" hidden="1" x14ac:dyDescent="0.25">
      <c r="A6" t="s">
        <v>6</v>
      </c>
      <c r="B6">
        <v>16</v>
      </c>
      <c r="C6" t="s">
        <v>15</v>
      </c>
      <c r="D6">
        <v>320</v>
      </c>
      <c r="E6">
        <v>2020</v>
      </c>
      <c r="F6">
        <v>842</v>
      </c>
    </row>
    <row r="7" spans="1:6" hidden="1" x14ac:dyDescent="0.25">
      <c r="A7" t="s">
        <v>6</v>
      </c>
      <c r="B7">
        <v>17</v>
      </c>
      <c r="C7" t="s">
        <v>16</v>
      </c>
      <c r="D7">
        <v>320</v>
      </c>
      <c r="E7">
        <v>2020</v>
      </c>
      <c r="F7">
        <v>975</v>
      </c>
    </row>
    <row r="8" spans="1:6" hidden="1" x14ac:dyDescent="0.25">
      <c r="A8" t="s">
        <v>6</v>
      </c>
      <c r="B8">
        <v>23</v>
      </c>
      <c r="C8" t="s">
        <v>17</v>
      </c>
      <c r="D8">
        <v>330</v>
      </c>
      <c r="E8">
        <v>2020</v>
      </c>
      <c r="F8">
        <v>832</v>
      </c>
    </row>
    <row r="9" spans="1:6" hidden="1" x14ac:dyDescent="0.25">
      <c r="A9" t="s">
        <v>6</v>
      </c>
      <c r="B9">
        <v>24</v>
      </c>
      <c r="C9" t="s">
        <v>18</v>
      </c>
      <c r="D9">
        <v>330</v>
      </c>
      <c r="E9">
        <v>2020</v>
      </c>
      <c r="F9">
        <v>1244</v>
      </c>
    </row>
    <row r="10" spans="1:6" hidden="1" x14ac:dyDescent="0.25">
      <c r="A10" t="s">
        <v>6</v>
      </c>
      <c r="B10">
        <v>27</v>
      </c>
      <c r="C10" t="s">
        <v>19</v>
      </c>
      <c r="D10">
        <v>331</v>
      </c>
      <c r="E10">
        <v>2020</v>
      </c>
      <c r="F10">
        <v>858</v>
      </c>
    </row>
    <row r="11" spans="1:6" hidden="1" x14ac:dyDescent="0.25">
      <c r="A11" t="s">
        <v>6</v>
      </c>
      <c r="B11">
        <v>28</v>
      </c>
      <c r="C11" t="s">
        <v>20</v>
      </c>
      <c r="D11">
        <v>331</v>
      </c>
      <c r="E11">
        <v>2020</v>
      </c>
      <c r="F11">
        <v>785</v>
      </c>
    </row>
    <row r="12" spans="1:6" hidden="1" x14ac:dyDescent="0.25">
      <c r="A12" t="s">
        <v>6</v>
      </c>
      <c r="B12">
        <v>29</v>
      </c>
      <c r="C12" t="s">
        <v>21</v>
      </c>
      <c r="D12">
        <v>331</v>
      </c>
      <c r="E12">
        <v>2020</v>
      </c>
      <c r="F12">
        <v>641</v>
      </c>
    </row>
    <row r="13" spans="1:6" hidden="1" x14ac:dyDescent="0.25">
      <c r="A13" t="s">
        <v>6</v>
      </c>
      <c r="B13">
        <v>34</v>
      </c>
      <c r="C13" t="s">
        <v>22</v>
      </c>
      <c r="D13">
        <v>331</v>
      </c>
      <c r="E13">
        <v>2020</v>
      </c>
      <c r="F13">
        <v>826</v>
      </c>
    </row>
    <row r="14" spans="1:6" hidden="1" x14ac:dyDescent="0.25">
      <c r="A14" t="s">
        <v>6</v>
      </c>
      <c r="B14">
        <v>35</v>
      </c>
      <c r="C14" t="s">
        <v>19</v>
      </c>
      <c r="D14">
        <v>331</v>
      </c>
      <c r="E14">
        <v>2020</v>
      </c>
      <c r="F14">
        <v>894</v>
      </c>
    </row>
    <row r="15" spans="1:6" hidden="1" x14ac:dyDescent="0.25">
      <c r="A15" t="s">
        <v>6</v>
      </c>
      <c r="B15">
        <v>36</v>
      </c>
      <c r="C15" t="s">
        <v>23</v>
      </c>
      <c r="D15">
        <v>331</v>
      </c>
      <c r="E15">
        <v>2020</v>
      </c>
      <c r="F15">
        <v>793</v>
      </c>
    </row>
    <row r="16" spans="1:6" hidden="1" x14ac:dyDescent="0.25">
      <c r="A16" t="s">
        <v>6</v>
      </c>
      <c r="B16">
        <v>37</v>
      </c>
      <c r="C16" t="s">
        <v>20</v>
      </c>
      <c r="D16">
        <v>331</v>
      </c>
      <c r="E16">
        <v>2020</v>
      </c>
      <c r="F16">
        <v>736</v>
      </c>
    </row>
    <row r="17" spans="1:6" hidden="1" x14ac:dyDescent="0.25">
      <c r="A17" t="s">
        <v>6</v>
      </c>
      <c r="B17">
        <v>38</v>
      </c>
      <c r="C17" t="s">
        <v>24</v>
      </c>
      <c r="D17">
        <v>331</v>
      </c>
      <c r="E17">
        <v>2020</v>
      </c>
      <c r="F17">
        <v>401</v>
      </c>
    </row>
    <row r="18" spans="1:6" hidden="1" x14ac:dyDescent="0.25">
      <c r="A18" t="s">
        <v>6</v>
      </c>
      <c r="B18">
        <v>39</v>
      </c>
      <c r="C18" t="s">
        <v>25</v>
      </c>
      <c r="D18">
        <v>333</v>
      </c>
      <c r="E18">
        <v>2020</v>
      </c>
      <c r="F18">
        <v>684</v>
      </c>
    </row>
    <row r="19" spans="1:6" hidden="1" x14ac:dyDescent="0.25">
      <c r="A19" t="s">
        <v>6</v>
      </c>
      <c r="B19">
        <v>40</v>
      </c>
      <c r="C19" t="s">
        <v>26</v>
      </c>
      <c r="D19">
        <v>334</v>
      </c>
      <c r="E19">
        <v>2020</v>
      </c>
      <c r="F19">
        <v>443</v>
      </c>
    </row>
    <row r="20" spans="1:6" hidden="1" x14ac:dyDescent="0.25">
      <c r="A20" t="s">
        <v>6</v>
      </c>
      <c r="B20">
        <v>41</v>
      </c>
      <c r="C20" t="s">
        <v>27</v>
      </c>
      <c r="D20">
        <v>334</v>
      </c>
      <c r="E20">
        <v>2020</v>
      </c>
      <c r="F20">
        <v>772</v>
      </c>
    </row>
    <row r="21" spans="1:6" hidden="1" x14ac:dyDescent="0.25">
      <c r="A21" t="s">
        <v>6</v>
      </c>
      <c r="B21">
        <v>42</v>
      </c>
      <c r="C21" t="s">
        <v>28</v>
      </c>
      <c r="D21">
        <v>335</v>
      </c>
      <c r="E21">
        <v>2020</v>
      </c>
      <c r="F21">
        <v>1063</v>
      </c>
    </row>
    <row r="22" spans="1:6" hidden="1" x14ac:dyDescent="0.25">
      <c r="A22" t="s">
        <v>6</v>
      </c>
      <c r="B22">
        <v>46</v>
      </c>
      <c r="C22" t="s">
        <v>29</v>
      </c>
      <c r="D22"/>
      <c r="E22">
        <v>2020</v>
      </c>
      <c r="F22">
        <v>2360</v>
      </c>
    </row>
    <row r="23" spans="1:6" hidden="1" x14ac:dyDescent="0.25">
      <c r="A23" t="s">
        <v>6</v>
      </c>
      <c r="B23">
        <v>47</v>
      </c>
      <c r="C23" t="s">
        <v>30</v>
      </c>
      <c r="D23"/>
      <c r="E23">
        <v>2020</v>
      </c>
      <c r="F23">
        <v>1462</v>
      </c>
    </row>
    <row r="24" spans="1:6" hidden="1" x14ac:dyDescent="0.25">
      <c r="A24" t="s">
        <v>6</v>
      </c>
      <c r="B24">
        <v>48</v>
      </c>
      <c r="C24" t="s">
        <v>31</v>
      </c>
      <c r="D24"/>
      <c r="E24">
        <v>2020</v>
      </c>
      <c r="F24">
        <v>834</v>
      </c>
    </row>
    <row r="25" spans="1:6" x14ac:dyDescent="0.25">
      <c r="A25" s="104" t="s">
        <v>7</v>
      </c>
      <c r="B25" s="104">
        <v>2</v>
      </c>
      <c r="C25" t="s">
        <v>12</v>
      </c>
      <c r="D25" s="104">
        <v>305</v>
      </c>
      <c r="E25">
        <v>2020</v>
      </c>
      <c r="F25">
        <v>486</v>
      </c>
    </row>
    <row r="26" spans="1:6" x14ac:dyDescent="0.25">
      <c r="A26" s="104" t="s">
        <v>7</v>
      </c>
      <c r="B26" s="104">
        <v>8</v>
      </c>
      <c r="C26" t="s">
        <v>13</v>
      </c>
      <c r="D26" s="104">
        <v>304</v>
      </c>
      <c r="E26">
        <v>2020</v>
      </c>
      <c r="F26">
        <v>599</v>
      </c>
    </row>
    <row r="27" spans="1:6" x14ac:dyDescent="0.25">
      <c r="A27" s="104" t="s">
        <v>7</v>
      </c>
      <c r="B27" s="104">
        <v>9</v>
      </c>
      <c r="C27" t="s">
        <v>14</v>
      </c>
      <c r="D27" s="104">
        <v>311</v>
      </c>
      <c r="E27">
        <v>2020</v>
      </c>
      <c r="F27">
        <v>1346</v>
      </c>
    </row>
    <row r="28" spans="1:6" x14ac:dyDescent="0.25">
      <c r="A28" s="104" t="s">
        <v>7</v>
      </c>
      <c r="B28" s="104">
        <v>15</v>
      </c>
      <c r="C28" t="s">
        <v>13</v>
      </c>
      <c r="D28" s="104">
        <v>304</v>
      </c>
      <c r="E28">
        <v>2020</v>
      </c>
      <c r="F28">
        <v>599</v>
      </c>
    </row>
    <row r="29" spans="1:6" x14ac:dyDescent="0.25">
      <c r="A29" s="104" t="s">
        <v>7</v>
      </c>
      <c r="B29" s="104">
        <v>16</v>
      </c>
      <c r="C29" t="s">
        <v>15</v>
      </c>
      <c r="D29" s="104">
        <v>320</v>
      </c>
      <c r="E29">
        <v>2020</v>
      </c>
      <c r="F29">
        <v>752</v>
      </c>
    </row>
    <row r="30" spans="1:6" x14ac:dyDescent="0.25">
      <c r="A30" s="104" t="s">
        <v>7</v>
      </c>
      <c r="B30" s="104">
        <v>17</v>
      </c>
      <c r="C30" t="s">
        <v>16</v>
      </c>
      <c r="D30" s="104">
        <v>320</v>
      </c>
      <c r="E30">
        <v>2020</v>
      </c>
      <c r="F30">
        <v>904</v>
      </c>
    </row>
    <row r="31" spans="1:6" x14ac:dyDescent="0.25">
      <c r="A31" s="104" t="s">
        <v>7</v>
      </c>
      <c r="B31" s="104">
        <v>23</v>
      </c>
      <c r="C31" t="s">
        <v>17</v>
      </c>
      <c r="D31" s="104">
        <v>330</v>
      </c>
      <c r="E31">
        <v>2020</v>
      </c>
      <c r="F31">
        <v>832</v>
      </c>
    </row>
    <row r="32" spans="1:6" x14ac:dyDescent="0.25">
      <c r="A32" s="104" t="s">
        <v>7</v>
      </c>
      <c r="B32" s="104">
        <v>24</v>
      </c>
      <c r="C32" t="s">
        <v>18</v>
      </c>
      <c r="D32" s="104">
        <v>330</v>
      </c>
      <c r="E32">
        <v>2020</v>
      </c>
      <c r="F32">
        <v>1244</v>
      </c>
    </row>
    <row r="33" spans="1:6" x14ac:dyDescent="0.25">
      <c r="A33" s="104" t="s">
        <v>7</v>
      </c>
      <c r="B33" s="104">
        <v>27</v>
      </c>
      <c r="C33" t="s">
        <v>19</v>
      </c>
      <c r="D33" s="104">
        <v>331</v>
      </c>
      <c r="E33">
        <v>2020</v>
      </c>
      <c r="F33">
        <v>818</v>
      </c>
    </row>
    <row r="34" spans="1:6" x14ac:dyDescent="0.25">
      <c r="A34" s="104" t="s">
        <v>7</v>
      </c>
      <c r="B34" s="104">
        <v>28</v>
      </c>
      <c r="C34" t="s">
        <v>20</v>
      </c>
      <c r="D34" s="104">
        <v>331</v>
      </c>
      <c r="E34">
        <v>2020</v>
      </c>
      <c r="F34">
        <v>714</v>
      </c>
    </row>
    <row r="35" spans="1:6" x14ac:dyDescent="0.25">
      <c r="A35" s="104" t="s">
        <v>7</v>
      </c>
      <c r="B35" s="104">
        <v>29</v>
      </c>
      <c r="C35" t="s">
        <v>21</v>
      </c>
      <c r="D35" s="104">
        <v>331</v>
      </c>
      <c r="E35">
        <v>2020</v>
      </c>
      <c r="F35">
        <v>579</v>
      </c>
    </row>
    <row r="36" spans="1:6" x14ac:dyDescent="0.25">
      <c r="A36" s="104" t="s">
        <v>7</v>
      </c>
      <c r="B36" s="104">
        <v>34</v>
      </c>
      <c r="C36" t="s">
        <v>22</v>
      </c>
      <c r="D36" s="104">
        <v>331</v>
      </c>
      <c r="E36">
        <v>2020</v>
      </c>
      <c r="F36">
        <v>762</v>
      </c>
    </row>
    <row r="37" spans="1:6" x14ac:dyDescent="0.25">
      <c r="A37" s="104" t="s">
        <v>7</v>
      </c>
      <c r="B37" s="104">
        <v>35</v>
      </c>
      <c r="C37" t="s">
        <v>19</v>
      </c>
      <c r="D37" s="104">
        <v>331</v>
      </c>
      <c r="E37">
        <v>2020</v>
      </c>
      <c r="F37">
        <v>873</v>
      </c>
    </row>
    <row r="38" spans="1:6" x14ac:dyDescent="0.25">
      <c r="A38" s="104" t="s">
        <v>7</v>
      </c>
      <c r="B38" s="104">
        <v>36</v>
      </c>
      <c r="C38" t="s">
        <v>23</v>
      </c>
      <c r="D38" s="104">
        <v>331</v>
      </c>
      <c r="E38">
        <v>2020</v>
      </c>
      <c r="F38">
        <v>643</v>
      </c>
    </row>
    <row r="39" spans="1:6" x14ac:dyDescent="0.25">
      <c r="A39" s="104" t="s">
        <v>7</v>
      </c>
      <c r="B39" s="104">
        <v>37</v>
      </c>
      <c r="C39" t="s">
        <v>20</v>
      </c>
      <c r="D39" s="104">
        <v>331</v>
      </c>
      <c r="E39">
        <v>2020</v>
      </c>
      <c r="F39">
        <v>633</v>
      </c>
    </row>
    <row r="40" spans="1:6" x14ac:dyDescent="0.25">
      <c r="A40" s="104" t="s">
        <v>7</v>
      </c>
      <c r="B40" s="104">
        <v>38</v>
      </c>
      <c r="C40" t="s">
        <v>24</v>
      </c>
      <c r="D40" s="104">
        <v>331</v>
      </c>
      <c r="E40">
        <v>2020</v>
      </c>
      <c r="F40">
        <v>347</v>
      </c>
    </row>
    <row r="41" spans="1:6" x14ac:dyDescent="0.25">
      <c r="A41" s="104" t="s">
        <v>7</v>
      </c>
      <c r="B41" s="104">
        <v>39</v>
      </c>
      <c r="C41" t="s">
        <v>25</v>
      </c>
      <c r="D41" s="104">
        <v>333</v>
      </c>
      <c r="E41">
        <v>2020</v>
      </c>
      <c r="F41">
        <v>534</v>
      </c>
    </row>
    <row r="42" spans="1:6" x14ac:dyDescent="0.25">
      <c r="A42" s="104" t="s">
        <v>7</v>
      </c>
      <c r="B42" s="104">
        <v>40</v>
      </c>
      <c r="C42" t="s">
        <v>26</v>
      </c>
      <c r="D42" s="104">
        <v>334</v>
      </c>
      <c r="E42">
        <v>2020</v>
      </c>
      <c r="F42">
        <v>443</v>
      </c>
    </row>
    <row r="43" spans="1:6" x14ac:dyDescent="0.25">
      <c r="A43" s="104" t="s">
        <v>7</v>
      </c>
      <c r="B43" s="104">
        <v>41</v>
      </c>
      <c r="C43" t="s">
        <v>27</v>
      </c>
      <c r="D43" s="104">
        <v>334</v>
      </c>
      <c r="E43">
        <v>2020</v>
      </c>
      <c r="F43">
        <v>641</v>
      </c>
    </row>
    <row r="44" spans="1:6" x14ac:dyDescent="0.25">
      <c r="A44" s="104" t="s">
        <v>7</v>
      </c>
      <c r="B44" s="104">
        <v>42</v>
      </c>
      <c r="C44" t="s">
        <v>28</v>
      </c>
      <c r="D44" s="104">
        <v>335</v>
      </c>
      <c r="E44">
        <v>2020</v>
      </c>
      <c r="F44">
        <v>999</v>
      </c>
    </row>
    <row r="45" spans="1:6" x14ac:dyDescent="0.25">
      <c r="A45" s="104" t="s">
        <v>7</v>
      </c>
      <c r="B45" s="104">
        <v>46</v>
      </c>
      <c r="C45" t="s">
        <v>29</v>
      </c>
      <c r="E45">
        <v>2020</v>
      </c>
      <c r="F45">
        <v>2340</v>
      </c>
    </row>
    <row r="46" spans="1:6" x14ac:dyDescent="0.25">
      <c r="A46" s="104" t="s">
        <v>7</v>
      </c>
      <c r="B46" s="104">
        <v>47</v>
      </c>
      <c r="C46" t="s">
        <v>30</v>
      </c>
      <c r="E46">
        <v>2020</v>
      </c>
      <c r="F46">
        <v>1356</v>
      </c>
    </row>
    <row r="47" spans="1:6" x14ac:dyDescent="0.25">
      <c r="A47" s="104" t="s">
        <v>7</v>
      </c>
      <c r="B47" s="104">
        <v>48</v>
      </c>
      <c r="C47" t="s">
        <v>31</v>
      </c>
      <c r="E47">
        <v>2020</v>
      </c>
      <c r="F47">
        <v>679</v>
      </c>
    </row>
    <row r="48" spans="1:6" hidden="1" x14ac:dyDescent="0.25">
      <c r="A48" t="s">
        <v>8</v>
      </c>
      <c r="B48">
        <v>2</v>
      </c>
      <c r="C48" t="s">
        <v>12</v>
      </c>
      <c r="D48">
        <v>305</v>
      </c>
      <c r="E48">
        <v>2020</v>
      </c>
      <c r="F48">
        <v>554</v>
      </c>
    </row>
    <row r="49" spans="1:6" hidden="1" x14ac:dyDescent="0.25">
      <c r="A49" t="s">
        <v>8</v>
      </c>
      <c r="B49">
        <v>8</v>
      </c>
      <c r="C49" t="s">
        <v>13</v>
      </c>
      <c r="D49">
        <v>304</v>
      </c>
      <c r="E49">
        <v>2020</v>
      </c>
      <c r="F49">
        <v>679</v>
      </c>
    </row>
    <row r="50" spans="1:6" hidden="1" x14ac:dyDescent="0.25">
      <c r="A50" t="s">
        <v>8</v>
      </c>
      <c r="B50">
        <v>9</v>
      </c>
      <c r="C50" t="s">
        <v>14</v>
      </c>
      <c r="D50">
        <v>311</v>
      </c>
      <c r="E50">
        <v>2020</v>
      </c>
      <c r="F50">
        <v>1346</v>
      </c>
    </row>
    <row r="51" spans="1:6" hidden="1" x14ac:dyDescent="0.25">
      <c r="A51" t="s">
        <v>8</v>
      </c>
      <c r="B51">
        <v>15</v>
      </c>
      <c r="C51" t="s">
        <v>13</v>
      </c>
      <c r="D51">
        <v>304</v>
      </c>
      <c r="E51">
        <v>2020</v>
      </c>
      <c r="F51">
        <v>679</v>
      </c>
    </row>
    <row r="52" spans="1:6" hidden="1" x14ac:dyDescent="0.25">
      <c r="A52" t="s">
        <v>8</v>
      </c>
      <c r="B52">
        <v>16</v>
      </c>
      <c r="C52" t="s">
        <v>15</v>
      </c>
      <c r="D52">
        <v>320</v>
      </c>
      <c r="E52">
        <v>2020</v>
      </c>
      <c r="F52">
        <v>804</v>
      </c>
    </row>
    <row r="53" spans="1:6" hidden="1" x14ac:dyDescent="0.25">
      <c r="A53" t="s">
        <v>8</v>
      </c>
      <c r="B53">
        <v>17</v>
      </c>
      <c r="C53" t="s">
        <v>16</v>
      </c>
      <c r="D53">
        <v>320</v>
      </c>
      <c r="E53">
        <v>2020</v>
      </c>
      <c r="F53">
        <v>947</v>
      </c>
    </row>
    <row r="54" spans="1:6" hidden="1" x14ac:dyDescent="0.25">
      <c r="A54" t="s">
        <v>8</v>
      </c>
      <c r="B54">
        <v>23</v>
      </c>
      <c r="C54" t="s">
        <v>17</v>
      </c>
      <c r="D54">
        <v>330</v>
      </c>
      <c r="E54">
        <v>2020</v>
      </c>
      <c r="F54">
        <v>832</v>
      </c>
    </row>
    <row r="55" spans="1:6" hidden="1" x14ac:dyDescent="0.25">
      <c r="A55" t="s">
        <v>8</v>
      </c>
      <c r="B55">
        <v>24</v>
      </c>
      <c r="C55" t="s">
        <v>18</v>
      </c>
      <c r="D55">
        <v>330</v>
      </c>
      <c r="E55">
        <v>2020</v>
      </c>
      <c r="F55">
        <v>1244</v>
      </c>
    </row>
    <row r="56" spans="1:6" hidden="1" x14ac:dyDescent="0.25">
      <c r="A56" t="s">
        <v>8</v>
      </c>
      <c r="B56">
        <v>27</v>
      </c>
      <c r="C56" t="s">
        <v>19</v>
      </c>
      <c r="D56">
        <v>331</v>
      </c>
      <c r="E56">
        <v>2020</v>
      </c>
      <c r="F56">
        <v>840</v>
      </c>
    </row>
    <row r="57" spans="1:6" hidden="1" x14ac:dyDescent="0.25">
      <c r="A57" t="s">
        <v>8</v>
      </c>
      <c r="B57">
        <v>28</v>
      </c>
      <c r="C57" t="s">
        <v>20</v>
      </c>
      <c r="D57">
        <v>331</v>
      </c>
      <c r="E57">
        <v>2020</v>
      </c>
      <c r="F57">
        <v>751</v>
      </c>
    </row>
    <row r="58" spans="1:6" hidden="1" x14ac:dyDescent="0.25">
      <c r="A58" t="s">
        <v>8</v>
      </c>
      <c r="B58">
        <v>29</v>
      </c>
      <c r="C58" t="s">
        <v>21</v>
      </c>
      <c r="D58">
        <v>331</v>
      </c>
      <c r="E58">
        <v>2020</v>
      </c>
      <c r="F58">
        <v>617</v>
      </c>
    </row>
    <row r="59" spans="1:6" hidden="1" x14ac:dyDescent="0.25">
      <c r="A59" t="s">
        <v>8</v>
      </c>
      <c r="B59">
        <v>34</v>
      </c>
      <c r="C59" t="s">
        <v>22</v>
      </c>
      <c r="D59">
        <v>331</v>
      </c>
      <c r="E59">
        <v>2020</v>
      </c>
      <c r="F59">
        <v>793</v>
      </c>
    </row>
    <row r="60" spans="1:6" hidden="1" x14ac:dyDescent="0.25">
      <c r="A60" t="s">
        <v>8</v>
      </c>
      <c r="B60">
        <v>35</v>
      </c>
      <c r="C60" t="s">
        <v>19</v>
      </c>
      <c r="D60">
        <v>331</v>
      </c>
      <c r="E60">
        <v>2020</v>
      </c>
      <c r="F60">
        <v>894</v>
      </c>
    </row>
    <row r="61" spans="1:6" hidden="1" x14ac:dyDescent="0.25">
      <c r="A61" t="s">
        <v>8</v>
      </c>
      <c r="B61">
        <v>36</v>
      </c>
      <c r="C61" t="s">
        <v>23</v>
      </c>
      <c r="D61">
        <v>331</v>
      </c>
      <c r="E61">
        <v>2020</v>
      </c>
      <c r="F61">
        <v>700</v>
      </c>
    </row>
    <row r="62" spans="1:6" hidden="1" x14ac:dyDescent="0.25">
      <c r="A62" t="s">
        <v>8</v>
      </c>
      <c r="B62">
        <v>37</v>
      </c>
      <c r="C62" t="s">
        <v>20</v>
      </c>
      <c r="D62">
        <v>331</v>
      </c>
      <c r="E62">
        <v>2020</v>
      </c>
      <c r="F62">
        <v>686</v>
      </c>
    </row>
    <row r="63" spans="1:6" hidden="1" x14ac:dyDescent="0.25">
      <c r="A63" t="s">
        <v>8</v>
      </c>
      <c r="B63">
        <v>38</v>
      </c>
      <c r="C63" t="s">
        <v>24</v>
      </c>
      <c r="D63">
        <v>331</v>
      </c>
      <c r="E63">
        <v>2020</v>
      </c>
      <c r="F63">
        <v>379</v>
      </c>
    </row>
    <row r="64" spans="1:6" hidden="1" x14ac:dyDescent="0.25">
      <c r="A64" t="s">
        <v>8</v>
      </c>
      <c r="B64">
        <v>39</v>
      </c>
      <c r="C64" t="s">
        <v>25</v>
      </c>
      <c r="D64">
        <v>333</v>
      </c>
      <c r="E64">
        <v>2020</v>
      </c>
      <c r="F64">
        <v>619</v>
      </c>
    </row>
    <row r="65" spans="1:6" hidden="1" x14ac:dyDescent="0.25">
      <c r="A65" t="s">
        <v>8</v>
      </c>
      <c r="B65">
        <v>40</v>
      </c>
      <c r="C65" t="s">
        <v>26</v>
      </c>
      <c r="D65">
        <v>334</v>
      </c>
      <c r="E65">
        <v>2020</v>
      </c>
      <c r="F65">
        <v>443</v>
      </c>
    </row>
    <row r="66" spans="1:6" hidden="1" x14ac:dyDescent="0.25">
      <c r="A66" t="s">
        <v>8</v>
      </c>
      <c r="B66">
        <v>41</v>
      </c>
      <c r="C66" t="s">
        <v>27</v>
      </c>
      <c r="D66">
        <v>334</v>
      </c>
      <c r="E66">
        <v>2020</v>
      </c>
      <c r="F66">
        <v>711</v>
      </c>
    </row>
    <row r="67" spans="1:6" hidden="1" x14ac:dyDescent="0.25">
      <c r="A67" t="s">
        <v>8</v>
      </c>
      <c r="B67">
        <v>42</v>
      </c>
      <c r="C67" t="s">
        <v>28</v>
      </c>
      <c r="D67">
        <v>335</v>
      </c>
      <c r="E67">
        <v>2020</v>
      </c>
      <c r="F67">
        <v>1020</v>
      </c>
    </row>
    <row r="68" spans="1:6" hidden="1" x14ac:dyDescent="0.25">
      <c r="A68" t="s">
        <v>8</v>
      </c>
      <c r="B68">
        <v>46</v>
      </c>
      <c r="C68" t="s">
        <v>29</v>
      </c>
      <c r="D68"/>
      <c r="E68">
        <v>2020</v>
      </c>
      <c r="F68">
        <v>2355</v>
      </c>
    </row>
    <row r="69" spans="1:6" hidden="1" x14ac:dyDescent="0.25">
      <c r="A69" t="s">
        <v>8</v>
      </c>
      <c r="B69">
        <v>47</v>
      </c>
      <c r="C69" t="s">
        <v>30</v>
      </c>
      <c r="D69"/>
      <c r="E69">
        <v>2020</v>
      </c>
      <c r="F69">
        <v>1447</v>
      </c>
    </row>
    <row r="70" spans="1:6" hidden="1" x14ac:dyDescent="0.25">
      <c r="A70" t="s">
        <v>8</v>
      </c>
      <c r="B70">
        <v>48</v>
      </c>
      <c r="C70" t="s">
        <v>31</v>
      </c>
      <c r="D70"/>
      <c r="E70">
        <v>2020</v>
      </c>
      <c r="F70">
        <v>781</v>
      </c>
    </row>
    <row r="71" spans="1:6" hidden="1" x14ac:dyDescent="0.25">
      <c r="A71" t="s">
        <v>9</v>
      </c>
      <c r="B71">
        <v>2</v>
      </c>
      <c r="C71" t="s">
        <v>12</v>
      </c>
      <c r="D71">
        <v>305</v>
      </c>
      <c r="E71">
        <v>2020</v>
      </c>
      <c r="F71">
        <v>475</v>
      </c>
    </row>
    <row r="72" spans="1:6" hidden="1" x14ac:dyDescent="0.25">
      <c r="A72" t="s">
        <v>9</v>
      </c>
      <c r="B72">
        <v>8</v>
      </c>
      <c r="C72" t="s">
        <v>13</v>
      </c>
      <c r="D72">
        <v>304</v>
      </c>
      <c r="E72">
        <v>2020</v>
      </c>
      <c r="F72">
        <v>583</v>
      </c>
    </row>
    <row r="73" spans="1:6" hidden="1" x14ac:dyDescent="0.25">
      <c r="A73" t="s">
        <v>9</v>
      </c>
      <c r="B73">
        <v>9</v>
      </c>
      <c r="C73" t="s">
        <v>14</v>
      </c>
      <c r="D73">
        <v>311</v>
      </c>
      <c r="E73">
        <v>2020</v>
      </c>
      <c r="F73">
        <v>1346</v>
      </c>
    </row>
    <row r="74" spans="1:6" hidden="1" x14ac:dyDescent="0.25">
      <c r="A74" t="s">
        <v>9</v>
      </c>
      <c r="B74">
        <v>15</v>
      </c>
      <c r="C74" t="s">
        <v>13</v>
      </c>
      <c r="D74">
        <v>304</v>
      </c>
      <c r="E74">
        <v>2020</v>
      </c>
      <c r="F74">
        <v>583</v>
      </c>
    </row>
    <row r="75" spans="1:6" hidden="1" x14ac:dyDescent="0.25">
      <c r="A75" t="s">
        <v>9</v>
      </c>
      <c r="B75">
        <v>16</v>
      </c>
      <c r="C75" t="s">
        <v>15</v>
      </c>
      <c r="D75">
        <v>320</v>
      </c>
      <c r="E75">
        <v>2020</v>
      </c>
      <c r="F75">
        <v>752</v>
      </c>
    </row>
    <row r="76" spans="1:6" hidden="1" x14ac:dyDescent="0.25">
      <c r="A76" t="s">
        <v>9</v>
      </c>
      <c r="B76">
        <v>17</v>
      </c>
      <c r="C76" t="s">
        <v>16</v>
      </c>
      <c r="D76">
        <v>320</v>
      </c>
      <c r="E76">
        <v>2020</v>
      </c>
      <c r="F76">
        <v>908</v>
      </c>
    </row>
    <row r="77" spans="1:6" hidden="1" x14ac:dyDescent="0.25">
      <c r="A77" t="s">
        <v>9</v>
      </c>
      <c r="B77">
        <v>23</v>
      </c>
      <c r="C77" t="s">
        <v>17</v>
      </c>
      <c r="D77">
        <v>330</v>
      </c>
      <c r="E77">
        <v>2020</v>
      </c>
      <c r="F77">
        <v>832</v>
      </c>
    </row>
    <row r="78" spans="1:6" hidden="1" x14ac:dyDescent="0.25">
      <c r="A78" t="s">
        <v>9</v>
      </c>
      <c r="B78">
        <v>24</v>
      </c>
      <c r="C78" t="s">
        <v>18</v>
      </c>
      <c r="D78">
        <v>330</v>
      </c>
      <c r="E78">
        <v>2020</v>
      </c>
      <c r="F78">
        <v>1244</v>
      </c>
    </row>
    <row r="79" spans="1:6" hidden="1" x14ac:dyDescent="0.25">
      <c r="A79" t="s">
        <v>9</v>
      </c>
      <c r="B79">
        <v>27</v>
      </c>
      <c r="C79" t="s">
        <v>19</v>
      </c>
      <c r="D79">
        <v>331</v>
      </c>
      <c r="E79">
        <v>2020</v>
      </c>
      <c r="F79">
        <v>827</v>
      </c>
    </row>
    <row r="80" spans="1:6" hidden="1" x14ac:dyDescent="0.25">
      <c r="A80" t="s">
        <v>9</v>
      </c>
      <c r="B80">
        <v>28</v>
      </c>
      <c r="C80" t="s">
        <v>20</v>
      </c>
      <c r="D80">
        <v>331</v>
      </c>
      <c r="E80">
        <v>2020</v>
      </c>
      <c r="F80">
        <v>739</v>
      </c>
    </row>
    <row r="81" spans="1:6" hidden="1" x14ac:dyDescent="0.25">
      <c r="A81" t="s">
        <v>9</v>
      </c>
      <c r="B81">
        <v>29</v>
      </c>
      <c r="C81" t="s">
        <v>21</v>
      </c>
      <c r="D81">
        <v>331</v>
      </c>
      <c r="E81">
        <v>2020</v>
      </c>
      <c r="F81">
        <v>580</v>
      </c>
    </row>
    <row r="82" spans="1:6" hidden="1" x14ac:dyDescent="0.25">
      <c r="A82" t="s">
        <v>9</v>
      </c>
      <c r="B82">
        <v>34</v>
      </c>
      <c r="C82" t="s">
        <v>22</v>
      </c>
      <c r="D82">
        <v>331</v>
      </c>
      <c r="E82">
        <v>2020</v>
      </c>
      <c r="F82">
        <v>736</v>
      </c>
    </row>
    <row r="83" spans="1:6" hidden="1" x14ac:dyDescent="0.25">
      <c r="A83" t="s">
        <v>9</v>
      </c>
      <c r="B83">
        <v>35</v>
      </c>
      <c r="C83" t="s">
        <v>19</v>
      </c>
      <c r="D83">
        <v>331</v>
      </c>
      <c r="E83">
        <v>2020</v>
      </c>
      <c r="F83">
        <v>845</v>
      </c>
    </row>
    <row r="84" spans="1:6" hidden="1" x14ac:dyDescent="0.25">
      <c r="A84" t="s">
        <v>9</v>
      </c>
      <c r="B84">
        <v>36</v>
      </c>
      <c r="C84" t="s">
        <v>23</v>
      </c>
      <c r="D84">
        <v>331</v>
      </c>
      <c r="E84">
        <v>2020</v>
      </c>
      <c r="F84">
        <v>623</v>
      </c>
    </row>
    <row r="85" spans="1:6" hidden="1" x14ac:dyDescent="0.25">
      <c r="A85" t="s">
        <v>9</v>
      </c>
      <c r="B85">
        <v>37</v>
      </c>
      <c r="C85" t="s">
        <v>20</v>
      </c>
      <c r="D85">
        <v>331</v>
      </c>
      <c r="E85">
        <v>2020</v>
      </c>
      <c r="F85">
        <v>622</v>
      </c>
    </row>
    <row r="86" spans="1:6" hidden="1" x14ac:dyDescent="0.25">
      <c r="A86" t="s">
        <v>9</v>
      </c>
      <c r="B86">
        <v>38</v>
      </c>
      <c r="C86" t="s">
        <v>24</v>
      </c>
      <c r="D86">
        <v>331</v>
      </c>
      <c r="E86">
        <v>2020</v>
      </c>
      <c r="F86">
        <v>343</v>
      </c>
    </row>
    <row r="87" spans="1:6" hidden="1" x14ac:dyDescent="0.25">
      <c r="A87" t="s">
        <v>9</v>
      </c>
      <c r="B87">
        <v>39</v>
      </c>
      <c r="C87" t="s">
        <v>25</v>
      </c>
      <c r="D87">
        <v>333</v>
      </c>
      <c r="E87">
        <v>2020</v>
      </c>
      <c r="F87">
        <v>536</v>
      </c>
    </row>
    <row r="88" spans="1:6" hidden="1" x14ac:dyDescent="0.25">
      <c r="A88" t="s">
        <v>9</v>
      </c>
      <c r="B88">
        <v>40</v>
      </c>
      <c r="C88" t="s">
        <v>26</v>
      </c>
      <c r="D88">
        <v>334</v>
      </c>
      <c r="E88">
        <v>2020</v>
      </c>
      <c r="F88">
        <v>443</v>
      </c>
    </row>
    <row r="89" spans="1:6" hidden="1" x14ac:dyDescent="0.25">
      <c r="A89" t="s">
        <v>9</v>
      </c>
      <c r="B89">
        <v>41</v>
      </c>
      <c r="C89" t="s">
        <v>27</v>
      </c>
      <c r="D89">
        <v>334</v>
      </c>
      <c r="E89">
        <v>2020</v>
      </c>
      <c r="F89">
        <v>648</v>
      </c>
    </row>
    <row r="90" spans="1:6" hidden="1" x14ac:dyDescent="0.25">
      <c r="A90" t="s">
        <v>9</v>
      </c>
      <c r="B90">
        <v>42</v>
      </c>
      <c r="C90" t="s">
        <v>28</v>
      </c>
      <c r="D90">
        <v>335</v>
      </c>
      <c r="E90">
        <v>2020</v>
      </c>
      <c r="F90">
        <v>1002</v>
      </c>
    </row>
    <row r="91" spans="1:6" hidden="1" x14ac:dyDescent="0.25">
      <c r="A91" t="s">
        <v>9</v>
      </c>
      <c r="B91">
        <v>46</v>
      </c>
      <c r="C91" t="s">
        <v>29</v>
      </c>
      <c r="D91"/>
      <c r="E91">
        <v>2020</v>
      </c>
      <c r="F91">
        <v>2381</v>
      </c>
    </row>
    <row r="92" spans="1:6" hidden="1" x14ac:dyDescent="0.25">
      <c r="A92" t="s">
        <v>9</v>
      </c>
      <c r="B92">
        <v>47</v>
      </c>
      <c r="C92" t="s">
        <v>30</v>
      </c>
      <c r="D92"/>
      <c r="E92">
        <v>2020</v>
      </c>
      <c r="F92">
        <v>1374</v>
      </c>
    </row>
    <row r="93" spans="1:6" hidden="1" x14ac:dyDescent="0.25">
      <c r="A93" t="s">
        <v>9</v>
      </c>
      <c r="B93">
        <v>48</v>
      </c>
      <c r="C93" t="s">
        <v>31</v>
      </c>
      <c r="D93"/>
      <c r="E93">
        <v>2020</v>
      </c>
      <c r="F93">
        <v>711</v>
      </c>
    </row>
    <row r="94" spans="1:6" hidden="1" x14ac:dyDescent="0.25">
      <c r="A94" t="s">
        <v>10</v>
      </c>
      <c r="B94">
        <v>2</v>
      </c>
      <c r="C94" t="s">
        <v>12</v>
      </c>
      <c r="D94">
        <v>305</v>
      </c>
      <c r="E94">
        <v>2020</v>
      </c>
      <c r="F94">
        <v>517</v>
      </c>
    </row>
    <row r="95" spans="1:6" hidden="1" x14ac:dyDescent="0.25">
      <c r="A95" t="s">
        <v>10</v>
      </c>
      <c r="B95">
        <v>8</v>
      </c>
      <c r="C95" t="s">
        <v>13</v>
      </c>
      <c r="D95">
        <v>304</v>
      </c>
      <c r="E95">
        <v>2020</v>
      </c>
      <c r="F95">
        <v>662</v>
      </c>
    </row>
    <row r="96" spans="1:6" hidden="1" x14ac:dyDescent="0.25">
      <c r="A96" t="s">
        <v>10</v>
      </c>
      <c r="B96">
        <v>9</v>
      </c>
      <c r="C96" t="s">
        <v>14</v>
      </c>
      <c r="D96">
        <v>311</v>
      </c>
      <c r="E96">
        <v>2020</v>
      </c>
      <c r="F96">
        <v>1346</v>
      </c>
    </row>
    <row r="97" spans="1:6" hidden="1" x14ac:dyDescent="0.25">
      <c r="A97" t="s">
        <v>10</v>
      </c>
      <c r="B97">
        <v>15</v>
      </c>
      <c r="C97" t="s">
        <v>13</v>
      </c>
      <c r="D97">
        <v>304</v>
      </c>
      <c r="E97">
        <v>2020</v>
      </c>
      <c r="F97">
        <v>662</v>
      </c>
    </row>
    <row r="98" spans="1:6" hidden="1" x14ac:dyDescent="0.25">
      <c r="A98" t="s">
        <v>10</v>
      </c>
      <c r="B98">
        <v>16</v>
      </c>
      <c r="C98" t="s">
        <v>15</v>
      </c>
      <c r="D98">
        <v>320</v>
      </c>
      <c r="E98">
        <v>2020</v>
      </c>
      <c r="F98">
        <v>763</v>
      </c>
    </row>
    <row r="99" spans="1:6" hidden="1" x14ac:dyDescent="0.25">
      <c r="A99" t="s">
        <v>10</v>
      </c>
      <c r="B99">
        <v>17</v>
      </c>
      <c r="C99" t="s">
        <v>16</v>
      </c>
      <c r="D99">
        <v>320</v>
      </c>
      <c r="E99">
        <v>2020</v>
      </c>
      <c r="F99">
        <v>919</v>
      </c>
    </row>
    <row r="100" spans="1:6" hidden="1" x14ac:dyDescent="0.25">
      <c r="A100" t="s">
        <v>10</v>
      </c>
      <c r="B100">
        <v>23</v>
      </c>
      <c r="C100" t="s">
        <v>17</v>
      </c>
      <c r="D100">
        <v>330</v>
      </c>
      <c r="E100">
        <v>2020</v>
      </c>
      <c r="F100">
        <v>832</v>
      </c>
    </row>
    <row r="101" spans="1:6" hidden="1" x14ac:dyDescent="0.25">
      <c r="A101" t="s">
        <v>10</v>
      </c>
      <c r="B101">
        <v>24</v>
      </c>
      <c r="C101" t="s">
        <v>18</v>
      </c>
      <c r="D101">
        <v>330</v>
      </c>
      <c r="E101">
        <v>2020</v>
      </c>
      <c r="F101">
        <v>1244</v>
      </c>
    </row>
    <row r="102" spans="1:6" hidden="1" x14ac:dyDescent="0.25">
      <c r="A102" t="s">
        <v>10</v>
      </c>
      <c r="B102">
        <v>27</v>
      </c>
      <c r="C102" t="s">
        <v>19</v>
      </c>
      <c r="D102">
        <v>331</v>
      </c>
      <c r="E102">
        <v>2020</v>
      </c>
      <c r="F102">
        <v>725</v>
      </c>
    </row>
    <row r="103" spans="1:6" hidden="1" x14ac:dyDescent="0.25">
      <c r="A103" t="s">
        <v>10</v>
      </c>
      <c r="B103">
        <v>28</v>
      </c>
      <c r="C103" t="s">
        <v>20</v>
      </c>
      <c r="D103">
        <v>331</v>
      </c>
      <c r="E103">
        <v>2020</v>
      </c>
      <c r="F103">
        <v>836</v>
      </c>
    </row>
    <row r="104" spans="1:6" hidden="1" x14ac:dyDescent="0.25">
      <c r="A104" t="s">
        <v>10</v>
      </c>
      <c r="B104">
        <v>29</v>
      </c>
      <c r="C104" t="s">
        <v>21</v>
      </c>
      <c r="D104">
        <v>331</v>
      </c>
      <c r="E104">
        <v>2020</v>
      </c>
      <c r="F104">
        <v>589</v>
      </c>
    </row>
    <row r="105" spans="1:6" hidden="1" x14ac:dyDescent="0.25">
      <c r="A105" t="s">
        <v>10</v>
      </c>
      <c r="B105">
        <v>34</v>
      </c>
      <c r="C105" t="s">
        <v>22</v>
      </c>
      <c r="D105">
        <v>331</v>
      </c>
      <c r="E105">
        <v>2020</v>
      </c>
      <c r="F105">
        <v>753</v>
      </c>
    </row>
    <row r="106" spans="1:6" hidden="1" x14ac:dyDescent="0.25">
      <c r="A106" t="s">
        <v>10</v>
      </c>
      <c r="B106">
        <v>35</v>
      </c>
      <c r="C106" t="s">
        <v>19</v>
      </c>
      <c r="D106">
        <v>331</v>
      </c>
      <c r="E106">
        <v>2020</v>
      </c>
      <c r="F106">
        <v>862</v>
      </c>
    </row>
    <row r="107" spans="1:6" hidden="1" x14ac:dyDescent="0.25">
      <c r="A107" t="s">
        <v>10</v>
      </c>
      <c r="B107">
        <v>36</v>
      </c>
      <c r="C107" t="s">
        <v>23</v>
      </c>
      <c r="D107">
        <v>331</v>
      </c>
      <c r="E107">
        <v>2020</v>
      </c>
      <c r="F107">
        <v>651</v>
      </c>
    </row>
    <row r="108" spans="1:6" hidden="1" x14ac:dyDescent="0.25">
      <c r="A108" t="s">
        <v>10</v>
      </c>
      <c r="B108">
        <v>37</v>
      </c>
      <c r="C108" t="s">
        <v>20</v>
      </c>
      <c r="D108">
        <v>331</v>
      </c>
      <c r="E108">
        <v>2020</v>
      </c>
      <c r="F108">
        <v>636</v>
      </c>
    </row>
    <row r="109" spans="1:6" hidden="1" x14ac:dyDescent="0.25">
      <c r="A109" t="s">
        <v>10</v>
      </c>
      <c r="B109">
        <v>38</v>
      </c>
      <c r="C109" t="s">
        <v>24</v>
      </c>
      <c r="D109">
        <v>331</v>
      </c>
      <c r="E109">
        <v>2020</v>
      </c>
      <c r="F109">
        <v>349</v>
      </c>
    </row>
    <row r="110" spans="1:6" hidden="1" x14ac:dyDescent="0.25">
      <c r="A110" t="s">
        <v>10</v>
      </c>
      <c r="B110">
        <v>39</v>
      </c>
      <c r="C110" t="s">
        <v>25</v>
      </c>
      <c r="D110">
        <v>333</v>
      </c>
      <c r="E110">
        <v>2020</v>
      </c>
      <c r="F110">
        <v>535</v>
      </c>
    </row>
    <row r="111" spans="1:6" hidden="1" x14ac:dyDescent="0.25">
      <c r="A111" t="s">
        <v>10</v>
      </c>
      <c r="B111">
        <v>40</v>
      </c>
      <c r="C111" t="s">
        <v>26</v>
      </c>
      <c r="D111">
        <v>334</v>
      </c>
      <c r="E111">
        <v>2020</v>
      </c>
      <c r="F111">
        <v>443</v>
      </c>
    </row>
    <row r="112" spans="1:6" hidden="1" x14ac:dyDescent="0.25">
      <c r="A112" t="s">
        <v>10</v>
      </c>
      <c r="B112">
        <v>41</v>
      </c>
      <c r="C112" t="s">
        <v>27</v>
      </c>
      <c r="D112">
        <v>334</v>
      </c>
      <c r="E112">
        <v>2020</v>
      </c>
      <c r="F112">
        <v>653</v>
      </c>
    </row>
    <row r="113" spans="1:6" hidden="1" x14ac:dyDescent="0.25">
      <c r="A113" t="s">
        <v>10</v>
      </c>
      <c r="B113">
        <v>42</v>
      </c>
      <c r="C113" t="s">
        <v>28</v>
      </c>
      <c r="D113">
        <v>335</v>
      </c>
      <c r="E113">
        <v>2020</v>
      </c>
      <c r="F113">
        <v>1002</v>
      </c>
    </row>
    <row r="114" spans="1:6" hidden="1" x14ac:dyDescent="0.25">
      <c r="A114" t="s">
        <v>10</v>
      </c>
      <c r="B114">
        <v>46</v>
      </c>
      <c r="C114" t="s">
        <v>29</v>
      </c>
      <c r="D114"/>
      <c r="E114">
        <v>2020</v>
      </c>
      <c r="F114">
        <v>2358</v>
      </c>
    </row>
    <row r="115" spans="1:6" hidden="1" x14ac:dyDescent="0.25">
      <c r="A115" t="s">
        <v>10</v>
      </c>
      <c r="B115">
        <v>47</v>
      </c>
      <c r="C115" t="s">
        <v>30</v>
      </c>
      <c r="D115"/>
      <c r="E115">
        <v>2020</v>
      </c>
      <c r="F115">
        <v>1417</v>
      </c>
    </row>
    <row r="116" spans="1:6" hidden="1" x14ac:dyDescent="0.25">
      <c r="A116" t="s">
        <v>10</v>
      </c>
      <c r="B116">
        <v>48</v>
      </c>
      <c r="C116" t="s">
        <v>31</v>
      </c>
      <c r="D116"/>
      <c r="E116">
        <v>2020</v>
      </c>
      <c r="F116">
        <v>757</v>
      </c>
    </row>
    <row r="117" spans="1:6" hidden="1" x14ac:dyDescent="0.25">
      <c r="A117" t="s">
        <v>11</v>
      </c>
      <c r="B117">
        <v>2</v>
      </c>
      <c r="C117" t="s">
        <v>12</v>
      </c>
      <c r="D117">
        <v>305</v>
      </c>
      <c r="E117">
        <v>2020</v>
      </c>
      <c r="F117">
        <v>561</v>
      </c>
    </row>
    <row r="118" spans="1:6" hidden="1" x14ac:dyDescent="0.25">
      <c r="A118" t="s">
        <v>11</v>
      </c>
      <c r="B118">
        <v>8</v>
      </c>
      <c r="C118" t="s">
        <v>13</v>
      </c>
      <c r="D118">
        <v>304</v>
      </c>
      <c r="E118">
        <v>2020</v>
      </c>
      <c r="F118">
        <v>716</v>
      </c>
    </row>
    <row r="119" spans="1:6" hidden="1" x14ac:dyDescent="0.25">
      <c r="A119" t="s">
        <v>11</v>
      </c>
      <c r="B119">
        <v>9</v>
      </c>
      <c r="C119" t="s">
        <v>14</v>
      </c>
      <c r="D119">
        <v>311</v>
      </c>
      <c r="E119">
        <v>2020</v>
      </c>
      <c r="F119">
        <v>1346</v>
      </c>
    </row>
    <row r="120" spans="1:6" hidden="1" x14ac:dyDescent="0.25">
      <c r="A120" t="s">
        <v>11</v>
      </c>
      <c r="B120">
        <v>15</v>
      </c>
      <c r="C120" t="s">
        <v>13</v>
      </c>
      <c r="D120">
        <v>304</v>
      </c>
      <c r="E120">
        <v>2020</v>
      </c>
      <c r="F120">
        <v>716</v>
      </c>
    </row>
    <row r="121" spans="1:6" hidden="1" x14ac:dyDescent="0.25">
      <c r="A121" t="s">
        <v>11</v>
      </c>
      <c r="B121">
        <v>16</v>
      </c>
      <c r="C121" t="s">
        <v>15</v>
      </c>
      <c r="D121">
        <v>320</v>
      </c>
      <c r="E121">
        <v>2020</v>
      </c>
      <c r="F121">
        <v>863</v>
      </c>
    </row>
    <row r="122" spans="1:6" hidden="1" x14ac:dyDescent="0.25">
      <c r="A122" t="s">
        <v>11</v>
      </c>
      <c r="B122">
        <v>17</v>
      </c>
      <c r="C122" t="s">
        <v>16</v>
      </c>
      <c r="D122">
        <v>320</v>
      </c>
      <c r="E122">
        <v>2020</v>
      </c>
      <c r="F122">
        <v>1003</v>
      </c>
    </row>
    <row r="123" spans="1:6" hidden="1" x14ac:dyDescent="0.25">
      <c r="A123" t="s">
        <v>11</v>
      </c>
      <c r="B123">
        <v>23</v>
      </c>
      <c r="C123" t="s">
        <v>17</v>
      </c>
      <c r="D123">
        <v>330</v>
      </c>
      <c r="E123">
        <v>2020</v>
      </c>
      <c r="F123">
        <v>832</v>
      </c>
    </row>
    <row r="124" spans="1:6" hidden="1" x14ac:dyDescent="0.25">
      <c r="A124" t="s">
        <v>11</v>
      </c>
      <c r="B124">
        <v>24</v>
      </c>
      <c r="C124" t="s">
        <v>18</v>
      </c>
      <c r="D124">
        <v>330</v>
      </c>
      <c r="E124">
        <v>2020</v>
      </c>
      <c r="F124">
        <v>1244</v>
      </c>
    </row>
    <row r="125" spans="1:6" hidden="1" x14ac:dyDescent="0.25">
      <c r="A125" t="s">
        <v>11</v>
      </c>
      <c r="B125">
        <v>27</v>
      </c>
      <c r="C125" t="s">
        <v>19</v>
      </c>
      <c r="D125">
        <v>331</v>
      </c>
      <c r="E125">
        <v>2020</v>
      </c>
      <c r="F125">
        <v>882</v>
      </c>
    </row>
    <row r="126" spans="1:6" hidden="1" x14ac:dyDescent="0.25">
      <c r="A126" t="s">
        <v>11</v>
      </c>
      <c r="B126">
        <v>28</v>
      </c>
      <c r="C126" t="s">
        <v>20</v>
      </c>
      <c r="D126">
        <v>331</v>
      </c>
      <c r="E126">
        <v>2020</v>
      </c>
      <c r="F126">
        <v>787</v>
      </c>
    </row>
    <row r="127" spans="1:6" hidden="1" x14ac:dyDescent="0.25">
      <c r="A127" t="s">
        <v>11</v>
      </c>
      <c r="B127">
        <v>29</v>
      </c>
      <c r="C127" t="s">
        <v>21</v>
      </c>
      <c r="D127">
        <v>331</v>
      </c>
      <c r="E127">
        <v>2020</v>
      </c>
      <c r="F127">
        <v>645</v>
      </c>
    </row>
    <row r="128" spans="1:6" hidden="1" x14ac:dyDescent="0.25">
      <c r="A128" t="s">
        <v>11</v>
      </c>
      <c r="B128">
        <v>34</v>
      </c>
      <c r="C128" t="s">
        <v>22</v>
      </c>
      <c r="D128">
        <v>331</v>
      </c>
      <c r="E128">
        <v>2020</v>
      </c>
      <c r="F128">
        <v>819</v>
      </c>
    </row>
    <row r="129" spans="1:6" hidden="1" x14ac:dyDescent="0.25">
      <c r="A129" t="s">
        <v>11</v>
      </c>
      <c r="B129">
        <v>35</v>
      </c>
      <c r="C129" t="s">
        <v>19</v>
      </c>
      <c r="D129">
        <v>331</v>
      </c>
      <c r="E129">
        <v>2020</v>
      </c>
      <c r="F129">
        <v>904</v>
      </c>
    </row>
    <row r="130" spans="1:6" hidden="1" x14ac:dyDescent="0.25">
      <c r="A130" t="s">
        <v>11</v>
      </c>
      <c r="B130">
        <v>36</v>
      </c>
      <c r="C130" t="s">
        <v>23</v>
      </c>
      <c r="D130">
        <v>331</v>
      </c>
      <c r="E130">
        <v>2020</v>
      </c>
      <c r="F130">
        <v>681</v>
      </c>
    </row>
    <row r="131" spans="1:6" hidden="1" x14ac:dyDescent="0.25">
      <c r="A131" t="s">
        <v>11</v>
      </c>
      <c r="B131">
        <v>37</v>
      </c>
      <c r="C131" t="s">
        <v>20</v>
      </c>
      <c r="D131">
        <v>331</v>
      </c>
      <c r="E131">
        <v>2020</v>
      </c>
      <c r="F131">
        <v>738</v>
      </c>
    </row>
    <row r="132" spans="1:6" hidden="1" x14ac:dyDescent="0.25">
      <c r="A132" t="s">
        <v>11</v>
      </c>
      <c r="B132">
        <v>38</v>
      </c>
      <c r="C132" t="s">
        <v>24</v>
      </c>
      <c r="D132">
        <v>331</v>
      </c>
      <c r="E132">
        <v>2020</v>
      </c>
      <c r="F132">
        <v>389</v>
      </c>
    </row>
    <row r="133" spans="1:6" hidden="1" x14ac:dyDescent="0.25">
      <c r="A133" t="s">
        <v>11</v>
      </c>
      <c r="B133">
        <v>39</v>
      </c>
      <c r="C133" t="s">
        <v>25</v>
      </c>
      <c r="D133">
        <v>333</v>
      </c>
      <c r="E133">
        <v>2020</v>
      </c>
      <c r="F133">
        <v>661</v>
      </c>
    </row>
    <row r="134" spans="1:6" hidden="1" x14ac:dyDescent="0.25">
      <c r="A134" t="s">
        <v>11</v>
      </c>
      <c r="B134">
        <v>40</v>
      </c>
      <c r="C134" t="s">
        <v>26</v>
      </c>
      <c r="D134">
        <v>334</v>
      </c>
      <c r="E134">
        <v>2020</v>
      </c>
      <c r="F134">
        <v>443</v>
      </c>
    </row>
    <row r="135" spans="1:6" hidden="1" x14ac:dyDescent="0.25">
      <c r="A135" t="s">
        <v>11</v>
      </c>
      <c r="B135">
        <v>41</v>
      </c>
      <c r="C135" t="s">
        <v>27</v>
      </c>
      <c r="D135">
        <v>334</v>
      </c>
      <c r="E135">
        <v>2020</v>
      </c>
      <c r="F135">
        <v>767</v>
      </c>
    </row>
    <row r="136" spans="1:6" hidden="1" x14ac:dyDescent="0.25">
      <c r="A136" t="s">
        <v>11</v>
      </c>
      <c r="B136">
        <v>42</v>
      </c>
      <c r="C136" t="s">
        <v>28</v>
      </c>
      <c r="D136">
        <v>335</v>
      </c>
      <c r="E136">
        <v>2020</v>
      </c>
      <c r="F136">
        <v>1084</v>
      </c>
    </row>
    <row r="137" spans="1:6" hidden="1" x14ac:dyDescent="0.25">
      <c r="A137" t="s">
        <v>11</v>
      </c>
      <c r="B137">
        <v>46</v>
      </c>
      <c r="C137" t="s">
        <v>29</v>
      </c>
      <c r="D137"/>
      <c r="E137">
        <v>2020</v>
      </c>
      <c r="F137">
        <v>2425</v>
      </c>
    </row>
    <row r="138" spans="1:6" hidden="1" x14ac:dyDescent="0.25">
      <c r="A138" t="s">
        <v>11</v>
      </c>
      <c r="B138">
        <v>47</v>
      </c>
      <c r="C138" t="s">
        <v>30</v>
      </c>
      <c r="D138"/>
      <c r="E138">
        <v>2020</v>
      </c>
      <c r="F138">
        <v>1487</v>
      </c>
    </row>
    <row r="139" spans="1:6" hidden="1" x14ac:dyDescent="0.25">
      <c r="A139" t="s">
        <v>11</v>
      </c>
      <c r="B139">
        <v>48</v>
      </c>
      <c r="C139" t="s">
        <v>31</v>
      </c>
      <c r="D139"/>
      <c r="E139">
        <v>2020</v>
      </c>
      <c r="F139">
        <v>878</v>
      </c>
    </row>
  </sheetData>
  <autoFilter ref="A1:F139">
    <filterColumn colId="0">
      <filters>
        <filter val="W2"/>
      </filters>
    </filterColumn>
    <sortState ref="A25:F47">
      <sortCondition ref="B1:B139"/>
    </sortState>
  </autoFilter>
  <pageMargins left="0.7" right="0.7" top="0.75" bottom="0.75" header="0.3" footer="0.3"/>
  <pageSetup orientation="portrait" r:id="rId1"/>
  <headerFooter>
    <oddFooter>&amp;L&amp;"Times New Roman,Regular"&amp;9O3036516.v1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67"/>
  <sheetViews>
    <sheetView topLeftCell="AZ1" workbookViewId="0">
      <selection activeCell="CJ9" sqref="CJ9"/>
    </sheetView>
  </sheetViews>
  <sheetFormatPr defaultColWidth="10.28515625" defaultRowHeight="15" x14ac:dyDescent="0.25"/>
  <cols>
    <col min="1" max="1" width="3.85546875" style="1" customWidth="1"/>
    <col min="2" max="2" width="32.7109375" style="1" customWidth="1"/>
    <col min="3" max="79" width="3.85546875" style="1" customWidth="1"/>
    <col min="80" max="81" width="3.85546875" style="1" hidden="1" customWidth="1"/>
    <col min="82" max="82" width="3.85546875" style="1" customWidth="1"/>
    <col min="83" max="84" width="3.85546875" style="1" hidden="1" customWidth="1"/>
    <col min="85" max="85" width="3.85546875" style="1" customWidth="1"/>
    <col min="86" max="87" width="3.85546875" style="1" hidden="1" customWidth="1"/>
    <col min="88" max="88" width="3.85546875" style="1" customWidth="1"/>
    <col min="89" max="90" width="3.85546875" style="1" hidden="1" customWidth="1"/>
    <col min="91" max="91" width="3.85546875" style="1" customWidth="1"/>
    <col min="92" max="93" width="3.85546875" style="1" hidden="1" customWidth="1"/>
    <col min="94" max="94" width="3.85546875" style="1" customWidth="1"/>
    <col min="95" max="96" width="3.85546875" style="1" hidden="1" customWidth="1"/>
    <col min="97" max="97" width="3.85546875" style="1" customWidth="1"/>
    <col min="98" max="99" width="3.85546875" style="1" hidden="1" customWidth="1"/>
    <col min="100" max="100" width="3.85546875" style="1" customWidth="1"/>
    <col min="101" max="102" width="3.85546875" style="1" hidden="1" customWidth="1"/>
    <col min="103" max="103" width="3.85546875" style="1" customWidth="1"/>
    <col min="104" max="105" width="3.85546875" style="1" hidden="1" customWidth="1"/>
    <col min="106" max="106" width="3.85546875" style="1" customWidth="1"/>
    <col min="107" max="108" width="3.85546875" style="1" hidden="1" customWidth="1"/>
    <col min="109" max="109" width="3.85546875" style="1" customWidth="1"/>
    <col min="110" max="111" width="3.85546875" style="1" hidden="1" customWidth="1"/>
    <col min="112" max="112" width="3.85546875" style="1" customWidth="1"/>
    <col min="113" max="114" width="3.85546875" style="1" hidden="1" customWidth="1"/>
    <col min="115" max="115" width="3.85546875" style="1" customWidth="1"/>
    <col min="116" max="117" width="3.85546875" style="1" hidden="1" customWidth="1"/>
    <col min="118" max="120" width="3.85546875" style="1" customWidth="1"/>
    <col min="121" max="121" width="3.85546875" style="1" hidden="1" customWidth="1"/>
    <col min="122" max="123" width="3.85546875" style="1" customWidth="1"/>
    <col min="124" max="124" width="3.85546875" style="1" hidden="1" customWidth="1"/>
    <col min="125" max="126" width="3.85546875" style="1" customWidth="1"/>
    <col min="127" max="127" width="3.85546875" style="1" hidden="1" customWidth="1"/>
    <col min="128" max="129" width="4.140625" style="1" bestFit="1" customWidth="1"/>
    <col min="130" max="130" width="3.85546875" style="1" hidden="1" customWidth="1"/>
    <col min="131" max="131" width="4.28515625" style="1" customWidth="1"/>
    <col min="132" max="132" width="3.42578125" style="1" customWidth="1"/>
    <col min="133" max="133" width="3.85546875" style="1" hidden="1" customWidth="1"/>
    <col min="134" max="134" width="3.7109375" style="1" customWidth="1"/>
    <col min="135" max="135" width="4.28515625" style="1" customWidth="1"/>
    <col min="136" max="136" width="3.85546875" style="1" hidden="1" customWidth="1"/>
    <col min="137" max="137" width="4.28515625" style="1" customWidth="1"/>
    <col min="138" max="138" width="4.5703125" style="1" customWidth="1"/>
    <col min="139" max="139" width="3.85546875" style="1" hidden="1" customWidth="1"/>
    <col min="140" max="141" width="4.42578125" style="1" customWidth="1"/>
    <col min="142" max="142" width="3.85546875" style="1" hidden="1" customWidth="1"/>
    <col min="143" max="143" width="4.42578125" style="1" customWidth="1"/>
    <col min="144" max="144" width="4.140625" style="1" customWidth="1"/>
    <col min="145" max="145" width="3.85546875" style="1" hidden="1" customWidth="1"/>
    <col min="146" max="146" width="4.42578125" style="1" customWidth="1"/>
    <col min="147" max="147" width="4.28515625" style="1" customWidth="1"/>
    <col min="148" max="148" width="3.85546875" style="1" hidden="1" customWidth="1"/>
    <col min="149" max="150" width="4.140625" style="1" customWidth="1"/>
    <col min="151" max="151" width="0.42578125" style="1" hidden="1" customWidth="1"/>
    <col min="152" max="152" width="4.140625" style="1" customWidth="1"/>
    <col min="153" max="153" width="4.28515625" style="1" customWidth="1"/>
    <col min="154" max="154" width="3.85546875" style="1" hidden="1" customWidth="1"/>
    <col min="155" max="155" width="4.42578125" style="1" customWidth="1"/>
    <col min="156" max="156" width="4.140625" style="1" customWidth="1"/>
    <col min="157" max="157" width="3.85546875" style="1" hidden="1" customWidth="1"/>
    <col min="158" max="158" width="4.28515625" style="1" customWidth="1"/>
    <col min="159" max="159" width="4.140625" style="1" customWidth="1"/>
    <col min="160" max="160" width="3.85546875" style="1" hidden="1" customWidth="1"/>
    <col min="161" max="161" width="4.28515625" style="1" customWidth="1"/>
    <col min="162" max="162" width="4.85546875" style="1" customWidth="1"/>
    <col min="163" max="163" width="3.85546875" style="1" hidden="1" customWidth="1"/>
    <col min="164" max="164" width="4.42578125" style="1" customWidth="1"/>
    <col min="165" max="165" width="4.140625" style="1" customWidth="1"/>
    <col min="166" max="166" width="3.85546875" style="1" hidden="1" customWidth="1"/>
    <col min="167" max="167" width="4.140625" style="1" customWidth="1"/>
    <col min="168" max="168" width="4.28515625" style="1" customWidth="1"/>
    <col min="169" max="169" width="3.85546875" style="1" hidden="1" customWidth="1"/>
    <col min="170" max="171" width="4.42578125" style="1" customWidth="1"/>
    <col min="172" max="172" width="3.85546875" style="1" hidden="1" customWidth="1"/>
    <col min="173" max="174" width="4.42578125" style="1" customWidth="1"/>
    <col min="175" max="175" width="3.85546875" style="1" hidden="1" customWidth="1"/>
    <col min="176" max="177" width="4.42578125" style="1" customWidth="1"/>
    <col min="178" max="178" width="3.85546875" style="1" hidden="1" customWidth="1"/>
    <col min="179" max="180" width="4.42578125" style="1" customWidth="1"/>
    <col min="181" max="181" width="3.85546875" style="1" hidden="1" customWidth="1"/>
    <col min="182" max="183" width="4.42578125" style="1" customWidth="1"/>
    <col min="184" max="184" width="3.85546875" style="1" hidden="1" customWidth="1"/>
    <col min="185" max="186" width="4.42578125" style="1" customWidth="1"/>
    <col min="187" max="187" width="3.85546875" style="1" hidden="1" customWidth="1"/>
    <col min="188" max="189" width="4.42578125" style="1" customWidth="1"/>
    <col min="190" max="256" width="10.28515625" style="1"/>
    <col min="257" max="257" width="3.85546875" style="1" customWidth="1"/>
    <col min="258" max="258" width="32.7109375" style="1" customWidth="1"/>
    <col min="259" max="335" width="3.85546875" style="1" customWidth="1"/>
    <col min="336" max="337" width="0" style="1" hidden="1" customWidth="1"/>
    <col min="338" max="338" width="3.85546875" style="1" customWidth="1"/>
    <col min="339" max="340" width="0" style="1" hidden="1" customWidth="1"/>
    <col min="341" max="341" width="3.85546875" style="1" customWidth="1"/>
    <col min="342" max="343" width="0" style="1" hidden="1" customWidth="1"/>
    <col min="344" max="344" width="3.85546875" style="1" customWidth="1"/>
    <col min="345" max="346" width="0" style="1" hidden="1" customWidth="1"/>
    <col min="347" max="347" width="3.85546875" style="1" customWidth="1"/>
    <col min="348" max="349" width="0" style="1" hidden="1" customWidth="1"/>
    <col min="350" max="350" width="3.85546875" style="1" customWidth="1"/>
    <col min="351" max="352" width="0" style="1" hidden="1" customWidth="1"/>
    <col min="353" max="353" width="3.85546875" style="1" customWidth="1"/>
    <col min="354" max="355" width="0" style="1" hidden="1" customWidth="1"/>
    <col min="356" max="356" width="3.85546875" style="1" customWidth="1"/>
    <col min="357" max="358" width="0" style="1" hidden="1" customWidth="1"/>
    <col min="359" max="359" width="3.85546875" style="1" customWidth="1"/>
    <col min="360" max="361" width="0" style="1" hidden="1" customWidth="1"/>
    <col min="362" max="362" width="3.85546875" style="1" customWidth="1"/>
    <col min="363" max="364" width="0" style="1" hidden="1" customWidth="1"/>
    <col min="365" max="365" width="3.85546875" style="1" customWidth="1"/>
    <col min="366" max="367" width="0" style="1" hidden="1" customWidth="1"/>
    <col min="368" max="368" width="3.85546875" style="1" customWidth="1"/>
    <col min="369" max="370" width="0" style="1" hidden="1" customWidth="1"/>
    <col min="371" max="371" width="3.85546875" style="1" customWidth="1"/>
    <col min="372" max="373" width="0" style="1" hidden="1" customWidth="1"/>
    <col min="374" max="376" width="3.85546875" style="1" customWidth="1"/>
    <col min="377" max="377" width="0" style="1" hidden="1" customWidth="1"/>
    <col min="378" max="379" width="3.85546875" style="1" customWidth="1"/>
    <col min="380" max="380" width="0" style="1" hidden="1" customWidth="1"/>
    <col min="381" max="382" width="3.85546875" style="1" customWidth="1"/>
    <col min="383" max="383" width="0" style="1" hidden="1" customWidth="1"/>
    <col min="384" max="385" width="4.140625" style="1" bestFit="1" customWidth="1"/>
    <col min="386" max="386" width="0" style="1" hidden="1" customWidth="1"/>
    <col min="387" max="387" width="4.28515625" style="1" customWidth="1"/>
    <col min="388" max="388" width="3.42578125" style="1" customWidth="1"/>
    <col min="389" max="389" width="0" style="1" hidden="1" customWidth="1"/>
    <col min="390" max="390" width="3.7109375" style="1" customWidth="1"/>
    <col min="391" max="391" width="4.28515625" style="1" customWidth="1"/>
    <col min="392" max="392" width="0" style="1" hidden="1" customWidth="1"/>
    <col min="393" max="393" width="4.28515625" style="1" customWidth="1"/>
    <col min="394" max="394" width="4.5703125" style="1" customWidth="1"/>
    <col min="395" max="395" width="0" style="1" hidden="1" customWidth="1"/>
    <col min="396" max="397" width="4.42578125" style="1" customWidth="1"/>
    <col min="398" max="398" width="0" style="1" hidden="1" customWidth="1"/>
    <col min="399" max="399" width="4.42578125" style="1" customWidth="1"/>
    <col min="400" max="400" width="4.140625" style="1" customWidth="1"/>
    <col min="401" max="401" width="0" style="1" hidden="1" customWidth="1"/>
    <col min="402" max="402" width="4.42578125" style="1" customWidth="1"/>
    <col min="403" max="403" width="4.28515625" style="1" customWidth="1"/>
    <col min="404" max="404" width="0" style="1" hidden="1" customWidth="1"/>
    <col min="405" max="406" width="4.140625" style="1" customWidth="1"/>
    <col min="407" max="407" width="0" style="1" hidden="1" customWidth="1"/>
    <col min="408" max="408" width="4.140625" style="1" customWidth="1"/>
    <col min="409" max="409" width="4.28515625" style="1" customWidth="1"/>
    <col min="410" max="410" width="0" style="1" hidden="1" customWidth="1"/>
    <col min="411" max="411" width="4.42578125" style="1" customWidth="1"/>
    <col min="412" max="412" width="4.140625" style="1" customWidth="1"/>
    <col min="413" max="413" width="0" style="1" hidden="1" customWidth="1"/>
    <col min="414" max="414" width="4.28515625" style="1" customWidth="1"/>
    <col min="415" max="415" width="4.140625" style="1" customWidth="1"/>
    <col min="416" max="416" width="0" style="1" hidden="1" customWidth="1"/>
    <col min="417" max="417" width="4.28515625" style="1" customWidth="1"/>
    <col min="418" max="418" width="4.85546875" style="1" customWidth="1"/>
    <col min="419" max="419" width="0" style="1" hidden="1" customWidth="1"/>
    <col min="420" max="420" width="4.42578125" style="1" customWidth="1"/>
    <col min="421" max="421" width="4.140625" style="1" customWidth="1"/>
    <col min="422" max="422" width="0" style="1" hidden="1" customWidth="1"/>
    <col min="423" max="423" width="4.140625" style="1" customWidth="1"/>
    <col min="424" max="424" width="4.28515625" style="1" customWidth="1"/>
    <col min="425" max="425" width="0" style="1" hidden="1" customWidth="1"/>
    <col min="426" max="427" width="4.42578125" style="1" customWidth="1"/>
    <col min="428" max="428" width="0" style="1" hidden="1" customWidth="1"/>
    <col min="429" max="430" width="4.42578125" style="1" customWidth="1"/>
    <col min="431" max="431" width="0" style="1" hidden="1" customWidth="1"/>
    <col min="432" max="433" width="4.42578125" style="1" customWidth="1"/>
    <col min="434" max="434" width="0" style="1" hidden="1" customWidth="1"/>
    <col min="435" max="436" width="4.42578125" style="1" customWidth="1"/>
    <col min="437" max="437" width="0" style="1" hidden="1" customWidth="1"/>
    <col min="438" max="439" width="4.42578125" style="1" customWidth="1"/>
    <col min="440" max="440" width="0" style="1" hidden="1" customWidth="1"/>
    <col min="441" max="442" width="4.42578125" style="1" customWidth="1"/>
    <col min="443" max="443" width="0" style="1" hidden="1" customWidth="1"/>
    <col min="444" max="445" width="4.42578125" style="1" customWidth="1"/>
    <col min="446" max="512" width="10.28515625" style="1"/>
    <col min="513" max="513" width="3.85546875" style="1" customWidth="1"/>
    <col min="514" max="514" width="32.7109375" style="1" customWidth="1"/>
    <col min="515" max="591" width="3.85546875" style="1" customWidth="1"/>
    <col min="592" max="593" width="0" style="1" hidden="1" customWidth="1"/>
    <col min="594" max="594" width="3.85546875" style="1" customWidth="1"/>
    <col min="595" max="596" width="0" style="1" hidden="1" customWidth="1"/>
    <col min="597" max="597" width="3.85546875" style="1" customWidth="1"/>
    <col min="598" max="599" width="0" style="1" hidden="1" customWidth="1"/>
    <col min="600" max="600" width="3.85546875" style="1" customWidth="1"/>
    <col min="601" max="602" width="0" style="1" hidden="1" customWidth="1"/>
    <col min="603" max="603" width="3.85546875" style="1" customWidth="1"/>
    <col min="604" max="605" width="0" style="1" hidden="1" customWidth="1"/>
    <col min="606" max="606" width="3.85546875" style="1" customWidth="1"/>
    <col min="607" max="608" width="0" style="1" hidden="1" customWidth="1"/>
    <col min="609" max="609" width="3.85546875" style="1" customWidth="1"/>
    <col min="610" max="611" width="0" style="1" hidden="1" customWidth="1"/>
    <col min="612" max="612" width="3.85546875" style="1" customWidth="1"/>
    <col min="613" max="614" width="0" style="1" hidden="1" customWidth="1"/>
    <col min="615" max="615" width="3.85546875" style="1" customWidth="1"/>
    <col min="616" max="617" width="0" style="1" hidden="1" customWidth="1"/>
    <col min="618" max="618" width="3.85546875" style="1" customWidth="1"/>
    <col min="619" max="620" width="0" style="1" hidden="1" customWidth="1"/>
    <col min="621" max="621" width="3.85546875" style="1" customWidth="1"/>
    <col min="622" max="623" width="0" style="1" hidden="1" customWidth="1"/>
    <col min="624" max="624" width="3.85546875" style="1" customWidth="1"/>
    <col min="625" max="626" width="0" style="1" hidden="1" customWidth="1"/>
    <col min="627" max="627" width="3.85546875" style="1" customWidth="1"/>
    <col min="628" max="629" width="0" style="1" hidden="1" customWidth="1"/>
    <col min="630" max="632" width="3.85546875" style="1" customWidth="1"/>
    <col min="633" max="633" width="0" style="1" hidden="1" customWidth="1"/>
    <col min="634" max="635" width="3.85546875" style="1" customWidth="1"/>
    <col min="636" max="636" width="0" style="1" hidden="1" customWidth="1"/>
    <col min="637" max="638" width="3.85546875" style="1" customWidth="1"/>
    <col min="639" max="639" width="0" style="1" hidden="1" customWidth="1"/>
    <col min="640" max="641" width="4.140625" style="1" bestFit="1" customWidth="1"/>
    <col min="642" max="642" width="0" style="1" hidden="1" customWidth="1"/>
    <col min="643" max="643" width="4.28515625" style="1" customWidth="1"/>
    <col min="644" max="644" width="3.42578125" style="1" customWidth="1"/>
    <col min="645" max="645" width="0" style="1" hidden="1" customWidth="1"/>
    <col min="646" max="646" width="3.7109375" style="1" customWidth="1"/>
    <col min="647" max="647" width="4.28515625" style="1" customWidth="1"/>
    <col min="648" max="648" width="0" style="1" hidden="1" customWidth="1"/>
    <col min="649" max="649" width="4.28515625" style="1" customWidth="1"/>
    <col min="650" max="650" width="4.5703125" style="1" customWidth="1"/>
    <col min="651" max="651" width="0" style="1" hidden="1" customWidth="1"/>
    <col min="652" max="653" width="4.42578125" style="1" customWidth="1"/>
    <col min="654" max="654" width="0" style="1" hidden="1" customWidth="1"/>
    <col min="655" max="655" width="4.42578125" style="1" customWidth="1"/>
    <col min="656" max="656" width="4.140625" style="1" customWidth="1"/>
    <col min="657" max="657" width="0" style="1" hidden="1" customWidth="1"/>
    <col min="658" max="658" width="4.42578125" style="1" customWidth="1"/>
    <col min="659" max="659" width="4.28515625" style="1" customWidth="1"/>
    <col min="660" max="660" width="0" style="1" hidden="1" customWidth="1"/>
    <col min="661" max="662" width="4.140625" style="1" customWidth="1"/>
    <col min="663" max="663" width="0" style="1" hidden="1" customWidth="1"/>
    <col min="664" max="664" width="4.140625" style="1" customWidth="1"/>
    <col min="665" max="665" width="4.28515625" style="1" customWidth="1"/>
    <col min="666" max="666" width="0" style="1" hidden="1" customWidth="1"/>
    <col min="667" max="667" width="4.42578125" style="1" customWidth="1"/>
    <col min="668" max="668" width="4.140625" style="1" customWidth="1"/>
    <col min="669" max="669" width="0" style="1" hidden="1" customWidth="1"/>
    <col min="670" max="670" width="4.28515625" style="1" customWidth="1"/>
    <col min="671" max="671" width="4.140625" style="1" customWidth="1"/>
    <col min="672" max="672" width="0" style="1" hidden="1" customWidth="1"/>
    <col min="673" max="673" width="4.28515625" style="1" customWidth="1"/>
    <col min="674" max="674" width="4.85546875" style="1" customWidth="1"/>
    <col min="675" max="675" width="0" style="1" hidden="1" customWidth="1"/>
    <col min="676" max="676" width="4.42578125" style="1" customWidth="1"/>
    <col min="677" max="677" width="4.140625" style="1" customWidth="1"/>
    <col min="678" max="678" width="0" style="1" hidden="1" customWidth="1"/>
    <col min="679" max="679" width="4.140625" style="1" customWidth="1"/>
    <col min="680" max="680" width="4.28515625" style="1" customWidth="1"/>
    <col min="681" max="681" width="0" style="1" hidden="1" customWidth="1"/>
    <col min="682" max="683" width="4.42578125" style="1" customWidth="1"/>
    <col min="684" max="684" width="0" style="1" hidden="1" customWidth="1"/>
    <col min="685" max="686" width="4.42578125" style="1" customWidth="1"/>
    <col min="687" max="687" width="0" style="1" hidden="1" customWidth="1"/>
    <col min="688" max="689" width="4.42578125" style="1" customWidth="1"/>
    <col min="690" max="690" width="0" style="1" hidden="1" customWidth="1"/>
    <col min="691" max="692" width="4.42578125" style="1" customWidth="1"/>
    <col min="693" max="693" width="0" style="1" hidden="1" customWidth="1"/>
    <col min="694" max="695" width="4.42578125" style="1" customWidth="1"/>
    <col min="696" max="696" width="0" style="1" hidden="1" customWidth="1"/>
    <col min="697" max="698" width="4.42578125" style="1" customWidth="1"/>
    <col min="699" max="699" width="0" style="1" hidden="1" customWidth="1"/>
    <col min="700" max="701" width="4.42578125" style="1" customWidth="1"/>
    <col min="702" max="768" width="10.28515625" style="1"/>
    <col min="769" max="769" width="3.85546875" style="1" customWidth="1"/>
    <col min="770" max="770" width="32.7109375" style="1" customWidth="1"/>
    <col min="771" max="847" width="3.85546875" style="1" customWidth="1"/>
    <col min="848" max="849" width="0" style="1" hidden="1" customWidth="1"/>
    <col min="850" max="850" width="3.85546875" style="1" customWidth="1"/>
    <col min="851" max="852" width="0" style="1" hidden="1" customWidth="1"/>
    <col min="853" max="853" width="3.85546875" style="1" customWidth="1"/>
    <col min="854" max="855" width="0" style="1" hidden="1" customWidth="1"/>
    <col min="856" max="856" width="3.85546875" style="1" customWidth="1"/>
    <col min="857" max="858" width="0" style="1" hidden="1" customWidth="1"/>
    <col min="859" max="859" width="3.85546875" style="1" customWidth="1"/>
    <col min="860" max="861" width="0" style="1" hidden="1" customWidth="1"/>
    <col min="862" max="862" width="3.85546875" style="1" customWidth="1"/>
    <col min="863" max="864" width="0" style="1" hidden="1" customWidth="1"/>
    <col min="865" max="865" width="3.85546875" style="1" customWidth="1"/>
    <col min="866" max="867" width="0" style="1" hidden="1" customWidth="1"/>
    <col min="868" max="868" width="3.85546875" style="1" customWidth="1"/>
    <col min="869" max="870" width="0" style="1" hidden="1" customWidth="1"/>
    <col min="871" max="871" width="3.85546875" style="1" customWidth="1"/>
    <col min="872" max="873" width="0" style="1" hidden="1" customWidth="1"/>
    <col min="874" max="874" width="3.85546875" style="1" customWidth="1"/>
    <col min="875" max="876" width="0" style="1" hidden="1" customWidth="1"/>
    <col min="877" max="877" width="3.85546875" style="1" customWidth="1"/>
    <col min="878" max="879" width="0" style="1" hidden="1" customWidth="1"/>
    <col min="880" max="880" width="3.85546875" style="1" customWidth="1"/>
    <col min="881" max="882" width="0" style="1" hidden="1" customWidth="1"/>
    <col min="883" max="883" width="3.85546875" style="1" customWidth="1"/>
    <col min="884" max="885" width="0" style="1" hidden="1" customWidth="1"/>
    <col min="886" max="888" width="3.85546875" style="1" customWidth="1"/>
    <col min="889" max="889" width="0" style="1" hidden="1" customWidth="1"/>
    <col min="890" max="891" width="3.85546875" style="1" customWidth="1"/>
    <col min="892" max="892" width="0" style="1" hidden="1" customWidth="1"/>
    <col min="893" max="894" width="3.85546875" style="1" customWidth="1"/>
    <col min="895" max="895" width="0" style="1" hidden="1" customWidth="1"/>
    <col min="896" max="897" width="4.140625" style="1" bestFit="1" customWidth="1"/>
    <col min="898" max="898" width="0" style="1" hidden="1" customWidth="1"/>
    <col min="899" max="899" width="4.28515625" style="1" customWidth="1"/>
    <col min="900" max="900" width="3.42578125" style="1" customWidth="1"/>
    <col min="901" max="901" width="0" style="1" hidden="1" customWidth="1"/>
    <col min="902" max="902" width="3.7109375" style="1" customWidth="1"/>
    <col min="903" max="903" width="4.28515625" style="1" customWidth="1"/>
    <col min="904" max="904" width="0" style="1" hidden="1" customWidth="1"/>
    <col min="905" max="905" width="4.28515625" style="1" customWidth="1"/>
    <col min="906" max="906" width="4.5703125" style="1" customWidth="1"/>
    <col min="907" max="907" width="0" style="1" hidden="1" customWidth="1"/>
    <col min="908" max="909" width="4.42578125" style="1" customWidth="1"/>
    <col min="910" max="910" width="0" style="1" hidden="1" customWidth="1"/>
    <col min="911" max="911" width="4.42578125" style="1" customWidth="1"/>
    <col min="912" max="912" width="4.140625" style="1" customWidth="1"/>
    <col min="913" max="913" width="0" style="1" hidden="1" customWidth="1"/>
    <col min="914" max="914" width="4.42578125" style="1" customWidth="1"/>
    <col min="915" max="915" width="4.28515625" style="1" customWidth="1"/>
    <col min="916" max="916" width="0" style="1" hidden="1" customWidth="1"/>
    <col min="917" max="918" width="4.140625" style="1" customWidth="1"/>
    <col min="919" max="919" width="0" style="1" hidden="1" customWidth="1"/>
    <col min="920" max="920" width="4.140625" style="1" customWidth="1"/>
    <col min="921" max="921" width="4.28515625" style="1" customWidth="1"/>
    <col min="922" max="922" width="0" style="1" hidden="1" customWidth="1"/>
    <col min="923" max="923" width="4.42578125" style="1" customWidth="1"/>
    <col min="924" max="924" width="4.140625" style="1" customWidth="1"/>
    <col min="925" max="925" width="0" style="1" hidden="1" customWidth="1"/>
    <col min="926" max="926" width="4.28515625" style="1" customWidth="1"/>
    <col min="927" max="927" width="4.140625" style="1" customWidth="1"/>
    <col min="928" max="928" width="0" style="1" hidden="1" customWidth="1"/>
    <col min="929" max="929" width="4.28515625" style="1" customWidth="1"/>
    <col min="930" max="930" width="4.85546875" style="1" customWidth="1"/>
    <col min="931" max="931" width="0" style="1" hidden="1" customWidth="1"/>
    <col min="932" max="932" width="4.42578125" style="1" customWidth="1"/>
    <col min="933" max="933" width="4.140625" style="1" customWidth="1"/>
    <col min="934" max="934" width="0" style="1" hidden="1" customWidth="1"/>
    <col min="935" max="935" width="4.140625" style="1" customWidth="1"/>
    <col min="936" max="936" width="4.28515625" style="1" customWidth="1"/>
    <col min="937" max="937" width="0" style="1" hidden="1" customWidth="1"/>
    <col min="938" max="939" width="4.42578125" style="1" customWidth="1"/>
    <col min="940" max="940" width="0" style="1" hidden="1" customWidth="1"/>
    <col min="941" max="942" width="4.42578125" style="1" customWidth="1"/>
    <col min="943" max="943" width="0" style="1" hidden="1" customWidth="1"/>
    <col min="944" max="945" width="4.42578125" style="1" customWidth="1"/>
    <col min="946" max="946" width="0" style="1" hidden="1" customWidth="1"/>
    <col min="947" max="948" width="4.42578125" style="1" customWidth="1"/>
    <col min="949" max="949" width="0" style="1" hidden="1" customWidth="1"/>
    <col min="950" max="951" width="4.42578125" style="1" customWidth="1"/>
    <col min="952" max="952" width="0" style="1" hidden="1" customWidth="1"/>
    <col min="953" max="954" width="4.42578125" style="1" customWidth="1"/>
    <col min="955" max="955" width="0" style="1" hidden="1" customWidth="1"/>
    <col min="956" max="957" width="4.42578125" style="1" customWidth="1"/>
    <col min="958" max="1024" width="10.28515625" style="1"/>
    <col min="1025" max="1025" width="3.85546875" style="1" customWidth="1"/>
    <col min="1026" max="1026" width="32.7109375" style="1" customWidth="1"/>
    <col min="1027" max="1103" width="3.85546875" style="1" customWidth="1"/>
    <col min="1104" max="1105" width="0" style="1" hidden="1" customWidth="1"/>
    <col min="1106" max="1106" width="3.85546875" style="1" customWidth="1"/>
    <col min="1107" max="1108" width="0" style="1" hidden="1" customWidth="1"/>
    <col min="1109" max="1109" width="3.85546875" style="1" customWidth="1"/>
    <col min="1110" max="1111" width="0" style="1" hidden="1" customWidth="1"/>
    <col min="1112" max="1112" width="3.85546875" style="1" customWidth="1"/>
    <col min="1113" max="1114" width="0" style="1" hidden="1" customWidth="1"/>
    <col min="1115" max="1115" width="3.85546875" style="1" customWidth="1"/>
    <col min="1116" max="1117" width="0" style="1" hidden="1" customWidth="1"/>
    <col min="1118" max="1118" width="3.85546875" style="1" customWidth="1"/>
    <col min="1119" max="1120" width="0" style="1" hidden="1" customWidth="1"/>
    <col min="1121" max="1121" width="3.85546875" style="1" customWidth="1"/>
    <col min="1122" max="1123" width="0" style="1" hidden="1" customWidth="1"/>
    <col min="1124" max="1124" width="3.85546875" style="1" customWidth="1"/>
    <col min="1125" max="1126" width="0" style="1" hidden="1" customWidth="1"/>
    <col min="1127" max="1127" width="3.85546875" style="1" customWidth="1"/>
    <col min="1128" max="1129" width="0" style="1" hidden="1" customWidth="1"/>
    <col min="1130" max="1130" width="3.85546875" style="1" customWidth="1"/>
    <col min="1131" max="1132" width="0" style="1" hidden="1" customWidth="1"/>
    <col min="1133" max="1133" width="3.85546875" style="1" customWidth="1"/>
    <col min="1134" max="1135" width="0" style="1" hidden="1" customWidth="1"/>
    <col min="1136" max="1136" width="3.85546875" style="1" customWidth="1"/>
    <col min="1137" max="1138" width="0" style="1" hidden="1" customWidth="1"/>
    <col min="1139" max="1139" width="3.85546875" style="1" customWidth="1"/>
    <col min="1140" max="1141" width="0" style="1" hidden="1" customWidth="1"/>
    <col min="1142" max="1144" width="3.85546875" style="1" customWidth="1"/>
    <col min="1145" max="1145" width="0" style="1" hidden="1" customWidth="1"/>
    <col min="1146" max="1147" width="3.85546875" style="1" customWidth="1"/>
    <col min="1148" max="1148" width="0" style="1" hidden="1" customWidth="1"/>
    <col min="1149" max="1150" width="3.85546875" style="1" customWidth="1"/>
    <col min="1151" max="1151" width="0" style="1" hidden="1" customWidth="1"/>
    <col min="1152" max="1153" width="4.140625" style="1" bestFit="1" customWidth="1"/>
    <col min="1154" max="1154" width="0" style="1" hidden="1" customWidth="1"/>
    <col min="1155" max="1155" width="4.28515625" style="1" customWidth="1"/>
    <col min="1156" max="1156" width="3.42578125" style="1" customWidth="1"/>
    <col min="1157" max="1157" width="0" style="1" hidden="1" customWidth="1"/>
    <col min="1158" max="1158" width="3.7109375" style="1" customWidth="1"/>
    <col min="1159" max="1159" width="4.28515625" style="1" customWidth="1"/>
    <col min="1160" max="1160" width="0" style="1" hidden="1" customWidth="1"/>
    <col min="1161" max="1161" width="4.28515625" style="1" customWidth="1"/>
    <col min="1162" max="1162" width="4.5703125" style="1" customWidth="1"/>
    <col min="1163" max="1163" width="0" style="1" hidden="1" customWidth="1"/>
    <col min="1164" max="1165" width="4.42578125" style="1" customWidth="1"/>
    <col min="1166" max="1166" width="0" style="1" hidden="1" customWidth="1"/>
    <col min="1167" max="1167" width="4.42578125" style="1" customWidth="1"/>
    <col min="1168" max="1168" width="4.140625" style="1" customWidth="1"/>
    <col min="1169" max="1169" width="0" style="1" hidden="1" customWidth="1"/>
    <col min="1170" max="1170" width="4.42578125" style="1" customWidth="1"/>
    <col min="1171" max="1171" width="4.28515625" style="1" customWidth="1"/>
    <col min="1172" max="1172" width="0" style="1" hidden="1" customWidth="1"/>
    <col min="1173" max="1174" width="4.140625" style="1" customWidth="1"/>
    <col min="1175" max="1175" width="0" style="1" hidden="1" customWidth="1"/>
    <col min="1176" max="1176" width="4.140625" style="1" customWidth="1"/>
    <col min="1177" max="1177" width="4.28515625" style="1" customWidth="1"/>
    <col min="1178" max="1178" width="0" style="1" hidden="1" customWidth="1"/>
    <col min="1179" max="1179" width="4.42578125" style="1" customWidth="1"/>
    <col min="1180" max="1180" width="4.140625" style="1" customWidth="1"/>
    <col min="1181" max="1181" width="0" style="1" hidden="1" customWidth="1"/>
    <col min="1182" max="1182" width="4.28515625" style="1" customWidth="1"/>
    <col min="1183" max="1183" width="4.140625" style="1" customWidth="1"/>
    <col min="1184" max="1184" width="0" style="1" hidden="1" customWidth="1"/>
    <col min="1185" max="1185" width="4.28515625" style="1" customWidth="1"/>
    <col min="1186" max="1186" width="4.85546875" style="1" customWidth="1"/>
    <col min="1187" max="1187" width="0" style="1" hidden="1" customWidth="1"/>
    <col min="1188" max="1188" width="4.42578125" style="1" customWidth="1"/>
    <col min="1189" max="1189" width="4.140625" style="1" customWidth="1"/>
    <col min="1190" max="1190" width="0" style="1" hidden="1" customWidth="1"/>
    <col min="1191" max="1191" width="4.140625" style="1" customWidth="1"/>
    <col min="1192" max="1192" width="4.28515625" style="1" customWidth="1"/>
    <col min="1193" max="1193" width="0" style="1" hidden="1" customWidth="1"/>
    <col min="1194" max="1195" width="4.42578125" style="1" customWidth="1"/>
    <col min="1196" max="1196" width="0" style="1" hidden="1" customWidth="1"/>
    <col min="1197" max="1198" width="4.42578125" style="1" customWidth="1"/>
    <col min="1199" max="1199" width="0" style="1" hidden="1" customWidth="1"/>
    <col min="1200" max="1201" width="4.42578125" style="1" customWidth="1"/>
    <col min="1202" max="1202" width="0" style="1" hidden="1" customWidth="1"/>
    <col min="1203" max="1204" width="4.42578125" style="1" customWidth="1"/>
    <col min="1205" max="1205" width="0" style="1" hidden="1" customWidth="1"/>
    <col min="1206" max="1207" width="4.42578125" style="1" customWidth="1"/>
    <col min="1208" max="1208" width="0" style="1" hidden="1" customWidth="1"/>
    <col min="1209" max="1210" width="4.42578125" style="1" customWidth="1"/>
    <col min="1211" max="1211" width="0" style="1" hidden="1" customWidth="1"/>
    <col min="1212" max="1213" width="4.42578125" style="1" customWidth="1"/>
    <col min="1214" max="1280" width="10.28515625" style="1"/>
    <col min="1281" max="1281" width="3.85546875" style="1" customWidth="1"/>
    <col min="1282" max="1282" width="32.7109375" style="1" customWidth="1"/>
    <col min="1283" max="1359" width="3.85546875" style="1" customWidth="1"/>
    <col min="1360" max="1361" width="0" style="1" hidden="1" customWidth="1"/>
    <col min="1362" max="1362" width="3.85546875" style="1" customWidth="1"/>
    <col min="1363" max="1364" width="0" style="1" hidden="1" customWidth="1"/>
    <col min="1365" max="1365" width="3.85546875" style="1" customWidth="1"/>
    <col min="1366" max="1367" width="0" style="1" hidden="1" customWidth="1"/>
    <col min="1368" max="1368" width="3.85546875" style="1" customWidth="1"/>
    <col min="1369" max="1370" width="0" style="1" hidden="1" customWidth="1"/>
    <col min="1371" max="1371" width="3.85546875" style="1" customWidth="1"/>
    <col min="1372" max="1373" width="0" style="1" hidden="1" customWidth="1"/>
    <col min="1374" max="1374" width="3.85546875" style="1" customWidth="1"/>
    <col min="1375" max="1376" width="0" style="1" hidden="1" customWidth="1"/>
    <col min="1377" max="1377" width="3.85546875" style="1" customWidth="1"/>
    <col min="1378" max="1379" width="0" style="1" hidden="1" customWidth="1"/>
    <col min="1380" max="1380" width="3.85546875" style="1" customWidth="1"/>
    <col min="1381" max="1382" width="0" style="1" hidden="1" customWidth="1"/>
    <col min="1383" max="1383" width="3.85546875" style="1" customWidth="1"/>
    <col min="1384" max="1385" width="0" style="1" hidden="1" customWidth="1"/>
    <col min="1386" max="1386" width="3.85546875" style="1" customWidth="1"/>
    <col min="1387" max="1388" width="0" style="1" hidden="1" customWidth="1"/>
    <col min="1389" max="1389" width="3.85546875" style="1" customWidth="1"/>
    <col min="1390" max="1391" width="0" style="1" hidden="1" customWidth="1"/>
    <col min="1392" max="1392" width="3.85546875" style="1" customWidth="1"/>
    <col min="1393" max="1394" width="0" style="1" hidden="1" customWidth="1"/>
    <col min="1395" max="1395" width="3.85546875" style="1" customWidth="1"/>
    <col min="1396" max="1397" width="0" style="1" hidden="1" customWidth="1"/>
    <col min="1398" max="1400" width="3.85546875" style="1" customWidth="1"/>
    <col min="1401" max="1401" width="0" style="1" hidden="1" customWidth="1"/>
    <col min="1402" max="1403" width="3.85546875" style="1" customWidth="1"/>
    <col min="1404" max="1404" width="0" style="1" hidden="1" customWidth="1"/>
    <col min="1405" max="1406" width="3.85546875" style="1" customWidth="1"/>
    <col min="1407" max="1407" width="0" style="1" hidden="1" customWidth="1"/>
    <col min="1408" max="1409" width="4.140625" style="1" bestFit="1" customWidth="1"/>
    <col min="1410" max="1410" width="0" style="1" hidden="1" customWidth="1"/>
    <col min="1411" max="1411" width="4.28515625" style="1" customWidth="1"/>
    <col min="1412" max="1412" width="3.42578125" style="1" customWidth="1"/>
    <col min="1413" max="1413" width="0" style="1" hidden="1" customWidth="1"/>
    <col min="1414" max="1414" width="3.7109375" style="1" customWidth="1"/>
    <col min="1415" max="1415" width="4.28515625" style="1" customWidth="1"/>
    <col min="1416" max="1416" width="0" style="1" hidden="1" customWidth="1"/>
    <col min="1417" max="1417" width="4.28515625" style="1" customWidth="1"/>
    <col min="1418" max="1418" width="4.5703125" style="1" customWidth="1"/>
    <col min="1419" max="1419" width="0" style="1" hidden="1" customWidth="1"/>
    <col min="1420" max="1421" width="4.42578125" style="1" customWidth="1"/>
    <col min="1422" max="1422" width="0" style="1" hidden="1" customWidth="1"/>
    <col min="1423" max="1423" width="4.42578125" style="1" customWidth="1"/>
    <col min="1424" max="1424" width="4.140625" style="1" customWidth="1"/>
    <col min="1425" max="1425" width="0" style="1" hidden="1" customWidth="1"/>
    <col min="1426" max="1426" width="4.42578125" style="1" customWidth="1"/>
    <col min="1427" max="1427" width="4.28515625" style="1" customWidth="1"/>
    <col min="1428" max="1428" width="0" style="1" hidden="1" customWidth="1"/>
    <col min="1429" max="1430" width="4.140625" style="1" customWidth="1"/>
    <col min="1431" max="1431" width="0" style="1" hidden="1" customWidth="1"/>
    <col min="1432" max="1432" width="4.140625" style="1" customWidth="1"/>
    <col min="1433" max="1433" width="4.28515625" style="1" customWidth="1"/>
    <col min="1434" max="1434" width="0" style="1" hidden="1" customWidth="1"/>
    <col min="1435" max="1435" width="4.42578125" style="1" customWidth="1"/>
    <col min="1436" max="1436" width="4.140625" style="1" customWidth="1"/>
    <col min="1437" max="1437" width="0" style="1" hidden="1" customWidth="1"/>
    <col min="1438" max="1438" width="4.28515625" style="1" customWidth="1"/>
    <col min="1439" max="1439" width="4.140625" style="1" customWidth="1"/>
    <col min="1440" max="1440" width="0" style="1" hidden="1" customWidth="1"/>
    <col min="1441" max="1441" width="4.28515625" style="1" customWidth="1"/>
    <col min="1442" max="1442" width="4.85546875" style="1" customWidth="1"/>
    <col min="1443" max="1443" width="0" style="1" hidden="1" customWidth="1"/>
    <col min="1444" max="1444" width="4.42578125" style="1" customWidth="1"/>
    <col min="1445" max="1445" width="4.140625" style="1" customWidth="1"/>
    <col min="1446" max="1446" width="0" style="1" hidden="1" customWidth="1"/>
    <col min="1447" max="1447" width="4.140625" style="1" customWidth="1"/>
    <col min="1448" max="1448" width="4.28515625" style="1" customWidth="1"/>
    <col min="1449" max="1449" width="0" style="1" hidden="1" customWidth="1"/>
    <col min="1450" max="1451" width="4.42578125" style="1" customWidth="1"/>
    <col min="1452" max="1452" width="0" style="1" hidden="1" customWidth="1"/>
    <col min="1453" max="1454" width="4.42578125" style="1" customWidth="1"/>
    <col min="1455" max="1455" width="0" style="1" hidden="1" customWidth="1"/>
    <col min="1456" max="1457" width="4.42578125" style="1" customWidth="1"/>
    <col min="1458" max="1458" width="0" style="1" hidden="1" customWidth="1"/>
    <col min="1459" max="1460" width="4.42578125" style="1" customWidth="1"/>
    <col min="1461" max="1461" width="0" style="1" hidden="1" customWidth="1"/>
    <col min="1462" max="1463" width="4.42578125" style="1" customWidth="1"/>
    <col min="1464" max="1464" width="0" style="1" hidden="1" customWidth="1"/>
    <col min="1465" max="1466" width="4.42578125" style="1" customWidth="1"/>
    <col min="1467" max="1467" width="0" style="1" hidden="1" customWidth="1"/>
    <col min="1468" max="1469" width="4.42578125" style="1" customWidth="1"/>
    <col min="1470" max="1536" width="10.28515625" style="1"/>
    <col min="1537" max="1537" width="3.85546875" style="1" customWidth="1"/>
    <col min="1538" max="1538" width="32.7109375" style="1" customWidth="1"/>
    <col min="1539" max="1615" width="3.85546875" style="1" customWidth="1"/>
    <col min="1616" max="1617" width="0" style="1" hidden="1" customWidth="1"/>
    <col min="1618" max="1618" width="3.85546875" style="1" customWidth="1"/>
    <col min="1619" max="1620" width="0" style="1" hidden="1" customWidth="1"/>
    <col min="1621" max="1621" width="3.85546875" style="1" customWidth="1"/>
    <col min="1622" max="1623" width="0" style="1" hidden="1" customWidth="1"/>
    <col min="1624" max="1624" width="3.85546875" style="1" customWidth="1"/>
    <col min="1625" max="1626" width="0" style="1" hidden="1" customWidth="1"/>
    <col min="1627" max="1627" width="3.85546875" style="1" customWidth="1"/>
    <col min="1628" max="1629" width="0" style="1" hidden="1" customWidth="1"/>
    <col min="1630" max="1630" width="3.85546875" style="1" customWidth="1"/>
    <col min="1631" max="1632" width="0" style="1" hidden="1" customWidth="1"/>
    <col min="1633" max="1633" width="3.85546875" style="1" customWidth="1"/>
    <col min="1634" max="1635" width="0" style="1" hidden="1" customWidth="1"/>
    <col min="1636" max="1636" width="3.85546875" style="1" customWidth="1"/>
    <col min="1637" max="1638" width="0" style="1" hidden="1" customWidth="1"/>
    <col min="1639" max="1639" width="3.85546875" style="1" customWidth="1"/>
    <col min="1640" max="1641" width="0" style="1" hidden="1" customWidth="1"/>
    <col min="1642" max="1642" width="3.85546875" style="1" customWidth="1"/>
    <col min="1643" max="1644" width="0" style="1" hidden="1" customWidth="1"/>
    <col min="1645" max="1645" width="3.85546875" style="1" customWidth="1"/>
    <col min="1646" max="1647" width="0" style="1" hidden="1" customWidth="1"/>
    <col min="1648" max="1648" width="3.85546875" style="1" customWidth="1"/>
    <col min="1649" max="1650" width="0" style="1" hidden="1" customWidth="1"/>
    <col min="1651" max="1651" width="3.85546875" style="1" customWidth="1"/>
    <col min="1652" max="1653" width="0" style="1" hidden="1" customWidth="1"/>
    <col min="1654" max="1656" width="3.85546875" style="1" customWidth="1"/>
    <col min="1657" max="1657" width="0" style="1" hidden="1" customWidth="1"/>
    <col min="1658" max="1659" width="3.85546875" style="1" customWidth="1"/>
    <col min="1660" max="1660" width="0" style="1" hidden="1" customWidth="1"/>
    <col min="1661" max="1662" width="3.85546875" style="1" customWidth="1"/>
    <col min="1663" max="1663" width="0" style="1" hidden="1" customWidth="1"/>
    <col min="1664" max="1665" width="4.140625" style="1" bestFit="1" customWidth="1"/>
    <col min="1666" max="1666" width="0" style="1" hidden="1" customWidth="1"/>
    <col min="1667" max="1667" width="4.28515625" style="1" customWidth="1"/>
    <col min="1668" max="1668" width="3.42578125" style="1" customWidth="1"/>
    <col min="1669" max="1669" width="0" style="1" hidden="1" customWidth="1"/>
    <col min="1670" max="1670" width="3.7109375" style="1" customWidth="1"/>
    <col min="1671" max="1671" width="4.28515625" style="1" customWidth="1"/>
    <col min="1672" max="1672" width="0" style="1" hidden="1" customWidth="1"/>
    <col min="1673" max="1673" width="4.28515625" style="1" customWidth="1"/>
    <col min="1674" max="1674" width="4.5703125" style="1" customWidth="1"/>
    <col min="1675" max="1675" width="0" style="1" hidden="1" customWidth="1"/>
    <col min="1676" max="1677" width="4.42578125" style="1" customWidth="1"/>
    <col min="1678" max="1678" width="0" style="1" hidden="1" customWidth="1"/>
    <col min="1679" max="1679" width="4.42578125" style="1" customWidth="1"/>
    <col min="1680" max="1680" width="4.140625" style="1" customWidth="1"/>
    <col min="1681" max="1681" width="0" style="1" hidden="1" customWidth="1"/>
    <col min="1682" max="1682" width="4.42578125" style="1" customWidth="1"/>
    <col min="1683" max="1683" width="4.28515625" style="1" customWidth="1"/>
    <col min="1684" max="1684" width="0" style="1" hidden="1" customWidth="1"/>
    <col min="1685" max="1686" width="4.140625" style="1" customWidth="1"/>
    <col min="1687" max="1687" width="0" style="1" hidden="1" customWidth="1"/>
    <col min="1688" max="1688" width="4.140625" style="1" customWidth="1"/>
    <col min="1689" max="1689" width="4.28515625" style="1" customWidth="1"/>
    <col min="1690" max="1690" width="0" style="1" hidden="1" customWidth="1"/>
    <col min="1691" max="1691" width="4.42578125" style="1" customWidth="1"/>
    <col min="1692" max="1692" width="4.140625" style="1" customWidth="1"/>
    <col min="1693" max="1693" width="0" style="1" hidden="1" customWidth="1"/>
    <col min="1694" max="1694" width="4.28515625" style="1" customWidth="1"/>
    <col min="1695" max="1695" width="4.140625" style="1" customWidth="1"/>
    <col min="1696" max="1696" width="0" style="1" hidden="1" customWidth="1"/>
    <col min="1697" max="1697" width="4.28515625" style="1" customWidth="1"/>
    <col min="1698" max="1698" width="4.85546875" style="1" customWidth="1"/>
    <col min="1699" max="1699" width="0" style="1" hidden="1" customWidth="1"/>
    <col min="1700" max="1700" width="4.42578125" style="1" customWidth="1"/>
    <col min="1701" max="1701" width="4.140625" style="1" customWidth="1"/>
    <col min="1702" max="1702" width="0" style="1" hidden="1" customWidth="1"/>
    <col min="1703" max="1703" width="4.140625" style="1" customWidth="1"/>
    <col min="1704" max="1704" width="4.28515625" style="1" customWidth="1"/>
    <col min="1705" max="1705" width="0" style="1" hidden="1" customWidth="1"/>
    <col min="1706" max="1707" width="4.42578125" style="1" customWidth="1"/>
    <col min="1708" max="1708" width="0" style="1" hidden="1" customWidth="1"/>
    <col min="1709" max="1710" width="4.42578125" style="1" customWidth="1"/>
    <col min="1711" max="1711" width="0" style="1" hidden="1" customWidth="1"/>
    <col min="1712" max="1713" width="4.42578125" style="1" customWidth="1"/>
    <col min="1714" max="1714" width="0" style="1" hidden="1" customWidth="1"/>
    <col min="1715" max="1716" width="4.42578125" style="1" customWidth="1"/>
    <col min="1717" max="1717" width="0" style="1" hidden="1" customWidth="1"/>
    <col min="1718" max="1719" width="4.42578125" style="1" customWidth="1"/>
    <col min="1720" max="1720" width="0" style="1" hidden="1" customWidth="1"/>
    <col min="1721" max="1722" width="4.42578125" style="1" customWidth="1"/>
    <col min="1723" max="1723" width="0" style="1" hidden="1" customWidth="1"/>
    <col min="1724" max="1725" width="4.42578125" style="1" customWidth="1"/>
    <col min="1726" max="1792" width="10.28515625" style="1"/>
    <col min="1793" max="1793" width="3.85546875" style="1" customWidth="1"/>
    <col min="1794" max="1794" width="32.7109375" style="1" customWidth="1"/>
    <col min="1795" max="1871" width="3.85546875" style="1" customWidth="1"/>
    <col min="1872" max="1873" width="0" style="1" hidden="1" customWidth="1"/>
    <col min="1874" max="1874" width="3.85546875" style="1" customWidth="1"/>
    <col min="1875" max="1876" width="0" style="1" hidden="1" customWidth="1"/>
    <col min="1877" max="1877" width="3.85546875" style="1" customWidth="1"/>
    <col min="1878" max="1879" width="0" style="1" hidden="1" customWidth="1"/>
    <col min="1880" max="1880" width="3.85546875" style="1" customWidth="1"/>
    <col min="1881" max="1882" width="0" style="1" hidden="1" customWidth="1"/>
    <col min="1883" max="1883" width="3.85546875" style="1" customWidth="1"/>
    <col min="1884" max="1885" width="0" style="1" hidden="1" customWidth="1"/>
    <col min="1886" max="1886" width="3.85546875" style="1" customWidth="1"/>
    <col min="1887" max="1888" width="0" style="1" hidden="1" customWidth="1"/>
    <col min="1889" max="1889" width="3.85546875" style="1" customWidth="1"/>
    <col min="1890" max="1891" width="0" style="1" hidden="1" customWidth="1"/>
    <col min="1892" max="1892" width="3.85546875" style="1" customWidth="1"/>
    <col min="1893" max="1894" width="0" style="1" hidden="1" customWidth="1"/>
    <col min="1895" max="1895" width="3.85546875" style="1" customWidth="1"/>
    <col min="1896" max="1897" width="0" style="1" hidden="1" customWidth="1"/>
    <col min="1898" max="1898" width="3.85546875" style="1" customWidth="1"/>
    <col min="1899" max="1900" width="0" style="1" hidden="1" customWidth="1"/>
    <col min="1901" max="1901" width="3.85546875" style="1" customWidth="1"/>
    <col min="1902" max="1903" width="0" style="1" hidden="1" customWidth="1"/>
    <col min="1904" max="1904" width="3.85546875" style="1" customWidth="1"/>
    <col min="1905" max="1906" width="0" style="1" hidden="1" customWidth="1"/>
    <col min="1907" max="1907" width="3.85546875" style="1" customWidth="1"/>
    <col min="1908" max="1909" width="0" style="1" hidden="1" customWidth="1"/>
    <col min="1910" max="1912" width="3.85546875" style="1" customWidth="1"/>
    <col min="1913" max="1913" width="0" style="1" hidden="1" customWidth="1"/>
    <col min="1914" max="1915" width="3.85546875" style="1" customWidth="1"/>
    <col min="1916" max="1916" width="0" style="1" hidden="1" customWidth="1"/>
    <col min="1917" max="1918" width="3.85546875" style="1" customWidth="1"/>
    <col min="1919" max="1919" width="0" style="1" hidden="1" customWidth="1"/>
    <col min="1920" max="1921" width="4.140625" style="1" bestFit="1" customWidth="1"/>
    <col min="1922" max="1922" width="0" style="1" hidden="1" customWidth="1"/>
    <col min="1923" max="1923" width="4.28515625" style="1" customWidth="1"/>
    <col min="1924" max="1924" width="3.42578125" style="1" customWidth="1"/>
    <col min="1925" max="1925" width="0" style="1" hidden="1" customWidth="1"/>
    <col min="1926" max="1926" width="3.7109375" style="1" customWidth="1"/>
    <col min="1927" max="1927" width="4.28515625" style="1" customWidth="1"/>
    <col min="1928" max="1928" width="0" style="1" hidden="1" customWidth="1"/>
    <col min="1929" max="1929" width="4.28515625" style="1" customWidth="1"/>
    <col min="1930" max="1930" width="4.5703125" style="1" customWidth="1"/>
    <col min="1931" max="1931" width="0" style="1" hidden="1" customWidth="1"/>
    <col min="1932" max="1933" width="4.42578125" style="1" customWidth="1"/>
    <col min="1934" max="1934" width="0" style="1" hidden="1" customWidth="1"/>
    <col min="1935" max="1935" width="4.42578125" style="1" customWidth="1"/>
    <col min="1936" max="1936" width="4.140625" style="1" customWidth="1"/>
    <col min="1937" max="1937" width="0" style="1" hidden="1" customWidth="1"/>
    <col min="1938" max="1938" width="4.42578125" style="1" customWidth="1"/>
    <col min="1939" max="1939" width="4.28515625" style="1" customWidth="1"/>
    <col min="1940" max="1940" width="0" style="1" hidden="1" customWidth="1"/>
    <col min="1941" max="1942" width="4.140625" style="1" customWidth="1"/>
    <col min="1943" max="1943" width="0" style="1" hidden="1" customWidth="1"/>
    <col min="1944" max="1944" width="4.140625" style="1" customWidth="1"/>
    <col min="1945" max="1945" width="4.28515625" style="1" customWidth="1"/>
    <col min="1946" max="1946" width="0" style="1" hidden="1" customWidth="1"/>
    <col min="1947" max="1947" width="4.42578125" style="1" customWidth="1"/>
    <col min="1948" max="1948" width="4.140625" style="1" customWidth="1"/>
    <col min="1949" max="1949" width="0" style="1" hidden="1" customWidth="1"/>
    <col min="1950" max="1950" width="4.28515625" style="1" customWidth="1"/>
    <col min="1951" max="1951" width="4.140625" style="1" customWidth="1"/>
    <col min="1952" max="1952" width="0" style="1" hidden="1" customWidth="1"/>
    <col min="1953" max="1953" width="4.28515625" style="1" customWidth="1"/>
    <col min="1954" max="1954" width="4.85546875" style="1" customWidth="1"/>
    <col min="1955" max="1955" width="0" style="1" hidden="1" customWidth="1"/>
    <col min="1956" max="1956" width="4.42578125" style="1" customWidth="1"/>
    <col min="1957" max="1957" width="4.140625" style="1" customWidth="1"/>
    <col min="1958" max="1958" width="0" style="1" hidden="1" customWidth="1"/>
    <col min="1959" max="1959" width="4.140625" style="1" customWidth="1"/>
    <col min="1960" max="1960" width="4.28515625" style="1" customWidth="1"/>
    <col min="1961" max="1961" width="0" style="1" hidden="1" customWidth="1"/>
    <col min="1962" max="1963" width="4.42578125" style="1" customWidth="1"/>
    <col min="1964" max="1964" width="0" style="1" hidden="1" customWidth="1"/>
    <col min="1965" max="1966" width="4.42578125" style="1" customWidth="1"/>
    <col min="1967" max="1967" width="0" style="1" hidden="1" customWidth="1"/>
    <col min="1968" max="1969" width="4.42578125" style="1" customWidth="1"/>
    <col min="1970" max="1970" width="0" style="1" hidden="1" customWidth="1"/>
    <col min="1971" max="1972" width="4.42578125" style="1" customWidth="1"/>
    <col min="1973" max="1973" width="0" style="1" hidden="1" customWidth="1"/>
    <col min="1974" max="1975" width="4.42578125" style="1" customWidth="1"/>
    <col min="1976" max="1976" width="0" style="1" hidden="1" customWidth="1"/>
    <col min="1977" max="1978" width="4.42578125" style="1" customWidth="1"/>
    <col min="1979" max="1979" width="0" style="1" hidden="1" customWidth="1"/>
    <col min="1980" max="1981" width="4.42578125" style="1" customWidth="1"/>
    <col min="1982" max="2048" width="10.28515625" style="1"/>
    <col min="2049" max="2049" width="3.85546875" style="1" customWidth="1"/>
    <col min="2050" max="2050" width="32.7109375" style="1" customWidth="1"/>
    <col min="2051" max="2127" width="3.85546875" style="1" customWidth="1"/>
    <col min="2128" max="2129" width="0" style="1" hidden="1" customWidth="1"/>
    <col min="2130" max="2130" width="3.85546875" style="1" customWidth="1"/>
    <col min="2131" max="2132" width="0" style="1" hidden="1" customWidth="1"/>
    <col min="2133" max="2133" width="3.85546875" style="1" customWidth="1"/>
    <col min="2134" max="2135" width="0" style="1" hidden="1" customWidth="1"/>
    <col min="2136" max="2136" width="3.85546875" style="1" customWidth="1"/>
    <col min="2137" max="2138" width="0" style="1" hidden="1" customWidth="1"/>
    <col min="2139" max="2139" width="3.85546875" style="1" customWidth="1"/>
    <col min="2140" max="2141" width="0" style="1" hidden="1" customWidth="1"/>
    <col min="2142" max="2142" width="3.85546875" style="1" customWidth="1"/>
    <col min="2143" max="2144" width="0" style="1" hidden="1" customWidth="1"/>
    <col min="2145" max="2145" width="3.85546875" style="1" customWidth="1"/>
    <col min="2146" max="2147" width="0" style="1" hidden="1" customWidth="1"/>
    <col min="2148" max="2148" width="3.85546875" style="1" customWidth="1"/>
    <col min="2149" max="2150" width="0" style="1" hidden="1" customWidth="1"/>
    <col min="2151" max="2151" width="3.85546875" style="1" customWidth="1"/>
    <col min="2152" max="2153" width="0" style="1" hidden="1" customWidth="1"/>
    <col min="2154" max="2154" width="3.85546875" style="1" customWidth="1"/>
    <col min="2155" max="2156" width="0" style="1" hidden="1" customWidth="1"/>
    <col min="2157" max="2157" width="3.85546875" style="1" customWidth="1"/>
    <col min="2158" max="2159" width="0" style="1" hidden="1" customWidth="1"/>
    <col min="2160" max="2160" width="3.85546875" style="1" customWidth="1"/>
    <col min="2161" max="2162" width="0" style="1" hidden="1" customWidth="1"/>
    <col min="2163" max="2163" width="3.85546875" style="1" customWidth="1"/>
    <col min="2164" max="2165" width="0" style="1" hidden="1" customWidth="1"/>
    <col min="2166" max="2168" width="3.85546875" style="1" customWidth="1"/>
    <col min="2169" max="2169" width="0" style="1" hidden="1" customWidth="1"/>
    <col min="2170" max="2171" width="3.85546875" style="1" customWidth="1"/>
    <col min="2172" max="2172" width="0" style="1" hidden="1" customWidth="1"/>
    <col min="2173" max="2174" width="3.85546875" style="1" customWidth="1"/>
    <col min="2175" max="2175" width="0" style="1" hidden="1" customWidth="1"/>
    <col min="2176" max="2177" width="4.140625" style="1" bestFit="1" customWidth="1"/>
    <col min="2178" max="2178" width="0" style="1" hidden="1" customWidth="1"/>
    <col min="2179" max="2179" width="4.28515625" style="1" customWidth="1"/>
    <col min="2180" max="2180" width="3.42578125" style="1" customWidth="1"/>
    <col min="2181" max="2181" width="0" style="1" hidden="1" customWidth="1"/>
    <col min="2182" max="2182" width="3.7109375" style="1" customWidth="1"/>
    <col min="2183" max="2183" width="4.28515625" style="1" customWidth="1"/>
    <col min="2184" max="2184" width="0" style="1" hidden="1" customWidth="1"/>
    <col min="2185" max="2185" width="4.28515625" style="1" customWidth="1"/>
    <col min="2186" max="2186" width="4.5703125" style="1" customWidth="1"/>
    <col min="2187" max="2187" width="0" style="1" hidden="1" customWidth="1"/>
    <col min="2188" max="2189" width="4.42578125" style="1" customWidth="1"/>
    <col min="2190" max="2190" width="0" style="1" hidden="1" customWidth="1"/>
    <col min="2191" max="2191" width="4.42578125" style="1" customWidth="1"/>
    <col min="2192" max="2192" width="4.140625" style="1" customWidth="1"/>
    <col min="2193" max="2193" width="0" style="1" hidden="1" customWidth="1"/>
    <col min="2194" max="2194" width="4.42578125" style="1" customWidth="1"/>
    <col min="2195" max="2195" width="4.28515625" style="1" customWidth="1"/>
    <col min="2196" max="2196" width="0" style="1" hidden="1" customWidth="1"/>
    <col min="2197" max="2198" width="4.140625" style="1" customWidth="1"/>
    <col min="2199" max="2199" width="0" style="1" hidden="1" customWidth="1"/>
    <col min="2200" max="2200" width="4.140625" style="1" customWidth="1"/>
    <col min="2201" max="2201" width="4.28515625" style="1" customWidth="1"/>
    <col min="2202" max="2202" width="0" style="1" hidden="1" customWidth="1"/>
    <col min="2203" max="2203" width="4.42578125" style="1" customWidth="1"/>
    <col min="2204" max="2204" width="4.140625" style="1" customWidth="1"/>
    <col min="2205" max="2205" width="0" style="1" hidden="1" customWidth="1"/>
    <col min="2206" max="2206" width="4.28515625" style="1" customWidth="1"/>
    <col min="2207" max="2207" width="4.140625" style="1" customWidth="1"/>
    <col min="2208" max="2208" width="0" style="1" hidden="1" customWidth="1"/>
    <col min="2209" max="2209" width="4.28515625" style="1" customWidth="1"/>
    <col min="2210" max="2210" width="4.85546875" style="1" customWidth="1"/>
    <col min="2211" max="2211" width="0" style="1" hidden="1" customWidth="1"/>
    <col min="2212" max="2212" width="4.42578125" style="1" customWidth="1"/>
    <col min="2213" max="2213" width="4.140625" style="1" customWidth="1"/>
    <col min="2214" max="2214" width="0" style="1" hidden="1" customWidth="1"/>
    <col min="2215" max="2215" width="4.140625" style="1" customWidth="1"/>
    <col min="2216" max="2216" width="4.28515625" style="1" customWidth="1"/>
    <col min="2217" max="2217" width="0" style="1" hidden="1" customWidth="1"/>
    <col min="2218" max="2219" width="4.42578125" style="1" customWidth="1"/>
    <col min="2220" max="2220" width="0" style="1" hidden="1" customWidth="1"/>
    <col min="2221" max="2222" width="4.42578125" style="1" customWidth="1"/>
    <col min="2223" max="2223" width="0" style="1" hidden="1" customWidth="1"/>
    <col min="2224" max="2225" width="4.42578125" style="1" customWidth="1"/>
    <col min="2226" max="2226" width="0" style="1" hidden="1" customWidth="1"/>
    <col min="2227" max="2228" width="4.42578125" style="1" customWidth="1"/>
    <col min="2229" max="2229" width="0" style="1" hidden="1" customWidth="1"/>
    <col min="2230" max="2231" width="4.42578125" style="1" customWidth="1"/>
    <col min="2232" max="2232" width="0" style="1" hidden="1" customWidth="1"/>
    <col min="2233" max="2234" width="4.42578125" style="1" customWidth="1"/>
    <col min="2235" max="2235" width="0" style="1" hidden="1" customWidth="1"/>
    <col min="2236" max="2237" width="4.42578125" style="1" customWidth="1"/>
    <col min="2238" max="2304" width="10.28515625" style="1"/>
    <col min="2305" max="2305" width="3.85546875" style="1" customWidth="1"/>
    <col min="2306" max="2306" width="32.7109375" style="1" customWidth="1"/>
    <col min="2307" max="2383" width="3.85546875" style="1" customWidth="1"/>
    <col min="2384" max="2385" width="0" style="1" hidden="1" customWidth="1"/>
    <col min="2386" max="2386" width="3.85546875" style="1" customWidth="1"/>
    <col min="2387" max="2388" width="0" style="1" hidden="1" customWidth="1"/>
    <col min="2389" max="2389" width="3.85546875" style="1" customWidth="1"/>
    <col min="2390" max="2391" width="0" style="1" hidden="1" customWidth="1"/>
    <col min="2392" max="2392" width="3.85546875" style="1" customWidth="1"/>
    <col min="2393" max="2394" width="0" style="1" hidden="1" customWidth="1"/>
    <col min="2395" max="2395" width="3.85546875" style="1" customWidth="1"/>
    <col min="2396" max="2397" width="0" style="1" hidden="1" customWidth="1"/>
    <col min="2398" max="2398" width="3.85546875" style="1" customWidth="1"/>
    <col min="2399" max="2400" width="0" style="1" hidden="1" customWidth="1"/>
    <col min="2401" max="2401" width="3.85546875" style="1" customWidth="1"/>
    <col min="2402" max="2403" width="0" style="1" hidden="1" customWidth="1"/>
    <col min="2404" max="2404" width="3.85546875" style="1" customWidth="1"/>
    <col min="2405" max="2406" width="0" style="1" hidden="1" customWidth="1"/>
    <col min="2407" max="2407" width="3.85546875" style="1" customWidth="1"/>
    <col min="2408" max="2409" width="0" style="1" hidden="1" customWidth="1"/>
    <col min="2410" max="2410" width="3.85546875" style="1" customWidth="1"/>
    <col min="2411" max="2412" width="0" style="1" hidden="1" customWidth="1"/>
    <col min="2413" max="2413" width="3.85546875" style="1" customWidth="1"/>
    <col min="2414" max="2415" width="0" style="1" hidden="1" customWidth="1"/>
    <col min="2416" max="2416" width="3.85546875" style="1" customWidth="1"/>
    <col min="2417" max="2418" width="0" style="1" hidden="1" customWidth="1"/>
    <col min="2419" max="2419" width="3.85546875" style="1" customWidth="1"/>
    <col min="2420" max="2421" width="0" style="1" hidden="1" customWidth="1"/>
    <col min="2422" max="2424" width="3.85546875" style="1" customWidth="1"/>
    <col min="2425" max="2425" width="0" style="1" hidden="1" customWidth="1"/>
    <col min="2426" max="2427" width="3.85546875" style="1" customWidth="1"/>
    <col min="2428" max="2428" width="0" style="1" hidden="1" customWidth="1"/>
    <col min="2429" max="2430" width="3.85546875" style="1" customWidth="1"/>
    <col min="2431" max="2431" width="0" style="1" hidden="1" customWidth="1"/>
    <col min="2432" max="2433" width="4.140625" style="1" bestFit="1" customWidth="1"/>
    <col min="2434" max="2434" width="0" style="1" hidden="1" customWidth="1"/>
    <col min="2435" max="2435" width="4.28515625" style="1" customWidth="1"/>
    <col min="2436" max="2436" width="3.42578125" style="1" customWidth="1"/>
    <col min="2437" max="2437" width="0" style="1" hidden="1" customWidth="1"/>
    <col min="2438" max="2438" width="3.7109375" style="1" customWidth="1"/>
    <col min="2439" max="2439" width="4.28515625" style="1" customWidth="1"/>
    <col min="2440" max="2440" width="0" style="1" hidden="1" customWidth="1"/>
    <col min="2441" max="2441" width="4.28515625" style="1" customWidth="1"/>
    <col min="2442" max="2442" width="4.5703125" style="1" customWidth="1"/>
    <col min="2443" max="2443" width="0" style="1" hidden="1" customWidth="1"/>
    <col min="2444" max="2445" width="4.42578125" style="1" customWidth="1"/>
    <col min="2446" max="2446" width="0" style="1" hidden="1" customWidth="1"/>
    <col min="2447" max="2447" width="4.42578125" style="1" customWidth="1"/>
    <col min="2448" max="2448" width="4.140625" style="1" customWidth="1"/>
    <col min="2449" max="2449" width="0" style="1" hidden="1" customWidth="1"/>
    <col min="2450" max="2450" width="4.42578125" style="1" customWidth="1"/>
    <col min="2451" max="2451" width="4.28515625" style="1" customWidth="1"/>
    <col min="2452" max="2452" width="0" style="1" hidden="1" customWidth="1"/>
    <col min="2453" max="2454" width="4.140625" style="1" customWidth="1"/>
    <col min="2455" max="2455" width="0" style="1" hidden="1" customWidth="1"/>
    <col min="2456" max="2456" width="4.140625" style="1" customWidth="1"/>
    <col min="2457" max="2457" width="4.28515625" style="1" customWidth="1"/>
    <col min="2458" max="2458" width="0" style="1" hidden="1" customWidth="1"/>
    <col min="2459" max="2459" width="4.42578125" style="1" customWidth="1"/>
    <col min="2460" max="2460" width="4.140625" style="1" customWidth="1"/>
    <col min="2461" max="2461" width="0" style="1" hidden="1" customWidth="1"/>
    <col min="2462" max="2462" width="4.28515625" style="1" customWidth="1"/>
    <col min="2463" max="2463" width="4.140625" style="1" customWidth="1"/>
    <col min="2464" max="2464" width="0" style="1" hidden="1" customWidth="1"/>
    <col min="2465" max="2465" width="4.28515625" style="1" customWidth="1"/>
    <col min="2466" max="2466" width="4.85546875" style="1" customWidth="1"/>
    <col min="2467" max="2467" width="0" style="1" hidden="1" customWidth="1"/>
    <col min="2468" max="2468" width="4.42578125" style="1" customWidth="1"/>
    <col min="2469" max="2469" width="4.140625" style="1" customWidth="1"/>
    <col min="2470" max="2470" width="0" style="1" hidden="1" customWidth="1"/>
    <col min="2471" max="2471" width="4.140625" style="1" customWidth="1"/>
    <col min="2472" max="2472" width="4.28515625" style="1" customWidth="1"/>
    <col min="2473" max="2473" width="0" style="1" hidden="1" customWidth="1"/>
    <col min="2474" max="2475" width="4.42578125" style="1" customWidth="1"/>
    <col min="2476" max="2476" width="0" style="1" hidden="1" customWidth="1"/>
    <col min="2477" max="2478" width="4.42578125" style="1" customWidth="1"/>
    <col min="2479" max="2479" width="0" style="1" hidden="1" customWidth="1"/>
    <col min="2480" max="2481" width="4.42578125" style="1" customWidth="1"/>
    <col min="2482" max="2482" width="0" style="1" hidden="1" customWidth="1"/>
    <col min="2483" max="2484" width="4.42578125" style="1" customWidth="1"/>
    <col min="2485" max="2485" width="0" style="1" hidden="1" customWidth="1"/>
    <col min="2486" max="2487" width="4.42578125" style="1" customWidth="1"/>
    <col min="2488" max="2488" width="0" style="1" hidden="1" customWidth="1"/>
    <col min="2489" max="2490" width="4.42578125" style="1" customWidth="1"/>
    <col min="2491" max="2491" width="0" style="1" hidden="1" customWidth="1"/>
    <col min="2492" max="2493" width="4.42578125" style="1" customWidth="1"/>
    <col min="2494" max="2560" width="10.28515625" style="1"/>
    <col min="2561" max="2561" width="3.85546875" style="1" customWidth="1"/>
    <col min="2562" max="2562" width="32.7109375" style="1" customWidth="1"/>
    <col min="2563" max="2639" width="3.85546875" style="1" customWidth="1"/>
    <col min="2640" max="2641" width="0" style="1" hidden="1" customWidth="1"/>
    <col min="2642" max="2642" width="3.85546875" style="1" customWidth="1"/>
    <col min="2643" max="2644" width="0" style="1" hidden="1" customWidth="1"/>
    <col min="2645" max="2645" width="3.85546875" style="1" customWidth="1"/>
    <col min="2646" max="2647" width="0" style="1" hidden="1" customWidth="1"/>
    <col min="2648" max="2648" width="3.85546875" style="1" customWidth="1"/>
    <col min="2649" max="2650" width="0" style="1" hidden="1" customWidth="1"/>
    <col min="2651" max="2651" width="3.85546875" style="1" customWidth="1"/>
    <col min="2652" max="2653" width="0" style="1" hidden="1" customWidth="1"/>
    <col min="2654" max="2654" width="3.85546875" style="1" customWidth="1"/>
    <col min="2655" max="2656" width="0" style="1" hidden="1" customWidth="1"/>
    <col min="2657" max="2657" width="3.85546875" style="1" customWidth="1"/>
    <col min="2658" max="2659" width="0" style="1" hidden="1" customWidth="1"/>
    <col min="2660" max="2660" width="3.85546875" style="1" customWidth="1"/>
    <col min="2661" max="2662" width="0" style="1" hidden="1" customWidth="1"/>
    <col min="2663" max="2663" width="3.85546875" style="1" customWidth="1"/>
    <col min="2664" max="2665" width="0" style="1" hidden="1" customWidth="1"/>
    <col min="2666" max="2666" width="3.85546875" style="1" customWidth="1"/>
    <col min="2667" max="2668" width="0" style="1" hidden="1" customWidth="1"/>
    <col min="2669" max="2669" width="3.85546875" style="1" customWidth="1"/>
    <col min="2670" max="2671" width="0" style="1" hidden="1" customWidth="1"/>
    <col min="2672" max="2672" width="3.85546875" style="1" customWidth="1"/>
    <col min="2673" max="2674" width="0" style="1" hidden="1" customWidth="1"/>
    <col min="2675" max="2675" width="3.85546875" style="1" customWidth="1"/>
    <col min="2676" max="2677" width="0" style="1" hidden="1" customWidth="1"/>
    <col min="2678" max="2680" width="3.85546875" style="1" customWidth="1"/>
    <col min="2681" max="2681" width="0" style="1" hidden="1" customWidth="1"/>
    <col min="2682" max="2683" width="3.85546875" style="1" customWidth="1"/>
    <col min="2684" max="2684" width="0" style="1" hidden="1" customWidth="1"/>
    <col min="2685" max="2686" width="3.85546875" style="1" customWidth="1"/>
    <col min="2687" max="2687" width="0" style="1" hidden="1" customWidth="1"/>
    <col min="2688" max="2689" width="4.140625" style="1" bestFit="1" customWidth="1"/>
    <col min="2690" max="2690" width="0" style="1" hidden="1" customWidth="1"/>
    <col min="2691" max="2691" width="4.28515625" style="1" customWidth="1"/>
    <col min="2692" max="2692" width="3.42578125" style="1" customWidth="1"/>
    <col min="2693" max="2693" width="0" style="1" hidden="1" customWidth="1"/>
    <col min="2694" max="2694" width="3.7109375" style="1" customWidth="1"/>
    <col min="2695" max="2695" width="4.28515625" style="1" customWidth="1"/>
    <col min="2696" max="2696" width="0" style="1" hidden="1" customWidth="1"/>
    <col min="2697" max="2697" width="4.28515625" style="1" customWidth="1"/>
    <col min="2698" max="2698" width="4.5703125" style="1" customWidth="1"/>
    <col min="2699" max="2699" width="0" style="1" hidden="1" customWidth="1"/>
    <col min="2700" max="2701" width="4.42578125" style="1" customWidth="1"/>
    <col min="2702" max="2702" width="0" style="1" hidden="1" customWidth="1"/>
    <col min="2703" max="2703" width="4.42578125" style="1" customWidth="1"/>
    <col min="2704" max="2704" width="4.140625" style="1" customWidth="1"/>
    <col min="2705" max="2705" width="0" style="1" hidden="1" customWidth="1"/>
    <col min="2706" max="2706" width="4.42578125" style="1" customWidth="1"/>
    <col min="2707" max="2707" width="4.28515625" style="1" customWidth="1"/>
    <col min="2708" max="2708" width="0" style="1" hidden="1" customWidth="1"/>
    <col min="2709" max="2710" width="4.140625" style="1" customWidth="1"/>
    <col min="2711" max="2711" width="0" style="1" hidden="1" customWidth="1"/>
    <col min="2712" max="2712" width="4.140625" style="1" customWidth="1"/>
    <col min="2713" max="2713" width="4.28515625" style="1" customWidth="1"/>
    <col min="2714" max="2714" width="0" style="1" hidden="1" customWidth="1"/>
    <col min="2715" max="2715" width="4.42578125" style="1" customWidth="1"/>
    <col min="2716" max="2716" width="4.140625" style="1" customWidth="1"/>
    <col min="2717" max="2717" width="0" style="1" hidden="1" customWidth="1"/>
    <col min="2718" max="2718" width="4.28515625" style="1" customWidth="1"/>
    <col min="2719" max="2719" width="4.140625" style="1" customWidth="1"/>
    <col min="2720" max="2720" width="0" style="1" hidden="1" customWidth="1"/>
    <col min="2721" max="2721" width="4.28515625" style="1" customWidth="1"/>
    <col min="2722" max="2722" width="4.85546875" style="1" customWidth="1"/>
    <col min="2723" max="2723" width="0" style="1" hidden="1" customWidth="1"/>
    <col min="2724" max="2724" width="4.42578125" style="1" customWidth="1"/>
    <col min="2725" max="2725" width="4.140625" style="1" customWidth="1"/>
    <col min="2726" max="2726" width="0" style="1" hidden="1" customWidth="1"/>
    <col min="2727" max="2727" width="4.140625" style="1" customWidth="1"/>
    <col min="2728" max="2728" width="4.28515625" style="1" customWidth="1"/>
    <col min="2729" max="2729" width="0" style="1" hidden="1" customWidth="1"/>
    <col min="2730" max="2731" width="4.42578125" style="1" customWidth="1"/>
    <col min="2732" max="2732" width="0" style="1" hidden="1" customWidth="1"/>
    <col min="2733" max="2734" width="4.42578125" style="1" customWidth="1"/>
    <col min="2735" max="2735" width="0" style="1" hidden="1" customWidth="1"/>
    <col min="2736" max="2737" width="4.42578125" style="1" customWidth="1"/>
    <col min="2738" max="2738" width="0" style="1" hidden="1" customWidth="1"/>
    <col min="2739" max="2740" width="4.42578125" style="1" customWidth="1"/>
    <col min="2741" max="2741" width="0" style="1" hidden="1" customWidth="1"/>
    <col min="2742" max="2743" width="4.42578125" style="1" customWidth="1"/>
    <col min="2744" max="2744" width="0" style="1" hidden="1" customWidth="1"/>
    <col min="2745" max="2746" width="4.42578125" style="1" customWidth="1"/>
    <col min="2747" max="2747" width="0" style="1" hidden="1" customWidth="1"/>
    <col min="2748" max="2749" width="4.42578125" style="1" customWidth="1"/>
    <col min="2750" max="2816" width="10.28515625" style="1"/>
    <col min="2817" max="2817" width="3.85546875" style="1" customWidth="1"/>
    <col min="2818" max="2818" width="32.7109375" style="1" customWidth="1"/>
    <col min="2819" max="2895" width="3.85546875" style="1" customWidth="1"/>
    <col min="2896" max="2897" width="0" style="1" hidden="1" customWidth="1"/>
    <col min="2898" max="2898" width="3.85546875" style="1" customWidth="1"/>
    <col min="2899" max="2900" width="0" style="1" hidden="1" customWidth="1"/>
    <col min="2901" max="2901" width="3.85546875" style="1" customWidth="1"/>
    <col min="2902" max="2903" width="0" style="1" hidden="1" customWidth="1"/>
    <col min="2904" max="2904" width="3.85546875" style="1" customWidth="1"/>
    <col min="2905" max="2906" width="0" style="1" hidden="1" customWidth="1"/>
    <col min="2907" max="2907" width="3.85546875" style="1" customWidth="1"/>
    <col min="2908" max="2909" width="0" style="1" hidden="1" customWidth="1"/>
    <col min="2910" max="2910" width="3.85546875" style="1" customWidth="1"/>
    <col min="2911" max="2912" width="0" style="1" hidden="1" customWidth="1"/>
    <col min="2913" max="2913" width="3.85546875" style="1" customWidth="1"/>
    <col min="2914" max="2915" width="0" style="1" hidden="1" customWidth="1"/>
    <col min="2916" max="2916" width="3.85546875" style="1" customWidth="1"/>
    <col min="2917" max="2918" width="0" style="1" hidden="1" customWidth="1"/>
    <col min="2919" max="2919" width="3.85546875" style="1" customWidth="1"/>
    <col min="2920" max="2921" width="0" style="1" hidden="1" customWidth="1"/>
    <col min="2922" max="2922" width="3.85546875" style="1" customWidth="1"/>
    <col min="2923" max="2924" width="0" style="1" hidden="1" customWidth="1"/>
    <col min="2925" max="2925" width="3.85546875" style="1" customWidth="1"/>
    <col min="2926" max="2927" width="0" style="1" hidden="1" customWidth="1"/>
    <col min="2928" max="2928" width="3.85546875" style="1" customWidth="1"/>
    <col min="2929" max="2930" width="0" style="1" hidden="1" customWidth="1"/>
    <col min="2931" max="2931" width="3.85546875" style="1" customWidth="1"/>
    <col min="2932" max="2933" width="0" style="1" hidden="1" customWidth="1"/>
    <col min="2934" max="2936" width="3.85546875" style="1" customWidth="1"/>
    <col min="2937" max="2937" width="0" style="1" hidden="1" customWidth="1"/>
    <col min="2938" max="2939" width="3.85546875" style="1" customWidth="1"/>
    <col min="2940" max="2940" width="0" style="1" hidden="1" customWidth="1"/>
    <col min="2941" max="2942" width="3.85546875" style="1" customWidth="1"/>
    <col min="2943" max="2943" width="0" style="1" hidden="1" customWidth="1"/>
    <col min="2944" max="2945" width="4.140625" style="1" bestFit="1" customWidth="1"/>
    <col min="2946" max="2946" width="0" style="1" hidden="1" customWidth="1"/>
    <col min="2947" max="2947" width="4.28515625" style="1" customWidth="1"/>
    <col min="2948" max="2948" width="3.42578125" style="1" customWidth="1"/>
    <col min="2949" max="2949" width="0" style="1" hidden="1" customWidth="1"/>
    <col min="2950" max="2950" width="3.7109375" style="1" customWidth="1"/>
    <col min="2951" max="2951" width="4.28515625" style="1" customWidth="1"/>
    <col min="2952" max="2952" width="0" style="1" hidden="1" customWidth="1"/>
    <col min="2953" max="2953" width="4.28515625" style="1" customWidth="1"/>
    <col min="2954" max="2954" width="4.5703125" style="1" customWidth="1"/>
    <col min="2955" max="2955" width="0" style="1" hidden="1" customWidth="1"/>
    <col min="2956" max="2957" width="4.42578125" style="1" customWidth="1"/>
    <col min="2958" max="2958" width="0" style="1" hidden="1" customWidth="1"/>
    <col min="2959" max="2959" width="4.42578125" style="1" customWidth="1"/>
    <col min="2960" max="2960" width="4.140625" style="1" customWidth="1"/>
    <col min="2961" max="2961" width="0" style="1" hidden="1" customWidth="1"/>
    <col min="2962" max="2962" width="4.42578125" style="1" customWidth="1"/>
    <col min="2963" max="2963" width="4.28515625" style="1" customWidth="1"/>
    <col min="2964" max="2964" width="0" style="1" hidden="1" customWidth="1"/>
    <col min="2965" max="2966" width="4.140625" style="1" customWidth="1"/>
    <col min="2967" max="2967" width="0" style="1" hidden="1" customWidth="1"/>
    <col min="2968" max="2968" width="4.140625" style="1" customWidth="1"/>
    <col min="2969" max="2969" width="4.28515625" style="1" customWidth="1"/>
    <col min="2970" max="2970" width="0" style="1" hidden="1" customWidth="1"/>
    <col min="2971" max="2971" width="4.42578125" style="1" customWidth="1"/>
    <col min="2972" max="2972" width="4.140625" style="1" customWidth="1"/>
    <col min="2973" max="2973" width="0" style="1" hidden="1" customWidth="1"/>
    <col min="2974" max="2974" width="4.28515625" style="1" customWidth="1"/>
    <col min="2975" max="2975" width="4.140625" style="1" customWidth="1"/>
    <col min="2976" max="2976" width="0" style="1" hidden="1" customWidth="1"/>
    <col min="2977" max="2977" width="4.28515625" style="1" customWidth="1"/>
    <col min="2978" max="2978" width="4.85546875" style="1" customWidth="1"/>
    <col min="2979" max="2979" width="0" style="1" hidden="1" customWidth="1"/>
    <col min="2980" max="2980" width="4.42578125" style="1" customWidth="1"/>
    <col min="2981" max="2981" width="4.140625" style="1" customWidth="1"/>
    <col min="2982" max="2982" width="0" style="1" hidden="1" customWidth="1"/>
    <col min="2983" max="2983" width="4.140625" style="1" customWidth="1"/>
    <col min="2984" max="2984" width="4.28515625" style="1" customWidth="1"/>
    <col min="2985" max="2985" width="0" style="1" hidden="1" customWidth="1"/>
    <col min="2986" max="2987" width="4.42578125" style="1" customWidth="1"/>
    <col min="2988" max="2988" width="0" style="1" hidden="1" customWidth="1"/>
    <col min="2989" max="2990" width="4.42578125" style="1" customWidth="1"/>
    <col min="2991" max="2991" width="0" style="1" hidden="1" customWidth="1"/>
    <col min="2992" max="2993" width="4.42578125" style="1" customWidth="1"/>
    <col min="2994" max="2994" width="0" style="1" hidden="1" customWidth="1"/>
    <col min="2995" max="2996" width="4.42578125" style="1" customWidth="1"/>
    <col min="2997" max="2997" width="0" style="1" hidden="1" customWidth="1"/>
    <col min="2998" max="2999" width="4.42578125" style="1" customWidth="1"/>
    <col min="3000" max="3000" width="0" style="1" hidden="1" customWidth="1"/>
    <col min="3001" max="3002" width="4.42578125" style="1" customWidth="1"/>
    <col min="3003" max="3003" width="0" style="1" hidden="1" customWidth="1"/>
    <col min="3004" max="3005" width="4.42578125" style="1" customWidth="1"/>
    <col min="3006" max="3072" width="10.28515625" style="1"/>
    <col min="3073" max="3073" width="3.85546875" style="1" customWidth="1"/>
    <col min="3074" max="3074" width="32.7109375" style="1" customWidth="1"/>
    <col min="3075" max="3151" width="3.85546875" style="1" customWidth="1"/>
    <col min="3152" max="3153" width="0" style="1" hidden="1" customWidth="1"/>
    <col min="3154" max="3154" width="3.85546875" style="1" customWidth="1"/>
    <col min="3155" max="3156" width="0" style="1" hidden="1" customWidth="1"/>
    <col min="3157" max="3157" width="3.85546875" style="1" customWidth="1"/>
    <col min="3158" max="3159" width="0" style="1" hidden="1" customWidth="1"/>
    <col min="3160" max="3160" width="3.85546875" style="1" customWidth="1"/>
    <col min="3161" max="3162" width="0" style="1" hidden="1" customWidth="1"/>
    <col min="3163" max="3163" width="3.85546875" style="1" customWidth="1"/>
    <col min="3164" max="3165" width="0" style="1" hidden="1" customWidth="1"/>
    <col min="3166" max="3166" width="3.85546875" style="1" customWidth="1"/>
    <col min="3167" max="3168" width="0" style="1" hidden="1" customWidth="1"/>
    <col min="3169" max="3169" width="3.85546875" style="1" customWidth="1"/>
    <col min="3170" max="3171" width="0" style="1" hidden="1" customWidth="1"/>
    <col min="3172" max="3172" width="3.85546875" style="1" customWidth="1"/>
    <col min="3173" max="3174" width="0" style="1" hidden="1" customWidth="1"/>
    <col min="3175" max="3175" width="3.85546875" style="1" customWidth="1"/>
    <col min="3176" max="3177" width="0" style="1" hidden="1" customWidth="1"/>
    <col min="3178" max="3178" width="3.85546875" style="1" customWidth="1"/>
    <col min="3179" max="3180" width="0" style="1" hidden="1" customWidth="1"/>
    <col min="3181" max="3181" width="3.85546875" style="1" customWidth="1"/>
    <col min="3182" max="3183" width="0" style="1" hidden="1" customWidth="1"/>
    <col min="3184" max="3184" width="3.85546875" style="1" customWidth="1"/>
    <col min="3185" max="3186" width="0" style="1" hidden="1" customWidth="1"/>
    <col min="3187" max="3187" width="3.85546875" style="1" customWidth="1"/>
    <col min="3188" max="3189" width="0" style="1" hidden="1" customWidth="1"/>
    <col min="3190" max="3192" width="3.85546875" style="1" customWidth="1"/>
    <col min="3193" max="3193" width="0" style="1" hidden="1" customWidth="1"/>
    <col min="3194" max="3195" width="3.85546875" style="1" customWidth="1"/>
    <col min="3196" max="3196" width="0" style="1" hidden="1" customWidth="1"/>
    <col min="3197" max="3198" width="3.85546875" style="1" customWidth="1"/>
    <col min="3199" max="3199" width="0" style="1" hidden="1" customWidth="1"/>
    <col min="3200" max="3201" width="4.140625" style="1" bestFit="1" customWidth="1"/>
    <col min="3202" max="3202" width="0" style="1" hidden="1" customWidth="1"/>
    <col min="3203" max="3203" width="4.28515625" style="1" customWidth="1"/>
    <col min="3204" max="3204" width="3.42578125" style="1" customWidth="1"/>
    <col min="3205" max="3205" width="0" style="1" hidden="1" customWidth="1"/>
    <col min="3206" max="3206" width="3.7109375" style="1" customWidth="1"/>
    <col min="3207" max="3207" width="4.28515625" style="1" customWidth="1"/>
    <col min="3208" max="3208" width="0" style="1" hidden="1" customWidth="1"/>
    <col min="3209" max="3209" width="4.28515625" style="1" customWidth="1"/>
    <col min="3210" max="3210" width="4.5703125" style="1" customWidth="1"/>
    <col min="3211" max="3211" width="0" style="1" hidden="1" customWidth="1"/>
    <col min="3212" max="3213" width="4.42578125" style="1" customWidth="1"/>
    <col min="3214" max="3214" width="0" style="1" hidden="1" customWidth="1"/>
    <col min="3215" max="3215" width="4.42578125" style="1" customWidth="1"/>
    <col min="3216" max="3216" width="4.140625" style="1" customWidth="1"/>
    <col min="3217" max="3217" width="0" style="1" hidden="1" customWidth="1"/>
    <col min="3218" max="3218" width="4.42578125" style="1" customWidth="1"/>
    <col min="3219" max="3219" width="4.28515625" style="1" customWidth="1"/>
    <col min="3220" max="3220" width="0" style="1" hidden="1" customWidth="1"/>
    <col min="3221" max="3222" width="4.140625" style="1" customWidth="1"/>
    <col min="3223" max="3223" width="0" style="1" hidden="1" customWidth="1"/>
    <col min="3224" max="3224" width="4.140625" style="1" customWidth="1"/>
    <col min="3225" max="3225" width="4.28515625" style="1" customWidth="1"/>
    <col min="3226" max="3226" width="0" style="1" hidden="1" customWidth="1"/>
    <col min="3227" max="3227" width="4.42578125" style="1" customWidth="1"/>
    <col min="3228" max="3228" width="4.140625" style="1" customWidth="1"/>
    <col min="3229" max="3229" width="0" style="1" hidden="1" customWidth="1"/>
    <col min="3230" max="3230" width="4.28515625" style="1" customWidth="1"/>
    <col min="3231" max="3231" width="4.140625" style="1" customWidth="1"/>
    <col min="3232" max="3232" width="0" style="1" hidden="1" customWidth="1"/>
    <col min="3233" max="3233" width="4.28515625" style="1" customWidth="1"/>
    <col min="3234" max="3234" width="4.85546875" style="1" customWidth="1"/>
    <col min="3235" max="3235" width="0" style="1" hidden="1" customWidth="1"/>
    <col min="3236" max="3236" width="4.42578125" style="1" customWidth="1"/>
    <col min="3237" max="3237" width="4.140625" style="1" customWidth="1"/>
    <col min="3238" max="3238" width="0" style="1" hidden="1" customWidth="1"/>
    <col min="3239" max="3239" width="4.140625" style="1" customWidth="1"/>
    <col min="3240" max="3240" width="4.28515625" style="1" customWidth="1"/>
    <col min="3241" max="3241" width="0" style="1" hidden="1" customWidth="1"/>
    <col min="3242" max="3243" width="4.42578125" style="1" customWidth="1"/>
    <col min="3244" max="3244" width="0" style="1" hidden="1" customWidth="1"/>
    <col min="3245" max="3246" width="4.42578125" style="1" customWidth="1"/>
    <col min="3247" max="3247" width="0" style="1" hidden="1" customWidth="1"/>
    <col min="3248" max="3249" width="4.42578125" style="1" customWidth="1"/>
    <col min="3250" max="3250" width="0" style="1" hidden="1" customWidth="1"/>
    <col min="3251" max="3252" width="4.42578125" style="1" customWidth="1"/>
    <col min="3253" max="3253" width="0" style="1" hidden="1" customWidth="1"/>
    <col min="3254" max="3255" width="4.42578125" style="1" customWidth="1"/>
    <col min="3256" max="3256" width="0" style="1" hidden="1" customWidth="1"/>
    <col min="3257" max="3258" width="4.42578125" style="1" customWidth="1"/>
    <col min="3259" max="3259" width="0" style="1" hidden="1" customWidth="1"/>
    <col min="3260" max="3261" width="4.42578125" style="1" customWidth="1"/>
    <col min="3262" max="3328" width="10.28515625" style="1"/>
    <col min="3329" max="3329" width="3.85546875" style="1" customWidth="1"/>
    <col min="3330" max="3330" width="32.7109375" style="1" customWidth="1"/>
    <col min="3331" max="3407" width="3.85546875" style="1" customWidth="1"/>
    <col min="3408" max="3409" width="0" style="1" hidden="1" customWidth="1"/>
    <col min="3410" max="3410" width="3.85546875" style="1" customWidth="1"/>
    <col min="3411" max="3412" width="0" style="1" hidden="1" customWidth="1"/>
    <col min="3413" max="3413" width="3.85546875" style="1" customWidth="1"/>
    <col min="3414" max="3415" width="0" style="1" hidden="1" customWidth="1"/>
    <col min="3416" max="3416" width="3.85546875" style="1" customWidth="1"/>
    <col min="3417" max="3418" width="0" style="1" hidden="1" customWidth="1"/>
    <col min="3419" max="3419" width="3.85546875" style="1" customWidth="1"/>
    <col min="3420" max="3421" width="0" style="1" hidden="1" customWidth="1"/>
    <col min="3422" max="3422" width="3.85546875" style="1" customWidth="1"/>
    <col min="3423" max="3424" width="0" style="1" hidden="1" customWidth="1"/>
    <col min="3425" max="3425" width="3.85546875" style="1" customWidth="1"/>
    <col min="3426" max="3427" width="0" style="1" hidden="1" customWidth="1"/>
    <col min="3428" max="3428" width="3.85546875" style="1" customWidth="1"/>
    <col min="3429" max="3430" width="0" style="1" hidden="1" customWidth="1"/>
    <col min="3431" max="3431" width="3.85546875" style="1" customWidth="1"/>
    <col min="3432" max="3433" width="0" style="1" hidden="1" customWidth="1"/>
    <col min="3434" max="3434" width="3.85546875" style="1" customWidth="1"/>
    <col min="3435" max="3436" width="0" style="1" hidden="1" customWidth="1"/>
    <col min="3437" max="3437" width="3.85546875" style="1" customWidth="1"/>
    <col min="3438" max="3439" width="0" style="1" hidden="1" customWidth="1"/>
    <col min="3440" max="3440" width="3.85546875" style="1" customWidth="1"/>
    <col min="3441" max="3442" width="0" style="1" hidden="1" customWidth="1"/>
    <col min="3443" max="3443" width="3.85546875" style="1" customWidth="1"/>
    <col min="3444" max="3445" width="0" style="1" hidden="1" customWidth="1"/>
    <col min="3446" max="3448" width="3.85546875" style="1" customWidth="1"/>
    <col min="3449" max="3449" width="0" style="1" hidden="1" customWidth="1"/>
    <col min="3450" max="3451" width="3.85546875" style="1" customWidth="1"/>
    <col min="3452" max="3452" width="0" style="1" hidden="1" customWidth="1"/>
    <col min="3453" max="3454" width="3.85546875" style="1" customWidth="1"/>
    <col min="3455" max="3455" width="0" style="1" hidden="1" customWidth="1"/>
    <col min="3456" max="3457" width="4.140625" style="1" bestFit="1" customWidth="1"/>
    <col min="3458" max="3458" width="0" style="1" hidden="1" customWidth="1"/>
    <col min="3459" max="3459" width="4.28515625" style="1" customWidth="1"/>
    <col min="3460" max="3460" width="3.42578125" style="1" customWidth="1"/>
    <col min="3461" max="3461" width="0" style="1" hidden="1" customWidth="1"/>
    <col min="3462" max="3462" width="3.7109375" style="1" customWidth="1"/>
    <col min="3463" max="3463" width="4.28515625" style="1" customWidth="1"/>
    <col min="3464" max="3464" width="0" style="1" hidden="1" customWidth="1"/>
    <col min="3465" max="3465" width="4.28515625" style="1" customWidth="1"/>
    <col min="3466" max="3466" width="4.5703125" style="1" customWidth="1"/>
    <col min="3467" max="3467" width="0" style="1" hidden="1" customWidth="1"/>
    <col min="3468" max="3469" width="4.42578125" style="1" customWidth="1"/>
    <col min="3470" max="3470" width="0" style="1" hidden="1" customWidth="1"/>
    <col min="3471" max="3471" width="4.42578125" style="1" customWidth="1"/>
    <col min="3472" max="3472" width="4.140625" style="1" customWidth="1"/>
    <col min="3473" max="3473" width="0" style="1" hidden="1" customWidth="1"/>
    <col min="3474" max="3474" width="4.42578125" style="1" customWidth="1"/>
    <col min="3475" max="3475" width="4.28515625" style="1" customWidth="1"/>
    <col min="3476" max="3476" width="0" style="1" hidden="1" customWidth="1"/>
    <col min="3477" max="3478" width="4.140625" style="1" customWidth="1"/>
    <col min="3479" max="3479" width="0" style="1" hidden="1" customWidth="1"/>
    <col min="3480" max="3480" width="4.140625" style="1" customWidth="1"/>
    <col min="3481" max="3481" width="4.28515625" style="1" customWidth="1"/>
    <col min="3482" max="3482" width="0" style="1" hidden="1" customWidth="1"/>
    <col min="3483" max="3483" width="4.42578125" style="1" customWidth="1"/>
    <col min="3484" max="3484" width="4.140625" style="1" customWidth="1"/>
    <col min="3485" max="3485" width="0" style="1" hidden="1" customWidth="1"/>
    <col min="3486" max="3486" width="4.28515625" style="1" customWidth="1"/>
    <col min="3487" max="3487" width="4.140625" style="1" customWidth="1"/>
    <col min="3488" max="3488" width="0" style="1" hidden="1" customWidth="1"/>
    <col min="3489" max="3489" width="4.28515625" style="1" customWidth="1"/>
    <col min="3490" max="3490" width="4.85546875" style="1" customWidth="1"/>
    <col min="3491" max="3491" width="0" style="1" hidden="1" customWidth="1"/>
    <col min="3492" max="3492" width="4.42578125" style="1" customWidth="1"/>
    <col min="3493" max="3493" width="4.140625" style="1" customWidth="1"/>
    <col min="3494" max="3494" width="0" style="1" hidden="1" customWidth="1"/>
    <col min="3495" max="3495" width="4.140625" style="1" customWidth="1"/>
    <col min="3496" max="3496" width="4.28515625" style="1" customWidth="1"/>
    <col min="3497" max="3497" width="0" style="1" hidden="1" customWidth="1"/>
    <col min="3498" max="3499" width="4.42578125" style="1" customWidth="1"/>
    <col min="3500" max="3500" width="0" style="1" hidden="1" customWidth="1"/>
    <col min="3501" max="3502" width="4.42578125" style="1" customWidth="1"/>
    <col min="3503" max="3503" width="0" style="1" hidden="1" customWidth="1"/>
    <col min="3504" max="3505" width="4.42578125" style="1" customWidth="1"/>
    <col min="3506" max="3506" width="0" style="1" hidden="1" customWidth="1"/>
    <col min="3507" max="3508" width="4.42578125" style="1" customWidth="1"/>
    <col min="3509" max="3509" width="0" style="1" hidden="1" customWidth="1"/>
    <col min="3510" max="3511" width="4.42578125" style="1" customWidth="1"/>
    <col min="3512" max="3512" width="0" style="1" hidden="1" customWidth="1"/>
    <col min="3513" max="3514" width="4.42578125" style="1" customWidth="1"/>
    <col min="3515" max="3515" width="0" style="1" hidden="1" customWidth="1"/>
    <col min="3516" max="3517" width="4.42578125" style="1" customWidth="1"/>
    <col min="3518" max="3584" width="10.28515625" style="1"/>
    <col min="3585" max="3585" width="3.85546875" style="1" customWidth="1"/>
    <col min="3586" max="3586" width="32.7109375" style="1" customWidth="1"/>
    <col min="3587" max="3663" width="3.85546875" style="1" customWidth="1"/>
    <col min="3664" max="3665" width="0" style="1" hidden="1" customWidth="1"/>
    <col min="3666" max="3666" width="3.85546875" style="1" customWidth="1"/>
    <col min="3667" max="3668" width="0" style="1" hidden="1" customWidth="1"/>
    <col min="3669" max="3669" width="3.85546875" style="1" customWidth="1"/>
    <col min="3670" max="3671" width="0" style="1" hidden="1" customWidth="1"/>
    <col min="3672" max="3672" width="3.85546875" style="1" customWidth="1"/>
    <col min="3673" max="3674" width="0" style="1" hidden="1" customWidth="1"/>
    <col min="3675" max="3675" width="3.85546875" style="1" customWidth="1"/>
    <col min="3676" max="3677" width="0" style="1" hidden="1" customWidth="1"/>
    <col min="3678" max="3678" width="3.85546875" style="1" customWidth="1"/>
    <col min="3679" max="3680" width="0" style="1" hidden="1" customWidth="1"/>
    <col min="3681" max="3681" width="3.85546875" style="1" customWidth="1"/>
    <col min="3682" max="3683" width="0" style="1" hidden="1" customWidth="1"/>
    <col min="3684" max="3684" width="3.85546875" style="1" customWidth="1"/>
    <col min="3685" max="3686" width="0" style="1" hidden="1" customWidth="1"/>
    <col min="3687" max="3687" width="3.85546875" style="1" customWidth="1"/>
    <col min="3688" max="3689" width="0" style="1" hidden="1" customWidth="1"/>
    <col min="3690" max="3690" width="3.85546875" style="1" customWidth="1"/>
    <col min="3691" max="3692" width="0" style="1" hidden="1" customWidth="1"/>
    <col min="3693" max="3693" width="3.85546875" style="1" customWidth="1"/>
    <col min="3694" max="3695" width="0" style="1" hidden="1" customWidth="1"/>
    <col min="3696" max="3696" width="3.85546875" style="1" customWidth="1"/>
    <col min="3697" max="3698" width="0" style="1" hidden="1" customWidth="1"/>
    <col min="3699" max="3699" width="3.85546875" style="1" customWidth="1"/>
    <col min="3700" max="3701" width="0" style="1" hidden="1" customWidth="1"/>
    <col min="3702" max="3704" width="3.85546875" style="1" customWidth="1"/>
    <col min="3705" max="3705" width="0" style="1" hidden="1" customWidth="1"/>
    <col min="3706" max="3707" width="3.85546875" style="1" customWidth="1"/>
    <col min="3708" max="3708" width="0" style="1" hidden="1" customWidth="1"/>
    <col min="3709" max="3710" width="3.85546875" style="1" customWidth="1"/>
    <col min="3711" max="3711" width="0" style="1" hidden="1" customWidth="1"/>
    <col min="3712" max="3713" width="4.140625" style="1" bestFit="1" customWidth="1"/>
    <col min="3714" max="3714" width="0" style="1" hidden="1" customWidth="1"/>
    <col min="3715" max="3715" width="4.28515625" style="1" customWidth="1"/>
    <col min="3716" max="3716" width="3.42578125" style="1" customWidth="1"/>
    <col min="3717" max="3717" width="0" style="1" hidden="1" customWidth="1"/>
    <col min="3718" max="3718" width="3.7109375" style="1" customWidth="1"/>
    <col min="3719" max="3719" width="4.28515625" style="1" customWidth="1"/>
    <col min="3720" max="3720" width="0" style="1" hidden="1" customWidth="1"/>
    <col min="3721" max="3721" width="4.28515625" style="1" customWidth="1"/>
    <col min="3722" max="3722" width="4.5703125" style="1" customWidth="1"/>
    <col min="3723" max="3723" width="0" style="1" hidden="1" customWidth="1"/>
    <col min="3724" max="3725" width="4.42578125" style="1" customWidth="1"/>
    <col min="3726" max="3726" width="0" style="1" hidden="1" customWidth="1"/>
    <col min="3727" max="3727" width="4.42578125" style="1" customWidth="1"/>
    <col min="3728" max="3728" width="4.140625" style="1" customWidth="1"/>
    <col min="3729" max="3729" width="0" style="1" hidden="1" customWidth="1"/>
    <col min="3730" max="3730" width="4.42578125" style="1" customWidth="1"/>
    <col min="3731" max="3731" width="4.28515625" style="1" customWidth="1"/>
    <col min="3732" max="3732" width="0" style="1" hidden="1" customWidth="1"/>
    <col min="3733" max="3734" width="4.140625" style="1" customWidth="1"/>
    <col min="3735" max="3735" width="0" style="1" hidden="1" customWidth="1"/>
    <col min="3736" max="3736" width="4.140625" style="1" customWidth="1"/>
    <col min="3737" max="3737" width="4.28515625" style="1" customWidth="1"/>
    <col min="3738" max="3738" width="0" style="1" hidden="1" customWidth="1"/>
    <col min="3739" max="3739" width="4.42578125" style="1" customWidth="1"/>
    <col min="3740" max="3740" width="4.140625" style="1" customWidth="1"/>
    <col min="3741" max="3741" width="0" style="1" hidden="1" customWidth="1"/>
    <col min="3742" max="3742" width="4.28515625" style="1" customWidth="1"/>
    <col min="3743" max="3743" width="4.140625" style="1" customWidth="1"/>
    <col min="3744" max="3744" width="0" style="1" hidden="1" customWidth="1"/>
    <col min="3745" max="3745" width="4.28515625" style="1" customWidth="1"/>
    <col min="3746" max="3746" width="4.85546875" style="1" customWidth="1"/>
    <col min="3747" max="3747" width="0" style="1" hidden="1" customWidth="1"/>
    <col min="3748" max="3748" width="4.42578125" style="1" customWidth="1"/>
    <col min="3749" max="3749" width="4.140625" style="1" customWidth="1"/>
    <col min="3750" max="3750" width="0" style="1" hidden="1" customWidth="1"/>
    <col min="3751" max="3751" width="4.140625" style="1" customWidth="1"/>
    <col min="3752" max="3752" width="4.28515625" style="1" customWidth="1"/>
    <col min="3753" max="3753" width="0" style="1" hidden="1" customWidth="1"/>
    <col min="3754" max="3755" width="4.42578125" style="1" customWidth="1"/>
    <col min="3756" max="3756" width="0" style="1" hidden="1" customWidth="1"/>
    <col min="3757" max="3758" width="4.42578125" style="1" customWidth="1"/>
    <col min="3759" max="3759" width="0" style="1" hidden="1" customWidth="1"/>
    <col min="3760" max="3761" width="4.42578125" style="1" customWidth="1"/>
    <col min="3762" max="3762" width="0" style="1" hidden="1" customWidth="1"/>
    <col min="3763" max="3764" width="4.42578125" style="1" customWidth="1"/>
    <col min="3765" max="3765" width="0" style="1" hidden="1" customWidth="1"/>
    <col min="3766" max="3767" width="4.42578125" style="1" customWidth="1"/>
    <col min="3768" max="3768" width="0" style="1" hidden="1" customWidth="1"/>
    <col min="3769" max="3770" width="4.42578125" style="1" customWidth="1"/>
    <col min="3771" max="3771" width="0" style="1" hidden="1" customWidth="1"/>
    <col min="3772" max="3773" width="4.42578125" style="1" customWidth="1"/>
    <col min="3774" max="3840" width="10.28515625" style="1"/>
    <col min="3841" max="3841" width="3.85546875" style="1" customWidth="1"/>
    <col min="3842" max="3842" width="32.7109375" style="1" customWidth="1"/>
    <col min="3843" max="3919" width="3.85546875" style="1" customWidth="1"/>
    <col min="3920" max="3921" width="0" style="1" hidden="1" customWidth="1"/>
    <col min="3922" max="3922" width="3.85546875" style="1" customWidth="1"/>
    <col min="3923" max="3924" width="0" style="1" hidden="1" customWidth="1"/>
    <col min="3925" max="3925" width="3.85546875" style="1" customWidth="1"/>
    <col min="3926" max="3927" width="0" style="1" hidden="1" customWidth="1"/>
    <col min="3928" max="3928" width="3.85546875" style="1" customWidth="1"/>
    <col min="3929" max="3930" width="0" style="1" hidden="1" customWidth="1"/>
    <col min="3931" max="3931" width="3.85546875" style="1" customWidth="1"/>
    <col min="3932" max="3933" width="0" style="1" hidden="1" customWidth="1"/>
    <col min="3934" max="3934" width="3.85546875" style="1" customWidth="1"/>
    <col min="3935" max="3936" width="0" style="1" hidden="1" customWidth="1"/>
    <col min="3937" max="3937" width="3.85546875" style="1" customWidth="1"/>
    <col min="3938" max="3939" width="0" style="1" hidden="1" customWidth="1"/>
    <col min="3940" max="3940" width="3.85546875" style="1" customWidth="1"/>
    <col min="3941" max="3942" width="0" style="1" hidden="1" customWidth="1"/>
    <col min="3943" max="3943" width="3.85546875" style="1" customWidth="1"/>
    <col min="3944" max="3945" width="0" style="1" hidden="1" customWidth="1"/>
    <col min="3946" max="3946" width="3.85546875" style="1" customWidth="1"/>
    <col min="3947" max="3948" width="0" style="1" hidden="1" customWidth="1"/>
    <col min="3949" max="3949" width="3.85546875" style="1" customWidth="1"/>
    <col min="3950" max="3951" width="0" style="1" hidden="1" customWidth="1"/>
    <col min="3952" max="3952" width="3.85546875" style="1" customWidth="1"/>
    <col min="3953" max="3954" width="0" style="1" hidden="1" customWidth="1"/>
    <col min="3955" max="3955" width="3.85546875" style="1" customWidth="1"/>
    <col min="3956" max="3957" width="0" style="1" hidden="1" customWidth="1"/>
    <col min="3958" max="3960" width="3.85546875" style="1" customWidth="1"/>
    <col min="3961" max="3961" width="0" style="1" hidden="1" customWidth="1"/>
    <col min="3962" max="3963" width="3.85546875" style="1" customWidth="1"/>
    <col min="3964" max="3964" width="0" style="1" hidden="1" customWidth="1"/>
    <col min="3965" max="3966" width="3.85546875" style="1" customWidth="1"/>
    <col min="3967" max="3967" width="0" style="1" hidden="1" customWidth="1"/>
    <col min="3968" max="3969" width="4.140625" style="1" bestFit="1" customWidth="1"/>
    <col min="3970" max="3970" width="0" style="1" hidden="1" customWidth="1"/>
    <col min="3971" max="3971" width="4.28515625" style="1" customWidth="1"/>
    <col min="3972" max="3972" width="3.42578125" style="1" customWidth="1"/>
    <col min="3973" max="3973" width="0" style="1" hidden="1" customWidth="1"/>
    <col min="3974" max="3974" width="3.7109375" style="1" customWidth="1"/>
    <col min="3975" max="3975" width="4.28515625" style="1" customWidth="1"/>
    <col min="3976" max="3976" width="0" style="1" hidden="1" customWidth="1"/>
    <col min="3977" max="3977" width="4.28515625" style="1" customWidth="1"/>
    <col min="3978" max="3978" width="4.5703125" style="1" customWidth="1"/>
    <col min="3979" max="3979" width="0" style="1" hidden="1" customWidth="1"/>
    <col min="3980" max="3981" width="4.42578125" style="1" customWidth="1"/>
    <col min="3982" max="3982" width="0" style="1" hidden="1" customWidth="1"/>
    <col min="3983" max="3983" width="4.42578125" style="1" customWidth="1"/>
    <col min="3984" max="3984" width="4.140625" style="1" customWidth="1"/>
    <col min="3985" max="3985" width="0" style="1" hidden="1" customWidth="1"/>
    <col min="3986" max="3986" width="4.42578125" style="1" customWidth="1"/>
    <col min="3987" max="3987" width="4.28515625" style="1" customWidth="1"/>
    <col min="3988" max="3988" width="0" style="1" hidden="1" customWidth="1"/>
    <col min="3989" max="3990" width="4.140625" style="1" customWidth="1"/>
    <col min="3991" max="3991" width="0" style="1" hidden="1" customWidth="1"/>
    <col min="3992" max="3992" width="4.140625" style="1" customWidth="1"/>
    <col min="3993" max="3993" width="4.28515625" style="1" customWidth="1"/>
    <col min="3994" max="3994" width="0" style="1" hidden="1" customWidth="1"/>
    <col min="3995" max="3995" width="4.42578125" style="1" customWidth="1"/>
    <col min="3996" max="3996" width="4.140625" style="1" customWidth="1"/>
    <col min="3997" max="3997" width="0" style="1" hidden="1" customWidth="1"/>
    <col min="3998" max="3998" width="4.28515625" style="1" customWidth="1"/>
    <col min="3999" max="3999" width="4.140625" style="1" customWidth="1"/>
    <col min="4000" max="4000" width="0" style="1" hidden="1" customWidth="1"/>
    <col min="4001" max="4001" width="4.28515625" style="1" customWidth="1"/>
    <col min="4002" max="4002" width="4.85546875" style="1" customWidth="1"/>
    <col min="4003" max="4003" width="0" style="1" hidden="1" customWidth="1"/>
    <col min="4004" max="4004" width="4.42578125" style="1" customWidth="1"/>
    <col min="4005" max="4005" width="4.140625" style="1" customWidth="1"/>
    <col min="4006" max="4006" width="0" style="1" hidden="1" customWidth="1"/>
    <col min="4007" max="4007" width="4.140625" style="1" customWidth="1"/>
    <col min="4008" max="4008" width="4.28515625" style="1" customWidth="1"/>
    <col min="4009" max="4009" width="0" style="1" hidden="1" customWidth="1"/>
    <col min="4010" max="4011" width="4.42578125" style="1" customWidth="1"/>
    <col min="4012" max="4012" width="0" style="1" hidden="1" customWidth="1"/>
    <col min="4013" max="4014" width="4.42578125" style="1" customWidth="1"/>
    <col min="4015" max="4015" width="0" style="1" hidden="1" customWidth="1"/>
    <col min="4016" max="4017" width="4.42578125" style="1" customWidth="1"/>
    <col min="4018" max="4018" width="0" style="1" hidden="1" customWidth="1"/>
    <col min="4019" max="4020" width="4.42578125" style="1" customWidth="1"/>
    <col min="4021" max="4021" width="0" style="1" hidden="1" customWidth="1"/>
    <col min="4022" max="4023" width="4.42578125" style="1" customWidth="1"/>
    <col min="4024" max="4024" width="0" style="1" hidden="1" customWidth="1"/>
    <col min="4025" max="4026" width="4.42578125" style="1" customWidth="1"/>
    <col min="4027" max="4027" width="0" style="1" hidden="1" customWidth="1"/>
    <col min="4028" max="4029" width="4.42578125" style="1" customWidth="1"/>
    <col min="4030" max="4096" width="10.28515625" style="1"/>
    <col min="4097" max="4097" width="3.85546875" style="1" customWidth="1"/>
    <col min="4098" max="4098" width="32.7109375" style="1" customWidth="1"/>
    <col min="4099" max="4175" width="3.85546875" style="1" customWidth="1"/>
    <col min="4176" max="4177" width="0" style="1" hidden="1" customWidth="1"/>
    <col min="4178" max="4178" width="3.85546875" style="1" customWidth="1"/>
    <col min="4179" max="4180" width="0" style="1" hidden="1" customWidth="1"/>
    <col min="4181" max="4181" width="3.85546875" style="1" customWidth="1"/>
    <col min="4182" max="4183" width="0" style="1" hidden="1" customWidth="1"/>
    <col min="4184" max="4184" width="3.85546875" style="1" customWidth="1"/>
    <col min="4185" max="4186" width="0" style="1" hidden="1" customWidth="1"/>
    <col min="4187" max="4187" width="3.85546875" style="1" customWidth="1"/>
    <col min="4188" max="4189" width="0" style="1" hidden="1" customWidth="1"/>
    <col min="4190" max="4190" width="3.85546875" style="1" customWidth="1"/>
    <col min="4191" max="4192" width="0" style="1" hidden="1" customWidth="1"/>
    <col min="4193" max="4193" width="3.85546875" style="1" customWidth="1"/>
    <col min="4194" max="4195" width="0" style="1" hidden="1" customWidth="1"/>
    <col min="4196" max="4196" width="3.85546875" style="1" customWidth="1"/>
    <col min="4197" max="4198" width="0" style="1" hidden="1" customWidth="1"/>
    <col min="4199" max="4199" width="3.85546875" style="1" customWidth="1"/>
    <col min="4200" max="4201" width="0" style="1" hidden="1" customWidth="1"/>
    <col min="4202" max="4202" width="3.85546875" style="1" customWidth="1"/>
    <col min="4203" max="4204" width="0" style="1" hidden="1" customWidth="1"/>
    <col min="4205" max="4205" width="3.85546875" style="1" customWidth="1"/>
    <col min="4206" max="4207" width="0" style="1" hidden="1" customWidth="1"/>
    <col min="4208" max="4208" width="3.85546875" style="1" customWidth="1"/>
    <col min="4209" max="4210" width="0" style="1" hidden="1" customWidth="1"/>
    <col min="4211" max="4211" width="3.85546875" style="1" customWidth="1"/>
    <col min="4212" max="4213" width="0" style="1" hidden="1" customWidth="1"/>
    <col min="4214" max="4216" width="3.85546875" style="1" customWidth="1"/>
    <col min="4217" max="4217" width="0" style="1" hidden="1" customWidth="1"/>
    <col min="4218" max="4219" width="3.85546875" style="1" customWidth="1"/>
    <col min="4220" max="4220" width="0" style="1" hidden="1" customWidth="1"/>
    <col min="4221" max="4222" width="3.85546875" style="1" customWidth="1"/>
    <col min="4223" max="4223" width="0" style="1" hidden="1" customWidth="1"/>
    <col min="4224" max="4225" width="4.140625" style="1" bestFit="1" customWidth="1"/>
    <col min="4226" max="4226" width="0" style="1" hidden="1" customWidth="1"/>
    <col min="4227" max="4227" width="4.28515625" style="1" customWidth="1"/>
    <col min="4228" max="4228" width="3.42578125" style="1" customWidth="1"/>
    <col min="4229" max="4229" width="0" style="1" hidden="1" customWidth="1"/>
    <col min="4230" max="4230" width="3.7109375" style="1" customWidth="1"/>
    <col min="4231" max="4231" width="4.28515625" style="1" customWidth="1"/>
    <col min="4232" max="4232" width="0" style="1" hidden="1" customWidth="1"/>
    <col min="4233" max="4233" width="4.28515625" style="1" customWidth="1"/>
    <col min="4234" max="4234" width="4.5703125" style="1" customWidth="1"/>
    <col min="4235" max="4235" width="0" style="1" hidden="1" customWidth="1"/>
    <col min="4236" max="4237" width="4.42578125" style="1" customWidth="1"/>
    <col min="4238" max="4238" width="0" style="1" hidden="1" customWidth="1"/>
    <col min="4239" max="4239" width="4.42578125" style="1" customWidth="1"/>
    <col min="4240" max="4240" width="4.140625" style="1" customWidth="1"/>
    <col min="4241" max="4241" width="0" style="1" hidden="1" customWidth="1"/>
    <col min="4242" max="4242" width="4.42578125" style="1" customWidth="1"/>
    <col min="4243" max="4243" width="4.28515625" style="1" customWidth="1"/>
    <col min="4244" max="4244" width="0" style="1" hidden="1" customWidth="1"/>
    <col min="4245" max="4246" width="4.140625" style="1" customWidth="1"/>
    <col min="4247" max="4247" width="0" style="1" hidden="1" customWidth="1"/>
    <col min="4248" max="4248" width="4.140625" style="1" customWidth="1"/>
    <col min="4249" max="4249" width="4.28515625" style="1" customWidth="1"/>
    <col min="4250" max="4250" width="0" style="1" hidden="1" customWidth="1"/>
    <col min="4251" max="4251" width="4.42578125" style="1" customWidth="1"/>
    <col min="4252" max="4252" width="4.140625" style="1" customWidth="1"/>
    <col min="4253" max="4253" width="0" style="1" hidden="1" customWidth="1"/>
    <col min="4254" max="4254" width="4.28515625" style="1" customWidth="1"/>
    <col min="4255" max="4255" width="4.140625" style="1" customWidth="1"/>
    <col min="4256" max="4256" width="0" style="1" hidden="1" customWidth="1"/>
    <col min="4257" max="4257" width="4.28515625" style="1" customWidth="1"/>
    <col min="4258" max="4258" width="4.85546875" style="1" customWidth="1"/>
    <col min="4259" max="4259" width="0" style="1" hidden="1" customWidth="1"/>
    <col min="4260" max="4260" width="4.42578125" style="1" customWidth="1"/>
    <col min="4261" max="4261" width="4.140625" style="1" customWidth="1"/>
    <col min="4262" max="4262" width="0" style="1" hidden="1" customWidth="1"/>
    <col min="4263" max="4263" width="4.140625" style="1" customWidth="1"/>
    <col min="4264" max="4264" width="4.28515625" style="1" customWidth="1"/>
    <col min="4265" max="4265" width="0" style="1" hidden="1" customWidth="1"/>
    <col min="4266" max="4267" width="4.42578125" style="1" customWidth="1"/>
    <col min="4268" max="4268" width="0" style="1" hidden="1" customWidth="1"/>
    <col min="4269" max="4270" width="4.42578125" style="1" customWidth="1"/>
    <col min="4271" max="4271" width="0" style="1" hidden="1" customWidth="1"/>
    <col min="4272" max="4273" width="4.42578125" style="1" customWidth="1"/>
    <col min="4274" max="4274" width="0" style="1" hidden="1" customWidth="1"/>
    <col min="4275" max="4276" width="4.42578125" style="1" customWidth="1"/>
    <col min="4277" max="4277" width="0" style="1" hidden="1" customWidth="1"/>
    <col min="4278" max="4279" width="4.42578125" style="1" customWidth="1"/>
    <col min="4280" max="4280" width="0" style="1" hidden="1" customWidth="1"/>
    <col min="4281" max="4282" width="4.42578125" style="1" customWidth="1"/>
    <col min="4283" max="4283" width="0" style="1" hidden="1" customWidth="1"/>
    <col min="4284" max="4285" width="4.42578125" style="1" customWidth="1"/>
    <col min="4286" max="4352" width="10.28515625" style="1"/>
    <col min="4353" max="4353" width="3.85546875" style="1" customWidth="1"/>
    <col min="4354" max="4354" width="32.7109375" style="1" customWidth="1"/>
    <col min="4355" max="4431" width="3.85546875" style="1" customWidth="1"/>
    <col min="4432" max="4433" width="0" style="1" hidden="1" customWidth="1"/>
    <col min="4434" max="4434" width="3.85546875" style="1" customWidth="1"/>
    <col min="4435" max="4436" width="0" style="1" hidden="1" customWidth="1"/>
    <col min="4437" max="4437" width="3.85546875" style="1" customWidth="1"/>
    <col min="4438" max="4439" width="0" style="1" hidden="1" customWidth="1"/>
    <col min="4440" max="4440" width="3.85546875" style="1" customWidth="1"/>
    <col min="4441" max="4442" width="0" style="1" hidden="1" customWidth="1"/>
    <col min="4443" max="4443" width="3.85546875" style="1" customWidth="1"/>
    <col min="4444" max="4445" width="0" style="1" hidden="1" customWidth="1"/>
    <col min="4446" max="4446" width="3.85546875" style="1" customWidth="1"/>
    <col min="4447" max="4448" width="0" style="1" hidden="1" customWidth="1"/>
    <col min="4449" max="4449" width="3.85546875" style="1" customWidth="1"/>
    <col min="4450" max="4451" width="0" style="1" hidden="1" customWidth="1"/>
    <col min="4452" max="4452" width="3.85546875" style="1" customWidth="1"/>
    <col min="4453" max="4454" width="0" style="1" hidden="1" customWidth="1"/>
    <col min="4455" max="4455" width="3.85546875" style="1" customWidth="1"/>
    <col min="4456" max="4457" width="0" style="1" hidden="1" customWidth="1"/>
    <col min="4458" max="4458" width="3.85546875" style="1" customWidth="1"/>
    <col min="4459" max="4460" width="0" style="1" hidden="1" customWidth="1"/>
    <col min="4461" max="4461" width="3.85546875" style="1" customWidth="1"/>
    <col min="4462" max="4463" width="0" style="1" hidden="1" customWidth="1"/>
    <col min="4464" max="4464" width="3.85546875" style="1" customWidth="1"/>
    <col min="4465" max="4466" width="0" style="1" hidden="1" customWidth="1"/>
    <col min="4467" max="4467" width="3.85546875" style="1" customWidth="1"/>
    <col min="4468" max="4469" width="0" style="1" hidden="1" customWidth="1"/>
    <col min="4470" max="4472" width="3.85546875" style="1" customWidth="1"/>
    <col min="4473" max="4473" width="0" style="1" hidden="1" customWidth="1"/>
    <col min="4474" max="4475" width="3.85546875" style="1" customWidth="1"/>
    <col min="4476" max="4476" width="0" style="1" hidden="1" customWidth="1"/>
    <col min="4477" max="4478" width="3.85546875" style="1" customWidth="1"/>
    <col min="4479" max="4479" width="0" style="1" hidden="1" customWidth="1"/>
    <col min="4480" max="4481" width="4.140625" style="1" bestFit="1" customWidth="1"/>
    <col min="4482" max="4482" width="0" style="1" hidden="1" customWidth="1"/>
    <col min="4483" max="4483" width="4.28515625" style="1" customWidth="1"/>
    <col min="4484" max="4484" width="3.42578125" style="1" customWidth="1"/>
    <col min="4485" max="4485" width="0" style="1" hidden="1" customWidth="1"/>
    <col min="4486" max="4486" width="3.7109375" style="1" customWidth="1"/>
    <col min="4487" max="4487" width="4.28515625" style="1" customWidth="1"/>
    <col min="4488" max="4488" width="0" style="1" hidden="1" customWidth="1"/>
    <col min="4489" max="4489" width="4.28515625" style="1" customWidth="1"/>
    <col min="4490" max="4490" width="4.5703125" style="1" customWidth="1"/>
    <col min="4491" max="4491" width="0" style="1" hidden="1" customWidth="1"/>
    <col min="4492" max="4493" width="4.42578125" style="1" customWidth="1"/>
    <col min="4494" max="4494" width="0" style="1" hidden="1" customWidth="1"/>
    <col min="4495" max="4495" width="4.42578125" style="1" customWidth="1"/>
    <col min="4496" max="4496" width="4.140625" style="1" customWidth="1"/>
    <col min="4497" max="4497" width="0" style="1" hidden="1" customWidth="1"/>
    <col min="4498" max="4498" width="4.42578125" style="1" customWidth="1"/>
    <col min="4499" max="4499" width="4.28515625" style="1" customWidth="1"/>
    <col min="4500" max="4500" width="0" style="1" hidden="1" customWidth="1"/>
    <col min="4501" max="4502" width="4.140625" style="1" customWidth="1"/>
    <col min="4503" max="4503" width="0" style="1" hidden="1" customWidth="1"/>
    <col min="4504" max="4504" width="4.140625" style="1" customWidth="1"/>
    <col min="4505" max="4505" width="4.28515625" style="1" customWidth="1"/>
    <col min="4506" max="4506" width="0" style="1" hidden="1" customWidth="1"/>
    <col min="4507" max="4507" width="4.42578125" style="1" customWidth="1"/>
    <col min="4508" max="4508" width="4.140625" style="1" customWidth="1"/>
    <col min="4509" max="4509" width="0" style="1" hidden="1" customWidth="1"/>
    <col min="4510" max="4510" width="4.28515625" style="1" customWidth="1"/>
    <col min="4511" max="4511" width="4.140625" style="1" customWidth="1"/>
    <col min="4512" max="4512" width="0" style="1" hidden="1" customWidth="1"/>
    <col min="4513" max="4513" width="4.28515625" style="1" customWidth="1"/>
    <col min="4514" max="4514" width="4.85546875" style="1" customWidth="1"/>
    <col min="4515" max="4515" width="0" style="1" hidden="1" customWidth="1"/>
    <col min="4516" max="4516" width="4.42578125" style="1" customWidth="1"/>
    <col min="4517" max="4517" width="4.140625" style="1" customWidth="1"/>
    <col min="4518" max="4518" width="0" style="1" hidden="1" customWidth="1"/>
    <col min="4519" max="4519" width="4.140625" style="1" customWidth="1"/>
    <col min="4520" max="4520" width="4.28515625" style="1" customWidth="1"/>
    <col min="4521" max="4521" width="0" style="1" hidden="1" customWidth="1"/>
    <col min="4522" max="4523" width="4.42578125" style="1" customWidth="1"/>
    <col min="4524" max="4524" width="0" style="1" hidden="1" customWidth="1"/>
    <col min="4525" max="4526" width="4.42578125" style="1" customWidth="1"/>
    <col min="4527" max="4527" width="0" style="1" hidden="1" customWidth="1"/>
    <col min="4528" max="4529" width="4.42578125" style="1" customWidth="1"/>
    <col min="4530" max="4530" width="0" style="1" hidden="1" customWidth="1"/>
    <col min="4531" max="4532" width="4.42578125" style="1" customWidth="1"/>
    <col min="4533" max="4533" width="0" style="1" hidden="1" customWidth="1"/>
    <col min="4534" max="4535" width="4.42578125" style="1" customWidth="1"/>
    <col min="4536" max="4536" width="0" style="1" hidden="1" customWidth="1"/>
    <col min="4537" max="4538" width="4.42578125" style="1" customWidth="1"/>
    <col min="4539" max="4539" width="0" style="1" hidden="1" customWidth="1"/>
    <col min="4540" max="4541" width="4.42578125" style="1" customWidth="1"/>
    <col min="4542" max="4608" width="10.28515625" style="1"/>
    <col min="4609" max="4609" width="3.85546875" style="1" customWidth="1"/>
    <col min="4610" max="4610" width="32.7109375" style="1" customWidth="1"/>
    <col min="4611" max="4687" width="3.85546875" style="1" customWidth="1"/>
    <col min="4688" max="4689" width="0" style="1" hidden="1" customWidth="1"/>
    <col min="4690" max="4690" width="3.85546875" style="1" customWidth="1"/>
    <col min="4691" max="4692" width="0" style="1" hidden="1" customWidth="1"/>
    <col min="4693" max="4693" width="3.85546875" style="1" customWidth="1"/>
    <col min="4694" max="4695" width="0" style="1" hidden="1" customWidth="1"/>
    <col min="4696" max="4696" width="3.85546875" style="1" customWidth="1"/>
    <col min="4697" max="4698" width="0" style="1" hidden="1" customWidth="1"/>
    <col min="4699" max="4699" width="3.85546875" style="1" customWidth="1"/>
    <col min="4700" max="4701" width="0" style="1" hidden="1" customWidth="1"/>
    <col min="4702" max="4702" width="3.85546875" style="1" customWidth="1"/>
    <col min="4703" max="4704" width="0" style="1" hidden="1" customWidth="1"/>
    <col min="4705" max="4705" width="3.85546875" style="1" customWidth="1"/>
    <col min="4706" max="4707" width="0" style="1" hidden="1" customWidth="1"/>
    <col min="4708" max="4708" width="3.85546875" style="1" customWidth="1"/>
    <col min="4709" max="4710" width="0" style="1" hidden="1" customWidth="1"/>
    <col min="4711" max="4711" width="3.85546875" style="1" customWidth="1"/>
    <col min="4712" max="4713" width="0" style="1" hidden="1" customWidth="1"/>
    <col min="4714" max="4714" width="3.85546875" style="1" customWidth="1"/>
    <col min="4715" max="4716" width="0" style="1" hidden="1" customWidth="1"/>
    <col min="4717" max="4717" width="3.85546875" style="1" customWidth="1"/>
    <col min="4718" max="4719" width="0" style="1" hidden="1" customWidth="1"/>
    <col min="4720" max="4720" width="3.85546875" style="1" customWidth="1"/>
    <col min="4721" max="4722" width="0" style="1" hidden="1" customWidth="1"/>
    <col min="4723" max="4723" width="3.85546875" style="1" customWidth="1"/>
    <col min="4724" max="4725" width="0" style="1" hidden="1" customWidth="1"/>
    <col min="4726" max="4728" width="3.85546875" style="1" customWidth="1"/>
    <col min="4729" max="4729" width="0" style="1" hidden="1" customWidth="1"/>
    <col min="4730" max="4731" width="3.85546875" style="1" customWidth="1"/>
    <col min="4732" max="4732" width="0" style="1" hidden="1" customWidth="1"/>
    <col min="4733" max="4734" width="3.85546875" style="1" customWidth="1"/>
    <col min="4735" max="4735" width="0" style="1" hidden="1" customWidth="1"/>
    <col min="4736" max="4737" width="4.140625" style="1" bestFit="1" customWidth="1"/>
    <col min="4738" max="4738" width="0" style="1" hidden="1" customWidth="1"/>
    <col min="4739" max="4739" width="4.28515625" style="1" customWidth="1"/>
    <col min="4740" max="4740" width="3.42578125" style="1" customWidth="1"/>
    <col min="4741" max="4741" width="0" style="1" hidden="1" customWidth="1"/>
    <col min="4742" max="4742" width="3.7109375" style="1" customWidth="1"/>
    <col min="4743" max="4743" width="4.28515625" style="1" customWidth="1"/>
    <col min="4744" max="4744" width="0" style="1" hidden="1" customWidth="1"/>
    <col min="4745" max="4745" width="4.28515625" style="1" customWidth="1"/>
    <col min="4746" max="4746" width="4.5703125" style="1" customWidth="1"/>
    <col min="4747" max="4747" width="0" style="1" hidden="1" customWidth="1"/>
    <col min="4748" max="4749" width="4.42578125" style="1" customWidth="1"/>
    <col min="4750" max="4750" width="0" style="1" hidden="1" customWidth="1"/>
    <col min="4751" max="4751" width="4.42578125" style="1" customWidth="1"/>
    <col min="4752" max="4752" width="4.140625" style="1" customWidth="1"/>
    <col min="4753" max="4753" width="0" style="1" hidden="1" customWidth="1"/>
    <col min="4754" max="4754" width="4.42578125" style="1" customWidth="1"/>
    <col min="4755" max="4755" width="4.28515625" style="1" customWidth="1"/>
    <col min="4756" max="4756" width="0" style="1" hidden="1" customWidth="1"/>
    <col min="4757" max="4758" width="4.140625" style="1" customWidth="1"/>
    <col min="4759" max="4759" width="0" style="1" hidden="1" customWidth="1"/>
    <col min="4760" max="4760" width="4.140625" style="1" customWidth="1"/>
    <col min="4761" max="4761" width="4.28515625" style="1" customWidth="1"/>
    <col min="4762" max="4762" width="0" style="1" hidden="1" customWidth="1"/>
    <col min="4763" max="4763" width="4.42578125" style="1" customWidth="1"/>
    <col min="4764" max="4764" width="4.140625" style="1" customWidth="1"/>
    <col min="4765" max="4765" width="0" style="1" hidden="1" customWidth="1"/>
    <col min="4766" max="4766" width="4.28515625" style="1" customWidth="1"/>
    <col min="4767" max="4767" width="4.140625" style="1" customWidth="1"/>
    <col min="4768" max="4768" width="0" style="1" hidden="1" customWidth="1"/>
    <col min="4769" max="4769" width="4.28515625" style="1" customWidth="1"/>
    <col min="4770" max="4770" width="4.85546875" style="1" customWidth="1"/>
    <col min="4771" max="4771" width="0" style="1" hidden="1" customWidth="1"/>
    <col min="4772" max="4772" width="4.42578125" style="1" customWidth="1"/>
    <col min="4773" max="4773" width="4.140625" style="1" customWidth="1"/>
    <col min="4774" max="4774" width="0" style="1" hidden="1" customWidth="1"/>
    <col min="4775" max="4775" width="4.140625" style="1" customWidth="1"/>
    <col min="4776" max="4776" width="4.28515625" style="1" customWidth="1"/>
    <col min="4777" max="4777" width="0" style="1" hidden="1" customWidth="1"/>
    <col min="4778" max="4779" width="4.42578125" style="1" customWidth="1"/>
    <col min="4780" max="4780" width="0" style="1" hidden="1" customWidth="1"/>
    <col min="4781" max="4782" width="4.42578125" style="1" customWidth="1"/>
    <col min="4783" max="4783" width="0" style="1" hidden="1" customWidth="1"/>
    <col min="4784" max="4785" width="4.42578125" style="1" customWidth="1"/>
    <col min="4786" max="4786" width="0" style="1" hidden="1" customWidth="1"/>
    <col min="4787" max="4788" width="4.42578125" style="1" customWidth="1"/>
    <col min="4789" max="4789" width="0" style="1" hidden="1" customWidth="1"/>
    <col min="4790" max="4791" width="4.42578125" style="1" customWidth="1"/>
    <col min="4792" max="4792" width="0" style="1" hidden="1" customWidth="1"/>
    <col min="4793" max="4794" width="4.42578125" style="1" customWidth="1"/>
    <col min="4795" max="4795" width="0" style="1" hidden="1" customWidth="1"/>
    <col min="4796" max="4797" width="4.42578125" style="1" customWidth="1"/>
    <col min="4798" max="4864" width="10.28515625" style="1"/>
    <col min="4865" max="4865" width="3.85546875" style="1" customWidth="1"/>
    <col min="4866" max="4866" width="32.7109375" style="1" customWidth="1"/>
    <col min="4867" max="4943" width="3.85546875" style="1" customWidth="1"/>
    <col min="4944" max="4945" width="0" style="1" hidden="1" customWidth="1"/>
    <col min="4946" max="4946" width="3.85546875" style="1" customWidth="1"/>
    <col min="4947" max="4948" width="0" style="1" hidden="1" customWidth="1"/>
    <col min="4949" max="4949" width="3.85546875" style="1" customWidth="1"/>
    <col min="4950" max="4951" width="0" style="1" hidden="1" customWidth="1"/>
    <col min="4952" max="4952" width="3.85546875" style="1" customWidth="1"/>
    <col min="4953" max="4954" width="0" style="1" hidden="1" customWidth="1"/>
    <col min="4955" max="4955" width="3.85546875" style="1" customWidth="1"/>
    <col min="4956" max="4957" width="0" style="1" hidden="1" customWidth="1"/>
    <col min="4958" max="4958" width="3.85546875" style="1" customWidth="1"/>
    <col min="4959" max="4960" width="0" style="1" hidden="1" customWidth="1"/>
    <col min="4961" max="4961" width="3.85546875" style="1" customWidth="1"/>
    <col min="4962" max="4963" width="0" style="1" hidden="1" customWidth="1"/>
    <col min="4964" max="4964" width="3.85546875" style="1" customWidth="1"/>
    <col min="4965" max="4966" width="0" style="1" hidden="1" customWidth="1"/>
    <col min="4967" max="4967" width="3.85546875" style="1" customWidth="1"/>
    <col min="4968" max="4969" width="0" style="1" hidden="1" customWidth="1"/>
    <col min="4970" max="4970" width="3.85546875" style="1" customWidth="1"/>
    <col min="4971" max="4972" width="0" style="1" hidden="1" customWidth="1"/>
    <col min="4973" max="4973" width="3.85546875" style="1" customWidth="1"/>
    <col min="4974" max="4975" width="0" style="1" hidden="1" customWidth="1"/>
    <col min="4976" max="4976" width="3.85546875" style="1" customWidth="1"/>
    <col min="4977" max="4978" width="0" style="1" hidden="1" customWidth="1"/>
    <col min="4979" max="4979" width="3.85546875" style="1" customWidth="1"/>
    <col min="4980" max="4981" width="0" style="1" hidden="1" customWidth="1"/>
    <col min="4982" max="4984" width="3.85546875" style="1" customWidth="1"/>
    <col min="4985" max="4985" width="0" style="1" hidden="1" customWidth="1"/>
    <col min="4986" max="4987" width="3.85546875" style="1" customWidth="1"/>
    <col min="4988" max="4988" width="0" style="1" hidden="1" customWidth="1"/>
    <col min="4989" max="4990" width="3.85546875" style="1" customWidth="1"/>
    <col min="4991" max="4991" width="0" style="1" hidden="1" customWidth="1"/>
    <col min="4992" max="4993" width="4.140625" style="1" bestFit="1" customWidth="1"/>
    <col min="4994" max="4994" width="0" style="1" hidden="1" customWidth="1"/>
    <col min="4995" max="4995" width="4.28515625" style="1" customWidth="1"/>
    <col min="4996" max="4996" width="3.42578125" style="1" customWidth="1"/>
    <col min="4997" max="4997" width="0" style="1" hidden="1" customWidth="1"/>
    <col min="4998" max="4998" width="3.7109375" style="1" customWidth="1"/>
    <col min="4999" max="4999" width="4.28515625" style="1" customWidth="1"/>
    <col min="5000" max="5000" width="0" style="1" hidden="1" customWidth="1"/>
    <col min="5001" max="5001" width="4.28515625" style="1" customWidth="1"/>
    <col min="5002" max="5002" width="4.5703125" style="1" customWidth="1"/>
    <col min="5003" max="5003" width="0" style="1" hidden="1" customWidth="1"/>
    <col min="5004" max="5005" width="4.42578125" style="1" customWidth="1"/>
    <col min="5006" max="5006" width="0" style="1" hidden="1" customWidth="1"/>
    <col min="5007" max="5007" width="4.42578125" style="1" customWidth="1"/>
    <col min="5008" max="5008" width="4.140625" style="1" customWidth="1"/>
    <col min="5009" max="5009" width="0" style="1" hidden="1" customWidth="1"/>
    <col min="5010" max="5010" width="4.42578125" style="1" customWidth="1"/>
    <col min="5011" max="5011" width="4.28515625" style="1" customWidth="1"/>
    <col min="5012" max="5012" width="0" style="1" hidden="1" customWidth="1"/>
    <col min="5013" max="5014" width="4.140625" style="1" customWidth="1"/>
    <col min="5015" max="5015" width="0" style="1" hidden="1" customWidth="1"/>
    <col min="5016" max="5016" width="4.140625" style="1" customWidth="1"/>
    <col min="5017" max="5017" width="4.28515625" style="1" customWidth="1"/>
    <col min="5018" max="5018" width="0" style="1" hidden="1" customWidth="1"/>
    <col min="5019" max="5019" width="4.42578125" style="1" customWidth="1"/>
    <col min="5020" max="5020" width="4.140625" style="1" customWidth="1"/>
    <col min="5021" max="5021" width="0" style="1" hidden="1" customWidth="1"/>
    <col min="5022" max="5022" width="4.28515625" style="1" customWidth="1"/>
    <col min="5023" max="5023" width="4.140625" style="1" customWidth="1"/>
    <col min="5024" max="5024" width="0" style="1" hidden="1" customWidth="1"/>
    <col min="5025" max="5025" width="4.28515625" style="1" customWidth="1"/>
    <col min="5026" max="5026" width="4.85546875" style="1" customWidth="1"/>
    <col min="5027" max="5027" width="0" style="1" hidden="1" customWidth="1"/>
    <col min="5028" max="5028" width="4.42578125" style="1" customWidth="1"/>
    <col min="5029" max="5029" width="4.140625" style="1" customWidth="1"/>
    <col min="5030" max="5030" width="0" style="1" hidden="1" customWidth="1"/>
    <col min="5031" max="5031" width="4.140625" style="1" customWidth="1"/>
    <col min="5032" max="5032" width="4.28515625" style="1" customWidth="1"/>
    <col min="5033" max="5033" width="0" style="1" hidden="1" customWidth="1"/>
    <col min="5034" max="5035" width="4.42578125" style="1" customWidth="1"/>
    <col min="5036" max="5036" width="0" style="1" hidden="1" customWidth="1"/>
    <col min="5037" max="5038" width="4.42578125" style="1" customWidth="1"/>
    <col min="5039" max="5039" width="0" style="1" hidden="1" customWidth="1"/>
    <col min="5040" max="5041" width="4.42578125" style="1" customWidth="1"/>
    <col min="5042" max="5042" width="0" style="1" hidden="1" customWidth="1"/>
    <col min="5043" max="5044" width="4.42578125" style="1" customWidth="1"/>
    <col min="5045" max="5045" width="0" style="1" hidden="1" customWidth="1"/>
    <col min="5046" max="5047" width="4.42578125" style="1" customWidth="1"/>
    <col min="5048" max="5048" width="0" style="1" hidden="1" customWidth="1"/>
    <col min="5049" max="5050" width="4.42578125" style="1" customWidth="1"/>
    <col min="5051" max="5051" width="0" style="1" hidden="1" customWidth="1"/>
    <col min="5052" max="5053" width="4.42578125" style="1" customWidth="1"/>
    <col min="5054" max="5120" width="10.28515625" style="1"/>
    <col min="5121" max="5121" width="3.85546875" style="1" customWidth="1"/>
    <col min="5122" max="5122" width="32.7109375" style="1" customWidth="1"/>
    <col min="5123" max="5199" width="3.85546875" style="1" customWidth="1"/>
    <col min="5200" max="5201" width="0" style="1" hidden="1" customWidth="1"/>
    <col min="5202" max="5202" width="3.85546875" style="1" customWidth="1"/>
    <col min="5203" max="5204" width="0" style="1" hidden="1" customWidth="1"/>
    <col min="5205" max="5205" width="3.85546875" style="1" customWidth="1"/>
    <col min="5206" max="5207" width="0" style="1" hidden="1" customWidth="1"/>
    <col min="5208" max="5208" width="3.85546875" style="1" customWidth="1"/>
    <col min="5209" max="5210" width="0" style="1" hidden="1" customWidth="1"/>
    <col min="5211" max="5211" width="3.85546875" style="1" customWidth="1"/>
    <col min="5212" max="5213" width="0" style="1" hidden="1" customWidth="1"/>
    <col min="5214" max="5214" width="3.85546875" style="1" customWidth="1"/>
    <col min="5215" max="5216" width="0" style="1" hidden="1" customWidth="1"/>
    <col min="5217" max="5217" width="3.85546875" style="1" customWidth="1"/>
    <col min="5218" max="5219" width="0" style="1" hidden="1" customWidth="1"/>
    <col min="5220" max="5220" width="3.85546875" style="1" customWidth="1"/>
    <col min="5221" max="5222" width="0" style="1" hidden="1" customWidth="1"/>
    <col min="5223" max="5223" width="3.85546875" style="1" customWidth="1"/>
    <col min="5224" max="5225" width="0" style="1" hidden="1" customWidth="1"/>
    <col min="5226" max="5226" width="3.85546875" style="1" customWidth="1"/>
    <col min="5227" max="5228" width="0" style="1" hidden="1" customWidth="1"/>
    <col min="5229" max="5229" width="3.85546875" style="1" customWidth="1"/>
    <col min="5230" max="5231" width="0" style="1" hidden="1" customWidth="1"/>
    <col min="5232" max="5232" width="3.85546875" style="1" customWidth="1"/>
    <col min="5233" max="5234" width="0" style="1" hidden="1" customWidth="1"/>
    <col min="5235" max="5235" width="3.85546875" style="1" customWidth="1"/>
    <col min="5236" max="5237" width="0" style="1" hidden="1" customWidth="1"/>
    <col min="5238" max="5240" width="3.85546875" style="1" customWidth="1"/>
    <col min="5241" max="5241" width="0" style="1" hidden="1" customWidth="1"/>
    <col min="5242" max="5243" width="3.85546875" style="1" customWidth="1"/>
    <col min="5244" max="5244" width="0" style="1" hidden="1" customWidth="1"/>
    <col min="5245" max="5246" width="3.85546875" style="1" customWidth="1"/>
    <col min="5247" max="5247" width="0" style="1" hidden="1" customWidth="1"/>
    <col min="5248" max="5249" width="4.140625" style="1" bestFit="1" customWidth="1"/>
    <col min="5250" max="5250" width="0" style="1" hidden="1" customWidth="1"/>
    <col min="5251" max="5251" width="4.28515625" style="1" customWidth="1"/>
    <col min="5252" max="5252" width="3.42578125" style="1" customWidth="1"/>
    <col min="5253" max="5253" width="0" style="1" hidden="1" customWidth="1"/>
    <col min="5254" max="5254" width="3.7109375" style="1" customWidth="1"/>
    <col min="5255" max="5255" width="4.28515625" style="1" customWidth="1"/>
    <col min="5256" max="5256" width="0" style="1" hidden="1" customWidth="1"/>
    <col min="5257" max="5257" width="4.28515625" style="1" customWidth="1"/>
    <col min="5258" max="5258" width="4.5703125" style="1" customWidth="1"/>
    <col min="5259" max="5259" width="0" style="1" hidden="1" customWidth="1"/>
    <col min="5260" max="5261" width="4.42578125" style="1" customWidth="1"/>
    <col min="5262" max="5262" width="0" style="1" hidden="1" customWidth="1"/>
    <col min="5263" max="5263" width="4.42578125" style="1" customWidth="1"/>
    <col min="5264" max="5264" width="4.140625" style="1" customWidth="1"/>
    <col min="5265" max="5265" width="0" style="1" hidden="1" customWidth="1"/>
    <col min="5266" max="5266" width="4.42578125" style="1" customWidth="1"/>
    <col min="5267" max="5267" width="4.28515625" style="1" customWidth="1"/>
    <col min="5268" max="5268" width="0" style="1" hidden="1" customWidth="1"/>
    <col min="5269" max="5270" width="4.140625" style="1" customWidth="1"/>
    <col min="5271" max="5271" width="0" style="1" hidden="1" customWidth="1"/>
    <col min="5272" max="5272" width="4.140625" style="1" customWidth="1"/>
    <col min="5273" max="5273" width="4.28515625" style="1" customWidth="1"/>
    <col min="5274" max="5274" width="0" style="1" hidden="1" customWidth="1"/>
    <col min="5275" max="5275" width="4.42578125" style="1" customWidth="1"/>
    <col min="5276" max="5276" width="4.140625" style="1" customWidth="1"/>
    <col min="5277" max="5277" width="0" style="1" hidden="1" customWidth="1"/>
    <col min="5278" max="5278" width="4.28515625" style="1" customWidth="1"/>
    <col min="5279" max="5279" width="4.140625" style="1" customWidth="1"/>
    <col min="5280" max="5280" width="0" style="1" hidden="1" customWidth="1"/>
    <col min="5281" max="5281" width="4.28515625" style="1" customWidth="1"/>
    <col min="5282" max="5282" width="4.85546875" style="1" customWidth="1"/>
    <col min="5283" max="5283" width="0" style="1" hidden="1" customWidth="1"/>
    <col min="5284" max="5284" width="4.42578125" style="1" customWidth="1"/>
    <col min="5285" max="5285" width="4.140625" style="1" customWidth="1"/>
    <col min="5286" max="5286" width="0" style="1" hidden="1" customWidth="1"/>
    <col min="5287" max="5287" width="4.140625" style="1" customWidth="1"/>
    <col min="5288" max="5288" width="4.28515625" style="1" customWidth="1"/>
    <col min="5289" max="5289" width="0" style="1" hidden="1" customWidth="1"/>
    <col min="5290" max="5291" width="4.42578125" style="1" customWidth="1"/>
    <col min="5292" max="5292" width="0" style="1" hidden="1" customWidth="1"/>
    <col min="5293" max="5294" width="4.42578125" style="1" customWidth="1"/>
    <col min="5295" max="5295" width="0" style="1" hidden="1" customWidth="1"/>
    <col min="5296" max="5297" width="4.42578125" style="1" customWidth="1"/>
    <col min="5298" max="5298" width="0" style="1" hidden="1" customWidth="1"/>
    <col min="5299" max="5300" width="4.42578125" style="1" customWidth="1"/>
    <col min="5301" max="5301" width="0" style="1" hidden="1" customWidth="1"/>
    <col min="5302" max="5303" width="4.42578125" style="1" customWidth="1"/>
    <col min="5304" max="5304" width="0" style="1" hidden="1" customWidth="1"/>
    <col min="5305" max="5306" width="4.42578125" style="1" customWidth="1"/>
    <col min="5307" max="5307" width="0" style="1" hidden="1" customWidth="1"/>
    <col min="5308" max="5309" width="4.42578125" style="1" customWidth="1"/>
    <col min="5310" max="5376" width="10.28515625" style="1"/>
    <col min="5377" max="5377" width="3.85546875" style="1" customWidth="1"/>
    <col min="5378" max="5378" width="32.7109375" style="1" customWidth="1"/>
    <col min="5379" max="5455" width="3.85546875" style="1" customWidth="1"/>
    <col min="5456" max="5457" width="0" style="1" hidden="1" customWidth="1"/>
    <col min="5458" max="5458" width="3.85546875" style="1" customWidth="1"/>
    <col min="5459" max="5460" width="0" style="1" hidden="1" customWidth="1"/>
    <col min="5461" max="5461" width="3.85546875" style="1" customWidth="1"/>
    <col min="5462" max="5463" width="0" style="1" hidden="1" customWidth="1"/>
    <col min="5464" max="5464" width="3.85546875" style="1" customWidth="1"/>
    <col min="5465" max="5466" width="0" style="1" hidden="1" customWidth="1"/>
    <col min="5467" max="5467" width="3.85546875" style="1" customWidth="1"/>
    <col min="5468" max="5469" width="0" style="1" hidden="1" customWidth="1"/>
    <col min="5470" max="5470" width="3.85546875" style="1" customWidth="1"/>
    <col min="5471" max="5472" width="0" style="1" hidden="1" customWidth="1"/>
    <col min="5473" max="5473" width="3.85546875" style="1" customWidth="1"/>
    <col min="5474" max="5475" width="0" style="1" hidden="1" customWidth="1"/>
    <col min="5476" max="5476" width="3.85546875" style="1" customWidth="1"/>
    <col min="5477" max="5478" width="0" style="1" hidden="1" customWidth="1"/>
    <col min="5479" max="5479" width="3.85546875" style="1" customWidth="1"/>
    <col min="5480" max="5481" width="0" style="1" hidden="1" customWidth="1"/>
    <col min="5482" max="5482" width="3.85546875" style="1" customWidth="1"/>
    <col min="5483" max="5484" width="0" style="1" hidden="1" customWidth="1"/>
    <col min="5485" max="5485" width="3.85546875" style="1" customWidth="1"/>
    <col min="5486" max="5487" width="0" style="1" hidden="1" customWidth="1"/>
    <col min="5488" max="5488" width="3.85546875" style="1" customWidth="1"/>
    <col min="5489" max="5490" width="0" style="1" hidden="1" customWidth="1"/>
    <col min="5491" max="5491" width="3.85546875" style="1" customWidth="1"/>
    <col min="5492" max="5493" width="0" style="1" hidden="1" customWidth="1"/>
    <col min="5494" max="5496" width="3.85546875" style="1" customWidth="1"/>
    <col min="5497" max="5497" width="0" style="1" hidden="1" customWidth="1"/>
    <col min="5498" max="5499" width="3.85546875" style="1" customWidth="1"/>
    <col min="5500" max="5500" width="0" style="1" hidden="1" customWidth="1"/>
    <col min="5501" max="5502" width="3.85546875" style="1" customWidth="1"/>
    <col min="5503" max="5503" width="0" style="1" hidden="1" customWidth="1"/>
    <col min="5504" max="5505" width="4.140625" style="1" bestFit="1" customWidth="1"/>
    <col min="5506" max="5506" width="0" style="1" hidden="1" customWidth="1"/>
    <col min="5507" max="5507" width="4.28515625" style="1" customWidth="1"/>
    <col min="5508" max="5508" width="3.42578125" style="1" customWidth="1"/>
    <col min="5509" max="5509" width="0" style="1" hidden="1" customWidth="1"/>
    <col min="5510" max="5510" width="3.7109375" style="1" customWidth="1"/>
    <col min="5511" max="5511" width="4.28515625" style="1" customWidth="1"/>
    <col min="5512" max="5512" width="0" style="1" hidden="1" customWidth="1"/>
    <col min="5513" max="5513" width="4.28515625" style="1" customWidth="1"/>
    <col min="5514" max="5514" width="4.5703125" style="1" customWidth="1"/>
    <col min="5515" max="5515" width="0" style="1" hidden="1" customWidth="1"/>
    <col min="5516" max="5517" width="4.42578125" style="1" customWidth="1"/>
    <col min="5518" max="5518" width="0" style="1" hidden="1" customWidth="1"/>
    <col min="5519" max="5519" width="4.42578125" style="1" customWidth="1"/>
    <col min="5520" max="5520" width="4.140625" style="1" customWidth="1"/>
    <col min="5521" max="5521" width="0" style="1" hidden="1" customWidth="1"/>
    <col min="5522" max="5522" width="4.42578125" style="1" customWidth="1"/>
    <col min="5523" max="5523" width="4.28515625" style="1" customWidth="1"/>
    <col min="5524" max="5524" width="0" style="1" hidden="1" customWidth="1"/>
    <col min="5525" max="5526" width="4.140625" style="1" customWidth="1"/>
    <col min="5527" max="5527" width="0" style="1" hidden="1" customWidth="1"/>
    <col min="5528" max="5528" width="4.140625" style="1" customWidth="1"/>
    <col min="5529" max="5529" width="4.28515625" style="1" customWidth="1"/>
    <col min="5530" max="5530" width="0" style="1" hidden="1" customWidth="1"/>
    <col min="5531" max="5531" width="4.42578125" style="1" customWidth="1"/>
    <col min="5532" max="5532" width="4.140625" style="1" customWidth="1"/>
    <col min="5533" max="5533" width="0" style="1" hidden="1" customWidth="1"/>
    <col min="5534" max="5534" width="4.28515625" style="1" customWidth="1"/>
    <col min="5535" max="5535" width="4.140625" style="1" customWidth="1"/>
    <col min="5536" max="5536" width="0" style="1" hidden="1" customWidth="1"/>
    <col min="5537" max="5537" width="4.28515625" style="1" customWidth="1"/>
    <col min="5538" max="5538" width="4.85546875" style="1" customWidth="1"/>
    <col min="5539" max="5539" width="0" style="1" hidden="1" customWidth="1"/>
    <col min="5540" max="5540" width="4.42578125" style="1" customWidth="1"/>
    <col min="5541" max="5541" width="4.140625" style="1" customWidth="1"/>
    <col min="5542" max="5542" width="0" style="1" hidden="1" customWidth="1"/>
    <col min="5543" max="5543" width="4.140625" style="1" customWidth="1"/>
    <col min="5544" max="5544" width="4.28515625" style="1" customWidth="1"/>
    <col min="5545" max="5545" width="0" style="1" hidden="1" customWidth="1"/>
    <col min="5546" max="5547" width="4.42578125" style="1" customWidth="1"/>
    <col min="5548" max="5548" width="0" style="1" hidden="1" customWidth="1"/>
    <col min="5549" max="5550" width="4.42578125" style="1" customWidth="1"/>
    <col min="5551" max="5551" width="0" style="1" hidden="1" customWidth="1"/>
    <col min="5552" max="5553" width="4.42578125" style="1" customWidth="1"/>
    <col min="5554" max="5554" width="0" style="1" hidden="1" customWidth="1"/>
    <col min="5555" max="5556" width="4.42578125" style="1" customWidth="1"/>
    <col min="5557" max="5557" width="0" style="1" hidden="1" customWidth="1"/>
    <col min="5558" max="5559" width="4.42578125" style="1" customWidth="1"/>
    <col min="5560" max="5560" width="0" style="1" hidden="1" customWidth="1"/>
    <col min="5561" max="5562" width="4.42578125" style="1" customWidth="1"/>
    <col min="5563" max="5563" width="0" style="1" hidden="1" customWidth="1"/>
    <col min="5564" max="5565" width="4.42578125" style="1" customWidth="1"/>
    <col min="5566" max="5632" width="10.28515625" style="1"/>
    <col min="5633" max="5633" width="3.85546875" style="1" customWidth="1"/>
    <col min="5634" max="5634" width="32.7109375" style="1" customWidth="1"/>
    <col min="5635" max="5711" width="3.85546875" style="1" customWidth="1"/>
    <col min="5712" max="5713" width="0" style="1" hidden="1" customWidth="1"/>
    <col min="5714" max="5714" width="3.85546875" style="1" customWidth="1"/>
    <col min="5715" max="5716" width="0" style="1" hidden="1" customWidth="1"/>
    <col min="5717" max="5717" width="3.85546875" style="1" customWidth="1"/>
    <col min="5718" max="5719" width="0" style="1" hidden="1" customWidth="1"/>
    <col min="5720" max="5720" width="3.85546875" style="1" customWidth="1"/>
    <col min="5721" max="5722" width="0" style="1" hidden="1" customWidth="1"/>
    <col min="5723" max="5723" width="3.85546875" style="1" customWidth="1"/>
    <col min="5724" max="5725" width="0" style="1" hidden="1" customWidth="1"/>
    <col min="5726" max="5726" width="3.85546875" style="1" customWidth="1"/>
    <col min="5727" max="5728" width="0" style="1" hidden="1" customWidth="1"/>
    <col min="5729" max="5729" width="3.85546875" style="1" customWidth="1"/>
    <col min="5730" max="5731" width="0" style="1" hidden="1" customWidth="1"/>
    <col min="5732" max="5732" width="3.85546875" style="1" customWidth="1"/>
    <col min="5733" max="5734" width="0" style="1" hidden="1" customWidth="1"/>
    <col min="5735" max="5735" width="3.85546875" style="1" customWidth="1"/>
    <col min="5736" max="5737" width="0" style="1" hidden="1" customWidth="1"/>
    <col min="5738" max="5738" width="3.85546875" style="1" customWidth="1"/>
    <col min="5739" max="5740" width="0" style="1" hidden="1" customWidth="1"/>
    <col min="5741" max="5741" width="3.85546875" style="1" customWidth="1"/>
    <col min="5742" max="5743" width="0" style="1" hidden="1" customWidth="1"/>
    <col min="5744" max="5744" width="3.85546875" style="1" customWidth="1"/>
    <col min="5745" max="5746" width="0" style="1" hidden="1" customWidth="1"/>
    <col min="5747" max="5747" width="3.85546875" style="1" customWidth="1"/>
    <col min="5748" max="5749" width="0" style="1" hidden="1" customWidth="1"/>
    <col min="5750" max="5752" width="3.85546875" style="1" customWidth="1"/>
    <col min="5753" max="5753" width="0" style="1" hidden="1" customWidth="1"/>
    <col min="5754" max="5755" width="3.85546875" style="1" customWidth="1"/>
    <col min="5756" max="5756" width="0" style="1" hidden="1" customWidth="1"/>
    <col min="5757" max="5758" width="3.85546875" style="1" customWidth="1"/>
    <col min="5759" max="5759" width="0" style="1" hidden="1" customWidth="1"/>
    <col min="5760" max="5761" width="4.140625" style="1" bestFit="1" customWidth="1"/>
    <col min="5762" max="5762" width="0" style="1" hidden="1" customWidth="1"/>
    <col min="5763" max="5763" width="4.28515625" style="1" customWidth="1"/>
    <col min="5764" max="5764" width="3.42578125" style="1" customWidth="1"/>
    <col min="5765" max="5765" width="0" style="1" hidden="1" customWidth="1"/>
    <col min="5766" max="5766" width="3.7109375" style="1" customWidth="1"/>
    <col min="5767" max="5767" width="4.28515625" style="1" customWidth="1"/>
    <col min="5768" max="5768" width="0" style="1" hidden="1" customWidth="1"/>
    <col min="5769" max="5769" width="4.28515625" style="1" customWidth="1"/>
    <col min="5770" max="5770" width="4.5703125" style="1" customWidth="1"/>
    <col min="5771" max="5771" width="0" style="1" hidden="1" customWidth="1"/>
    <col min="5772" max="5773" width="4.42578125" style="1" customWidth="1"/>
    <col min="5774" max="5774" width="0" style="1" hidden="1" customWidth="1"/>
    <col min="5775" max="5775" width="4.42578125" style="1" customWidth="1"/>
    <col min="5776" max="5776" width="4.140625" style="1" customWidth="1"/>
    <col min="5777" max="5777" width="0" style="1" hidden="1" customWidth="1"/>
    <col min="5778" max="5778" width="4.42578125" style="1" customWidth="1"/>
    <col min="5779" max="5779" width="4.28515625" style="1" customWidth="1"/>
    <col min="5780" max="5780" width="0" style="1" hidden="1" customWidth="1"/>
    <col min="5781" max="5782" width="4.140625" style="1" customWidth="1"/>
    <col min="5783" max="5783" width="0" style="1" hidden="1" customWidth="1"/>
    <col min="5784" max="5784" width="4.140625" style="1" customWidth="1"/>
    <col min="5785" max="5785" width="4.28515625" style="1" customWidth="1"/>
    <col min="5786" max="5786" width="0" style="1" hidden="1" customWidth="1"/>
    <col min="5787" max="5787" width="4.42578125" style="1" customWidth="1"/>
    <col min="5788" max="5788" width="4.140625" style="1" customWidth="1"/>
    <col min="5789" max="5789" width="0" style="1" hidden="1" customWidth="1"/>
    <col min="5790" max="5790" width="4.28515625" style="1" customWidth="1"/>
    <col min="5791" max="5791" width="4.140625" style="1" customWidth="1"/>
    <col min="5792" max="5792" width="0" style="1" hidden="1" customWidth="1"/>
    <col min="5793" max="5793" width="4.28515625" style="1" customWidth="1"/>
    <col min="5794" max="5794" width="4.85546875" style="1" customWidth="1"/>
    <col min="5795" max="5795" width="0" style="1" hidden="1" customWidth="1"/>
    <col min="5796" max="5796" width="4.42578125" style="1" customWidth="1"/>
    <col min="5797" max="5797" width="4.140625" style="1" customWidth="1"/>
    <col min="5798" max="5798" width="0" style="1" hidden="1" customWidth="1"/>
    <col min="5799" max="5799" width="4.140625" style="1" customWidth="1"/>
    <col min="5800" max="5800" width="4.28515625" style="1" customWidth="1"/>
    <col min="5801" max="5801" width="0" style="1" hidden="1" customWidth="1"/>
    <col min="5802" max="5803" width="4.42578125" style="1" customWidth="1"/>
    <col min="5804" max="5804" width="0" style="1" hidden="1" customWidth="1"/>
    <col min="5805" max="5806" width="4.42578125" style="1" customWidth="1"/>
    <col min="5807" max="5807" width="0" style="1" hidden="1" customWidth="1"/>
    <col min="5808" max="5809" width="4.42578125" style="1" customWidth="1"/>
    <col min="5810" max="5810" width="0" style="1" hidden="1" customWidth="1"/>
    <col min="5811" max="5812" width="4.42578125" style="1" customWidth="1"/>
    <col min="5813" max="5813" width="0" style="1" hidden="1" customWidth="1"/>
    <col min="5814" max="5815" width="4.42578125" style="1" customWidth="1"/>
    <col min="5816" max="5816" width="0" style="1" hidden="1" customWidth="1"/>
    <col min="5817" max="5818" width="4.42578125" style="1" customWidth="1"/>
    <col min="5819" max="5819" width="0" style="1" hidden="1" customWidth="1"/>
    <col min="5820" max="5821" width="4.42578125" style="1" customWidth="1"/>
    <col min="5822" max="5888" width="10.28515625" style="1"/>
    <col min="5889" max="5889" width="3.85546875" style="1" customWidth="1"/>
    <col min="5890" max="5890" width="32.7109375" style="1" customWidth="1"/>
    <col min="5891" max="5967" width="3.85546875" style="1" customWidth="1"/>
    <col min="5968" max="5969" width="0" style="1" hidden="1" customWidth="1"/>
    <col min="5970" max="5970" width="3.85546875" style="1" customWidth="1"/>
    <col min="5971" max="5972" width="0" style="1" hidden="1" customWidth="1"/>
    <col min="5973" max="5973" width="3.85546875" style="1" customWidth="1"/>
    <col min="5974" max="5975" width="0" style="1" hidden="1" customWidth="1"/>
    <col min="5976" max="5976" width="3.85546875" style="1" customWidth="1"/>
    <col min="5977" max="5978" width="0" style="1" hidden="1" customWidth="1"/>
    <col min="5979" max="5979" width="3.85546875" style="1" customWidth="1"/>
    <col min="5980" max="5981" width="0" style="1" hidden="1" customWidth="1"/>
    <col min="5982" max="5982" width="3.85546875" style="1" customWidth="1"/>
    <col min="5983" max="5984" width="0" style="1" hidden="1" customWidth="1"/>
    <col min="5985" max="5985" width="3.85546875" style="1" customWidth="1"/>
    <col min="5986" max="5987" width="0" style="1" hidden="1" customWidth="1"/>
    <col min="5988" max="5988" width="3.85546875" style="1" customWidth="1"/>
    <col min="5989" max="5990" width="0" style="1" hidden="1" customWidth="1"/>
    <col min="5991" max="5991" width="3.85546875" style="1" customWidth="1"/>
    <col min="5992" max="5993" width="0" style="1" hidden="1" customWidth="1"/>
    <col min="5994" max="5994" width="3.85546875" style="1" customWidth="1"/>
    <col min="5995" max="5996" width="0" style="1" hidden="1" customWidth="1"/>
    <col min="5997" max="5997" width="3.85546875" style="1" customWidth="1"/>
    <col min="5998" max="5999" width="0" style="1" hidden="1" customWidth="1"/>
    <col min="6000" max="6000" width="3.85546875" style="1" customWidth="1"/>
    <col min="6001" max="6002" width="0" style="1" hidden="1" customWidth="1"/>
    <col min="6003" max="6003" width="3.85546875" style="1" customWidth="1"/>
    <col min="6004" max="6005" width="0" style="1" hidden="1" customWidth="1"/>
    <col min="6006" max="6008" width="3.85546875" style="1" customWidth="1"/>
    <col min="6009" max="6009" width="0" style="1" hidden="1" customWidth="1"/>
    <col min="6010" max="6011" width="3.85546875" style="1" customWidth="1"/>
    <col min="6012" max="6012" width="0" style="1" hidden="1" customWidth="1"/>
    <col min="6013" max="6014" width="3.85546875" style="1" customWidth="1"/>
    <col min="6015" max="6015" width="0" style="1" hidden="1" customWidth="1"/>
    <col min="6016" max="6017" width="4.140625" style="1" bestFit="1" customWidth="1"/>
    <col min="6018" max="6018" width="0" style="1" hidden="1" customWidth="1"/>
    <col min="6019" max="6019" width="4.28515625" style="1" customWidth="1"/>
    <col min="6020" max="6020" width="3.42578125" style="1" customWidth="1"/>
    <col min="6021" max="6021" width="0" style="1" hidden="1" customWidth="1"/>
    <col min="6022" max="6022" width="3.7109375" style="1" customWidth="1"/>
    <col min="6023" max="6023" width="4.28515625" style="1" customWidth="1"/>
    <col min="6024" max="6024" width="0" style="1" hidden="1" customWidth="1"/>
    <col min="6025" max="6025" width="4.28515625" style="1" customWidth="1"/>
    <col min="6026" max="6026" width="4.5703125" style="1" customWidth="1"/>
    <col min="6027" max="6027" width="0" style="1" hidden="1" customWidth="1"/>
    <col min="6028" max="6029" width="4.42578125" style="1" customWidth="1"/>
    <col min="6030" max="6030" width="0" style="1" hidden="1" customWidth="1"/>
    <col min="6031" max="6031" width="4.42578125" style="1" customWidth="1"/>
    <col min="6032" max="6032" width="4.140625" style="1" customWidth="1"/>
    <col min="6033" max="6033" width="0" style="1" hidden="1" customWidth="1"/>
    <col min="6034" max="6034" width="4.42578125" style="1" customWidth="1"/>
    <col min="6035" max="6035" width="4.28515625" style="1" customWidth="1"/>
    <col min="6036" max="6036" width="0" style="1" hidden="1" customWidth="1"/>
    <col min="6037" max="6038" width="4.140625" style="1" customWidth="1"/>
    <col min="6039" max="6039" width="0" style="1" hidden="1" customWidth="1"/>
    <col min="6040" max="6040" width="4.140625" style="1" customWidth="1"/>
    <col min="6041" max="6041" width="4.28515625" style="1" customWidth="1"/>
    <col min="6042" max="6042" width="0" style="1" hidden="1" customWidth="1"/>
    <col min="6043" max="6043" width="4.42578125" style="1" customWidth="1"/>
    <col min="6044" max="6044" width="4.140625" style="1" customWidth="1"/>
    <col min="6045" max="6045" width="0" style="1" hidden="1" customWidth="1"/>
    <col min="6046" max="6046" width="4.28515625" style="1" customWidth="1"/>
    <col min="6047" max="6047" width="4.140625" style="1" customWidth="1"/>
    <col min="6048" max="6048" width="0" style="1" hidden="1" customWidth="1"/>
    <col min="6049" max="6049" width="4.28515625" style="1" customWidth="1"/>
    <col min="6050" max="6050" width="4.85546875" style="1" customWidth="1"/>
    <col min="6051" max="6051" width="0" style="1" hidden="1" customWidth="1"/>
    <col min="6052" max="6052" width="4.42578125" style="1" customWidth="1"/>
    <col min="6053" max="6053" width="4.140625" style="1" customWidth="1"/>
    <col min="6054" max="6054" width="0" style="1" hidden="1" customWidth="1"/>
    <col min="6055" max="6055" width="4.140625" style="1" customWidth="1"/>
    <col min="6056" max="6056" width="4.28515625" style="1" customWidth="1"/>
    <col min="6057" max="6057" width="0" style="1" hidden="1" customWidth="1"/>
    <col min="6058" max="6059" width="4.42578125" style="1" customWidth="1"/>
    <col min="6060" max="6060" width="0" style="1" hidden="1" customWidth="1"/>
    <col min="6061" max="6062" width="4.42578125" style="1" customWidth="1"/>
    <col min="6063" max="6063" width="0" style="1" hidden="1" customWidth="1"/>
    <col min="6064" max="6065" width="4.42578125" style="1" customWidth="1"/>
    <col min="6066" max="6066" width="0" style="1" hidden="1" customWidth="1"/>
    <col min="6067" max="6068" width="4.42578125" style="1" customWidth="1"/>
    <col min="6069" max="6069" width="0" style="1" hidden="1" customWidth="1"/>
    <col min="6070" max="6071" width="4.42578125" style="1" customWidth="1"/>
    <col min="6072" max="6072" width="0" style="1" hidden="1" customWidth="1"/>
    <col min="6073" max="6074" width="4.42578125" style="1" customWidth="1"/>
    <col min="6075" max="6075" width="0" style="1" hidden="1" customWidth="1"/>
    <col min="6076" max="6077" width="4.42578125" style="1" customWidth="1"/>
    <col min="6078" max="6144" width="10.28515625" style="1"/>
    <col min="6145" max="6145" width="3.85546875" style="1" customWidth="1"/>
    <col min="6146" max="6146" width="32.7109375" style="1" customWidth="1"/>
    <col min="6147" max="6223" width="3.85546875" style="1" customWidth="1"/>
    <col min="6224" max="6225" width="0" style="1" hidden="1" customWidth="1"/>
    <col min="6226" max="6226" width="3.85546875" style="1" customWidth="1"/>
    <col min="6227" max="6228" width="0" style="1" hidden="1" customWidth="1"/>
    <col min="6229" max="6229" width="3.85546875" style="1" customWidth="1"/>
    <col min="6230" max="6231" width="0" style="1" hidden="1" customWidth="1"/>
    <col min="6232" max="6232" width="3.85546875" style="1" customWidth="1"/>
    <col min="6233" max="6234" width="0" style="1" hidden="1" customWidth="1"/>
    <col min="6235" max="6235" width="3.85546875" style="1" customWidth="1"/>
    <col min="6236" max="6237" width="0" style="1" hidden="1" customWidth="1"/>
    <col min="6238" max="6238" width="3.85546875" style="1" customWidth="1"/>
    <col min="6239" max="6240" width="0" style="1" hidden="1" customWidth="1"/>
    <col min="6241" max="6241" width="3.85546875" style="1" customWidth="1"/>
    <col min="6242" max="6243" width="0" style="1" hidden="1" customWidth="1"/>
    <col min="6244" max="6244" width="3.85546875" style="1" customWidth="1"/>
    <col min="6245" max="6246" width="0" style="1" hidden="1" customWidth="1"/>
    <col min="6247" max="6247" width="3.85546875" style="1" customWidth="1"/>
    <col min="6248" max="6249" width="0" style="1" hidden="1" customWidth="1"/>
    <col min="6250" max="6250" width="3.85546875" style="1" customWidth="1"/>
    <col min="6251" max="6252" width="0" style="1" hidden="1" customWidth="1"/>
    <col min="6253" max="6253" width="3.85546875" style="1" customWidth="1"/>
    <col min="6254" max="6255" width="0" style="1" hidden="1" customWidth="1"/>
    <col min="6256" max="6256" width="3.85546875" style="1" customWidth="1"/>
    <col min="6257" max="6258" width="0" style="1" hidden="1" customWidth="1"/>
    <col min="6259" max="6259" width="3.85546875" style="1" customWidth="1"/>
    <col min="6260" max="6261" width="0" style="1" hidden="1" customWidth="1"/>
    <col min="6262" max="6264" width="3.85546875" style="1" customWidth="1"/>
    <col min="6265" max="6265" width="0" style="1" hidden="1" customWidth="1"/>
    <col min="6266" max="6267" width="3.85546875" style="1" customWidth="1"/>
    <col min="6268" max="6268" width="0" style="1" hidden="1" customWidth="1"/>
    <col min="6269" max="6270" width="3.85546875" style="1" customWidth="1"/>
    <col min="6271" max="6271" width="0" style="1" hidden="1" customWidth="1"/>
    <col min="6272" max="6273" width="4.140625" style="1" bestFit="1" customWidth="1"/>
    <col min="6274" max="6274" width="0" style="1" hidden="1" customWidth="1"/>
    <col min="6275" max="6275" width="4.28515625" style="1" customWidth="1"/>
    <col min="6276" max="6276" width="3.42578125" style="1" customWidth="1"/>
    <col min="6277" max="6277" width="0" style="1" hidden="1" customWidth="1"/>
    <col min="6278" max="6278" width="3.7109375" style="1" customWidth="1"/>
    <col min="6279" max="6279" width="4.28515625" style="1" customWidth="1"/>
    <col min="6280" max="6280" width="0" style="1" hidden="1" customWidth="1"/>
    <col min="6281" max="6281" width="4.28515625" style="1" customWidth="1"/>
    <col min="6282" max="6282" width="4.5703125" style="1" customWidth="1"/>
    <col min="6283" max="6283" width="0" style="1" hidden="1" customWidth="1"/>
    <col min="6284" max="6285" width="4.42578125" style="1" customWidth="1"/>
    <col min="6286" max="6286" width="0" style="1" hidden="1" customWidth="1"/>
    <col min="6287" max="6287" width="4.42578125" style="1" customWidth="1"/>
    <col min="6288" max="6288" width="4.140625" style="1" customWidth="1"/>
    <col min="6289" max="6289" width="0" style="1" hidden="1" customWidth="1"/>
    <col min="6290" max="6290" width="4.42578125" style="1" customWidth="1"/>
    <col min="6291" max="6291" width="4.28515625" style="1" customWidth="1"/>
    <col min="6292" max="6292" width="0" style="1" hidden="1" customWidth="1"/>
    <col min="6293" max="6294" width="4.140625" style="1" customWidth="1"/>
    <col min="6295" max="6295" width="0" style="1" hidden="1" customWidth="1"/>
    <col min="6296" max="6296" width="4.140625" style="1" customWidth="1"/>
    <col min="6297" max="6297" width="4.28515625" style="1" customWidth="1"/>
    <col min="6298" max="6298" width="0" style="1" hidden="1" customWidth="1"/>
    <col min="6299" max="6299" width="4.42578125" style="1" customWidth="1"/>
    <col min="6300" max="6300" width="4.140625" style="1" customWidth="1"/>
    <col min="6301" max="6301" width="0" style="1" hidden="1" customWidth="1"/>
    <col min="6302" max="6302" width="4.28515625" style="1" customWidth="1"/>
    <col min="6303" max="6303" width="4.140625" style="1" customWidth="1"/>
    <col min="6304" max="6304" width="0" style="1" hidden="1" customWidth="1"/>
    <col min="6305" max="6305" width="4.28515625" style="1" customWidth="1"/>
    <col min="6306" max="6306" width="4.85546875" style="1" customWidth="1"/>
    <col min="6307" max="6307" width="0" style="1" hidden="1" customWidth="1"/>
    <col min="6308" max="6308" width="4.42578125" style="1" customWidth="1"/>
    <col min="6309" max="6309" width="4.140625" style="1" customWidth="1"/>
    <col min="6310" max="6310" width="0" style="1" hidden="1" customWidth="1"/>
    <col min="6311" max="6311" width="4.140625" style="1" customWidth="1"/>
    <col min="6312" max="6312" width="4.28515625" style="1" customWidth="1"/>
    <col min="6313" max="6313" width="0" style="1" hidden="1" customWidth="1"/>
    <col min="6314" max="6315" width="4.42578125" style="1" customWidth="1"/>
    <col min="6316" max="6316" width="0" style="1" hidden="1" customWidth="1"/>
    <col min="6317" max="6318" width="4.42578125" style="1" customWidth="1"/>
    <col min="6319" max="6319" width="0" style="1" hidden="1" customWidth="1"/>
    <col min="6320" max="6321" width="4.42578125" style="1" customWidth="1"/>
    <col min="6322" max="6322" width="0" style="1" hidden="1" customWidth="1"/>
    <col min="6323" max="6324" width="4.42578125" style="1" customWidth="1"/>
    <col min="6325" max="6325" width="0" style="1" hidden="1" customWidth="1"/>
    <col min="6326" max="6327" width="4.42578125" style="1" customWidth="1"/>
    <col min="6328" max="6328" width="0" style="1" hidden="1" customWidth="1"/>
    <col min="6329" max="6330" width="4.42578125" style="1" customWidth="1"/>
    <col min="6331" max="6331" width="0" style="1" hidden="1" customWidth="1"/>
    <col min="6332" max="6333" width="4.42578125" style="1" customWidth="1"/>
    <col min="6334" max="6400" width="10.28515625" style="1"/>
    <col min="6401" max="6401" width="3.85546875" style="1" customWidth="1"/>
    <col min="6402" max="6402" width="32.7109375" style="1" customWidth="1"/>
    <col min="6403" max="6479" width="3.85546875" style="1" customWidth="1"/>
    <col min="6480" max="6481" width="0" style="1" hidden="1" customWidth="1"/>
    <col min="6482" max="6482" width="3.85546875" style="1" customWidth="1"/>
    <col min="6483" max="6484" width="0" style="1" hidden="1" customWidth="1"/>
    <col min="6485" max="6485" width="3.85546875" style="1" customWidth="1"/>
    <col min="6486" max="6487" width="0" style="1" hidden="1" customWidth="1"/>
    <col min="6488" max="6488" width="3.85546875" style="1" customWidth="1"/>
    <col min="6489" max="6490" width="0" style="1" hidden="1" customWidth="1"/>
    <col min="6491" max="6491" width="3.85546875" style="1" customWidth="1"/>
    <col min="6492" max="6493" width="0" style="1" hidden="1" customWidth="1"/>
    <col min="6494" max="6494" width="3.85546875" style="1" customWidth="1"/>
    <col min="6495" max="6496" width="0" style="1" hidden="1" customWidth="1"/>
    <col min="6497" max="6497" width="3.85546875" style="1" customWidth="1"/>
    <col min="6498" max="6499" width="0" style="1" hidden="1" customWidth="1"/>
    <col min="6500" max="6500" width="3.85546875" style="1" customWidth="1"/>
    <col min="6501" max="6502" width="0" style="1" hidden="1" customWidth="1"/>
    <col min="6503" max="6503" width="3.85546875" style="1" customWidth="1"/>
    <col min="6504" max="6505" width="0" style="1" hidden="1" customWidth="1"/>
    <col min="6506" max="6506" width="3.85546875" style="1" customWidth="1"/>
    <col min="6507" max="6508" width="0" style="1" hidden="1" customWidth="1"/>
    <col min="6509" max="6509" width="3.85546875" style="1" customWidth="1"/>
    <col min="6510" max="6511" width="0" style="1" hidden="1" customWidth="1"/>
    <col min="6512" max="6512" width="3.85546875" style="1" customWidth="1"/>
    <col min="6513" max="6514" width="0" style="1" hidden="1" customWidth="1"/>
    <col min="6515" max="6515" width="3.85546875" style="1" customWidth="1"/>
    <col min="6516" max="6517" width="0" style="1" hidden="1" customWidth="1"/>
    <col min="6518" max="6520" width="3.85546875" style="1" customWidth="1"/>
    <col min="6521" max="6521" width="0" style="1" hidden="1" customWidth="1"/>
    <col min="6522" max="6523" width="3.85546875" style="1" customWidth="1"/>
    <col min="6524" max="6524" width="0" style="1" hidden="1" customWidth="1"/>
    <col min="6525" max="6526" width="3.85546875" style="1" customWidth="1"/>
    <col min="6527" max="6527" width="0" style="1" hidden="1" customWidth="1"/>
    <col min="6528" max="6529" width="4.140625" style="1" bestFit="1" customWidth="1"/>
    <col min="6530" max="6530" width="0" style="1" hidden="1" customWidth="1"/>
    <col min="6531" max="6531" width="4.28515625" style="1" customWidth="1"/>
    <col min="6532" max="6532" width="3.42578125" style="1" customWidth="1"/>
    <col min="6533" max="6533" width="0" style="1" hidden="1" customWidth="1"/>
    <col min="6534" max="6534" width="3.7109375" style="1" customWidth="1"/>
    <col min="6535" max="6535" width="4.28515625" style="1" customWidth="1"/>
    <col min="6536" max="6536" width="0" style="1" hidden="1" customWidth="1"/>
    <col min="6537" max="6537" width="4.28515625" style="1" customWidth="1"/>
    <col min="6538" max="6538" width="4.5703125" style="1" customWidth="1"/>
    <col min="6539" max="6539" width="0" style="1" hidden="1" customWidth="1"/>
    <col min="6540" max="6541" width="4.42578125" style="1" customWidth="1"/>
    <col min="6542" max="6542" width="0" style="1" hidden="1" customWidth="1"/>
    <col min="6543" max="6543" width="4.42578125" style="1" customWidth="1"/>
    <col min="6544" max="6544" width="4.140625" style="1" customWidth="1"/>
    <col min="6545" max="6545" width="0" style="1" hidden="1" customWidth="1"/>
    <col min="6546" max="6546" width="4.42578125" style="1" customWidth="1"/>
    <col min="6547" max="6547" width="4.28515625" style="1" customWidth="1"/>
    <col min="6548" max="6548" width="0" style="1" hidden="1" customWidth="1"/>
    <col min="6549" max="6550" width="4.140625" style="1" customWidth="1"/>
    <col min="6551" max="6551" width="0" style="1" hidden="1" customWidth="1"/>
    <col min="6552" max="6552" width="4.140625" style="1" customWidth="1"/>
    <col min="6553" max="6553" width="4.28515625" style="1" customWidth="1"/>
    <col min="6554" max="6554" width="0" style="1" hidden="1" customWidth="1"/>
    <col min="6555" max="6555" width="4.42578125" style="1" customWidth="1"/>
    <col min="6556" max="6556" width="4.140625" style="1" customWidth="1"/>
    <col min="6557" max="6557" width="0" style="1" hidden="1" customWidth="1"/>
    <col min="6558" max="6558" width="4.28515625" style="1" customWidth="1"/>
    <col min="6559" max="6559" width="4.140625" style="1" customWidth="1"/>
    <col min="6560" max="6560" width="0" style="1" hidden="1" customWidth="1"/>
    <col min="6561" max="6561" width="4.28515625" style="1" customWidth="1"/>
    <col min="6562" max="6562" width="4.85546875" style="1" customWidth="1"/>
    <col min="6563" max="6563" width="0" style="1" hidden="1" customWidth="1"/>
    <col min="6564" max="6564" width="4.42578125" style="1" customWidth="1"/>
    <col min="6565" max="6565" width="4.140625" style="1" customWidth="1"/>
    <col min="6566" max="6566" width="0" style="1" hidden="1" customWidth="1"/>
    <col min="6567" max="6567" width="4.140625" style="1" customWidth="1"/>
    <col min="6568" max="6568" width="4.28515625" style="1" customWidth="1"/>
    <col min="6569" max="6569" width="0" style="1" hidden="1" customWidth="1"/>
    <col min="6570" max="6571" width="4.42578125" style="1" customWidth="1"/>
    <col min="6572" max="6572" width="0" style="1" hidden="1" customWidth="1"/>
    <col min="6573" max="6574" width="4.42578125" style="1" customWidth="1"/>
    <col min="6575" max="6575" width="0" style="1" hidden="1" customWidth="1"/>
    <col min="6576" max="6577" width="4.42578125" style="1" customWidth="1"/>
    <col min="6578" max="6578" width="0" style="1" hidden="1" customWidth="1"/>
    <col min="6579" max="6580" width="4.42578125" style="1" customWidth="1"/>
    <col min="6581" max="6581" width="0" style="1" hidden="1" customWidth="1"/>
    <col min="6582" max="6583" width="4.42578125" style="1" customWidth="1"/>
    <col min="6584" max="6584" width="0" style="1" hidden="1" customWidth="1"/>
    <col min="6585" max="6586" width="4.42578125" style="1" customWidth="1"/>
    <col min="6587" max="6587" width="0" style="1" hidden="1" customWidth="1"/>
    <col min="6588" max="6589" width="4.42578125" style="1" customWidth="1"/>
    <col min="6590" max="6656" width="10.28515625" style="1"/>
    <col min="6657" max="6657" width="3.85546875" style="1" customWidth="1"/>
    <col min="6658" max="6658" width="32.7109375" style="1" customWidth="1"/>
    <col min="6659" max="6735" width="3.85546875" style="1" customWidth="1"/>
    <col min="6736" max="6737" width="0" style="1" hidden="1" customWidth="1"/>
    <col min="6738" max="6738" width="3.85546875" style="1" customWidth="1"/>
    <col min="6739" max="6740" width="0" style="1" hidden="1" customWidth="1"/>
    <col min="6741" max="6741" width="3.85546875" style="1" customWidth="1"/>
    <col min="6742" max="6743" width="0" style="1" hidden="1" customWidth="1"/>
    <col min="6744" max="6744" width="3.85546875" style="1" customWidth="1"/>
    <col min="6745" max="6746" width="0" style="1" hidden="1" customWidth="1"/>
    <col min="6747" max="6747" width="3.85546875" style="1" customWidth="1"/>
    <col min="6748" max="6749" width="0" style="1" hidden="1" customWidth="1"/>
    <col min="6750" max="6750" width="3.85546875" style="1" customWidth="1"/>
    <col min="6751" max="6752" width="0" style="1" hidden="1" customWidth="1"/>
    <col min="6753" max="6753" width="3.85546875" style="1" customWidth="1"/>
    <col min="6754" max="6755" width="0" style="1" hidden="1" customWidth="1"/>
    <col min="6756" max="6756" width="3.85546875" style="1" customWidth="1"/>
    <col min="6757" max="6758" width="0" style="1" hidden="1" customWidth="1"/>
    <col min="6759" max="6759" width="3.85546875" style="1" customWidth="1"/>
    <col min="6760" max="6761" width="0" style="1" hidden="1" customWidth="1"/>
    <col min="6762" max="6762" width="3.85546875" style="1" customWidth="1"/>
    <col min="6763" max="6764" width="0" style="1" hidden="1" customWidth="1"/>
    <col min="6765" max="6765" width="3.85546875" style="1" customWidth="1"/>
    <col min="6766" max="6767" width="0" style="1" hidden="1" customWidth="1"/>
    <col min="6768" max="6768" width="3.85546875" style="1" customWidth="1"/>
    <col min="6769" max="6770" width="0" style="1" hidden="1" customWidth="1"/>
    <col min="6771" max="6771" width="3.85546875" style="1" customWidth="1"/>
    <col min="6772" max="6773" width="0" style="1" hidden="1" customWidth="1"/>
    <col min="6774" max="6776" width="3.85546875" style="1" customWidth="1"/>
    <col min="6777" max="6777" width="0" style="1" hidden="1" customWidth="1"/>
    <col min="6778" max="6779" width="3.85546875" style="1" customWidth="1"/>
    <col min="6780" max="6780" width="0" style="1" hidden="1" customWidth="1"/>
    <col min="6781" max="6782" width="3.85546875" style="1" customWidth="1"/>
    <col min="6783" max="6783" width="0" style="1" hidden="1" customWidth="1"/>
    <col min="6784" max="6785" width="4.140625" style="1" bestFit="1" customWidth="1"/>
    <col min="6786" max="6786" width="0" style="1" hidden="1" customWidth="1"/>
    <col min="6787" max="6787" width="4.28515625" style="1" customWidth="1"/>
    <col min="6788" max="6788" width="3.42578125" style="1" customWidth="1"/>
    <col min="6789" max="6789" width="0" style="1" hidden="1" customWidth="1"/>
    <col min="6790" max="6790" width="3.7109375" style="1" customWidth="1"/>
    <col min="6791" max="6791" width="4.28515625" style="1" customWidth="1"/>
    <col min="6792" max="6792" width="0" style="1" hidden="1" customWidth="1"/>
    <col min="6793" max="6793" width="4.28515625" style="1" customWidth="1"/>
    <col min="6794" max="6794" width="4.5703125" style="1" customWidth="1"/>
    <col min="6795" max="6795" width="0" style="1" hidden="1" customWidth="1"/>
    <col min="6796" max="6797" width="4.42578125" style="1" customWidth="1"/>
    <col min="6798" max="6798" width="0" style="1" hidden="1" customWidth="1"/>
    <col min="6799" max="6799" width="4.42578125" style="1" customWidth="1"/>
    <col min="6800" max="6800" width="4.140625" style="1" customWidth="1"/>
    <col min="6801" max="6801" width="0" style="1" hidden="1" customWidth="1"/>
    <col min="6802" max="6802" width="4.42578125" style="1" customWidth="1"/>
    <col min="6803" max="6803" width="4.28515625" style="1" customWidth="1"/>
    <col min="6804" max="6804" width="0" style="1" hidden="1" customWidth="1"/>
    <col min="6805" max="6806" width="4.140625" style="1" customWidth="1"/>
    <col min="6807" max="6807" width="0" style="1" hidden="1" customWidth="1"/>
    <col min="6808" max="6808" width="4.140625" style="1" customWidth="1"/>
    <col min="6809" max="6809" width="4.28515625" style="1" customWidth="1"/>
    <col min="6810" max="6810" width="0" style="1" hidden="1" customWidth="1"/>
    <col min="6811" max="6811" width="4.42578125" style="1" customWidth="1"/>
    <col min="6812" max="6812" width="4.140625" style="1" customWidth="1"/>
    <col min="6813" max="6813" width="0" style="1" hidden="1" customWidth="1"/>
    <col min="6814" max="6814" width="4.28515625" style="1" customWidth="1"/>
    <col min="6815" max="6815" width="4.140625" style="1" customWidth="1"/>
    <col min="6816" max="6816" width="0" style="1" hidden="1" customWidth="1"/>
    <col min="6817" max="6817" width="4.28515625" style="1" customWidth="1"/>
    <col min="6818" max="6818" width="4.85546875" style="1" customWidth="1"/>
    <col min="6819" max="6819" width="0" style="1" hidden="1" customWidth="1"/>
    <col min="6820" max="6820" width="4.42578125" style="1" customWidth="1"/>
    <col min="6821" max="6821" width="4.140625" style="1" customWidth="1"/>
    <col min="6822" max="6822" width="0" style="1" hidden="1" customWidth="1"/>
    <col min="6823" max="6823" width="4.140625" style="1" customWidth="1"/>
    <col min="6824" max="6824" width="4.28515625" style="1" customWidth="1"/>
    <col min="6825" max="6825" width="0" style="1" hidden="1" customWidth="1"/>
    <col min="6826" max="6827" width="4.42578125" style="1" customWidth="1"/>
    <col min="6828" max="6828" width="0" style="1" hidden="1" customWidth="1"/>
    <col min="6829" max="6830" width="4.42578125" style="1" customWidth="1"/>
    <col min="6831" max="6831" width="0" style="1" hidden="1" customWidth="1"/>
    <col min="6832" max="6833" width="4.42578125" style="1" customWidth="1"/>
    <col min="6834" max="6834" width="0" style="1" hidden="1" customWidth="1"/>
    <col min="6835" max="6836" width="4.42578125" style="1" customWidth="1"/>
    <col min="6837" max="6837" width="0" style="1" hidden="1" customWidth="1"/>
    <col min="6838" max="6839" width="4.42578125" style="1" customWidth="1"/>
    <col min="6840" max="6840" width="0" style="1" hidden="1" customWidth="1"/>
    <col min="6841" max="6842" width="4.42578125" style="1" customWidth="1"/>
    <col min="6843" max="6843" width="0" style="1" hidden="1" customWidth="1"/>
    <col min="6844" max="6845" width="4.42578125" style="1" customWidth="1"/>
    <col min="6846" max="6912" width="10.28515625" style="1"/>
    <col min="6913" max="6913" width="3.85546875" style="1" customWidth="1"/>
    <col min="6914" max="6914" width="32.7109375" style="1" customWidth="1"/>
    <col min="6915" max="6991" width="3.85546875" style="1" customWidth="1"/>
    <col min="6992" max="6993" width="0" style="1" hidden="1" customWidth="1"/>
    <col min="6994" max="6994" width="3.85546875" style="1" customWidth="1"/>
    <col min="6995" max="6996" width="0" style="1" hidden="1" customWidth="1"/>
    <col min="6997" max="6997" width="3.85546875" style="1" customWidth="1"/>
    <col min="6998" max="6999" width="0" style="1" hidden="1" customWidth="1"/>
    <col min="7000" max="7000" width="3.85546875" style="1" customWidth="1"/>
    <col min="7001" max="7002" width="0" style="1" hidden="1" customWidth="1"/>
    <col min="7003" max="7003" width="3.85546875" style="1" customWidth="1"/>
    <col min="7004" max="7005" width="0" style="1" hidden="1" customWidth="1"/>
    <col min="7006" max="7006" width="3.85546875" style="1" customWidth="1"/>
    <col min="7007" max="7008" width="0" style="1" hidden="1" customWidth="1"/>
    <col min="7009" max="7009" width="3.85546875" style="1" customWidth="1"/>
    <col min="7010" max="7011" width="0" style="1" hidden="1" customWidth="1"/>
    <col min="7012" max="7012" width="3.85546875" style="1" customWidth="1"/>
    <col min="7013" max="7014" width="0" style="1" hidden="1" customWidth="1"/>
    <col min="7015" max="7015" width="3.85546875" style="1" customWidth="1"/>
    <col min="7016" max="7017" width="0" style="1" hidden="1" customWidth="1"/>
    <col min="7018" max="7018" width="3.85546875" style="1" customWidth="1"/>
    <col min="7019" max="7020" width="0" style="1" hidden="1" customWidth="1"/>
    <col min="7021" max="7021" width="3.85546875" style="1" customWidth="1"/>
    <col min="7022" max="7023" width="0" style="1" hidden="1" customWidth="1"/>
    <col min="7024" max="7024" width="3.85546875" style="1" customWidth="1"/>
    <col min="7025" max="7026" width="0" style="1" hidden="1" customWidth="1"/>
    <col min="7027" max="7027" width="3.85546875" style="1" customWidth="1"/>
    <col min="7028" max="7029" width="0" style="1" hidden="1" customWidth="1"/>
    <col min="7030" max="7032" width="3.85546875" style="1" customWidth="1"/>
    <col min="7033" max="7033" width="0" style="1" hidden="1" customWidth="1"/>
    <col min="7034" max="7035" width="3.85546875" style="1" customWidth="1"/>
    <col min="7036" max="7036" width="0" style="1" hidden="1" customWidth="1"/>
    <col min="7037" max="7038" width="3.85546875" style="1" customWidth="1"/>
    <col min="7039" max="7039" width="0" style="1" hidden="1" customWidth="1"/>
    <col min="7040" max="7041" width="4.140625" style="1" bestFit="1" customWidth="1"/>
    <col min="7042" max="7042" width="0" style="1" hidden="1" customWidth="1"/>
    <col min="7043" max="7043" width="4.28515625" style="1" customWidth="1"/>
    <col min="7044" max="7044" width="3.42578125" style="1" customWidth="1"/>
    <col min="7045" max="7045" width="0" style="1" hidden="1" customWidth="1"/>
    <col min="7046" max="7046" width="3.7109375" style="1" customWidth="1"/>
    <col min="7047" max="7047" width="4.28515625" style="1" customWidth="1"/>
    <col min="7048" max="7048" width="0" style="1" hidden="1" customWidth="1"/>
    <col min="7049" max="7049" width="4.28515625" style="1" customWidth="1"/>
    <col min="7050" max="7050" width="4.5703125" style="1" customWidth="1"/>
    <col min="7051" max="7051" width="0" style="1" hidden="1" customWidth="1"/>
    <col min="7052" max="7053" width="4.42578125" style="1" customWidth="1"/>
    <col min="7054" max="7054" width="0" style="1" hidden="1" customWidth="1"/>
    <col min="7055" max="7055" width="4.42578125" style="1" customWidth="1"/>
    <col min="7056" max="7056" width="4.140625" style="1" customWidth="1"/>
    <col min="7057" max="7057" width="0" style="1" hidden="1" customWidth="1"/>
    <col min="7058" max="7058" width="4.42578125" style="1" customWidth="1"/>
    <col min="7059" max="7059" width="4.28515625" style="1" customWidth="1"/>
    <col min="7060" max="7060" width="0" style="1" hidden="1" customWidth="1"/>
    <col min="7061" max="7062" width="4.140625" style="1" customWidth="1"/>
    <col min="7063" max="7063" width="0" style="1" hidden="1" customWidth="1"/>
    <col min="7064" max="7064" width="4.140625" style="1" customWidth="1"/>
    <col min="7065" max="7065" width="4.28515625" style="1" customWidth="1"/>
    <col min="7066" max="7066" width="0" style="1" hidden="1" customWidth="1"/>
    <col min="7067" max="7067" width="4.42578125" style="1" customWidth="1"/>
    <col min="7068" max="7068" width="4.140625" style="1" customWidth="1"/>
    <col min="7069" max="7069" width="0" style="1" hidden="1" customWidth="1"/>
    <col min="7070" max="7070" width="4.28515625" style="1" customWidth="1"/>
    <col min="7071" max="7071" width="4.140625" style="1" customWidth="1"/>
    <col min="7072" max="7072" width="0" style="1" hidden="1" customWidth="1"/>
    <col min="7073" max="7073" width="4.28515625" style="1" customWidth="1"/>
    <col min="7074" max="7074" width="4.85546875" style="1" customWidth="1"/>
    <col min="7075" max="7075" width="0" style="1" hidden="1" customWidth="1"/>
    <col min="7076" max="7076" width="4.42578125" style="1" customWidth="1"/>
    <col min="7077" max="7077" width="4.140625" style="1" customWidth="1"/>
    <col min="7078" max="7078" width="0" style="1" hidden="1" customWidth="1"/>
    <col min="7079" max="7079" width="4.140625" style="1" customWidth="1"/>
    <col min="7080" max="7080" width="4.28515625" style="1" customWidth="1"/>
    <col min="7081" max="7081" width="0" style="1" hidden="1" customWidth="1"/>
    <col min="7082" max="7083" width="4.42578125" style="1" customWidth="1"/>
    <col min="7084" max="7084" width="0" style="1" hidden="1" customWidth="1"/>
    <col min="7085" max="7086" width="4.42578125" style="1" customWidth="1"/>
    <col min="7087" max="7087" width="0" style="1" hidden="1" customWidth="1"/>
    <col min="7088" max="7089" width="4.42578125" style="1" customWidth="1"/>
    <col min="7090" max="7090" width="0" style="1" hidden="1" customWidth="1"/>
    <col min="7091" max="7092" width="4.42578125" style="1" customWidth="1"/>
    <col min="7093" max="7093" width="0" style="1" hidden="1" customWidth="1"/>
    <col min="7094" max="7095" width="4.42578125" style="1" customWidth="1"/>
    <col min="7096" max="7096" width="0" style="1" hidden="1" customWidth="1"/>
    <col min="7097" max="7098" width="4.42578125" style="1" customWidth="1"/>
    <col min="7099" max="7099" width="0" style="1" hidden="1" customWidth="1"/>
    <col min="7100" max="7101" width="4.42578125" style="1" customWidth="1"/>
    <col min="7102" max="7168" width="10.28515625" style="1"/>
    <col min="7169" max="7169" width="3.85546875" style="1" customWidth="1"/>
    <col min="7170" max="7170" width="32.7109375" style="1" customWidth="1"/>
    <col min="7171" max="7247" width="3.85546875" style="1" customWidth="1"/>
    <col min="7248" max="7249" width="0" style="1" hidden="1" customWidth="1"/>
    <col min="7250" max="7250" width="3.85546875" style="1" customWidth="1"/>
    <col min="7251" max="7252" width="0" style="1" hidden="1" customWidth="1"/>
    <col min="7253" max="7253" width="3.85546875" style="1" customWidth="1"/>
    <col min="7254" max="7255" width="0" style="1" hidden="1" customWidth="1"/>
    <col min="7256" max="7256" width="3.85546875" style="1" customWidth="1"/>
    <col min="7257" max="7258" width="0" style="1" hidden="1" customWidth="1"/>
    <col min="7259" max="7259" width="3.85546875" style="1" customWidth="1"/>
    <col min="7260" max="7261" width="0" style="1" hidden="1" customWidth="1"/>
    <col min="7262" max="7262" width="3.85546875" style="1" customWidth="1"/>
    <col min="7263" max="7264" width="0" style="1" hidden="1" customWidth="1"/>
    <col min="7265" max="7265" width="3.85546875" style="1" customWidth="1"/>
    <col min="7266" max="7267" width="0" style="1" hidden="1" customWidth="1"/>
    <col min="7268" max="7268" width="3.85546875" style="1" customWidth="1"/>
    <col min="7269" max="7270" width="0" style="1" hidden="1" customWidth="1"/>
    <col min="7271" max="7271" width="3.85546875" style="1" customWidth="1"/>
    <col min="7272" max="7273" width="0" style="1" hidden="1" customWidth="1"/>
    <col min="7274" max="7274" width="3.85546875" style="1" customWidth="1"/>
    <col min="7275" max="7276" width="0" style="1" hidden="1" customWidth="1"/>
    <col min="7277" max="7277" width="3.85546875" style="1" customWidth="1"/>
    <col min="7278" max="7279" width="0" style="1" hidden="1" customWidth="1"/>
    <col min="7280" max="7280" width="3.85546875" style="1" customWidth="1"/>
    <col min="7281" max="7282" width="0" style="1" hidden="1" customWidth="1"/>
    <col min="7283" max="7283" width="3.85546875" style="1" customWidth="1"/>
    <col min="7284" max="7285" width="0" style="1" hidden="1" customWidth="1"/>
    <col min="7286" max="7288" width="3.85546875" style="1" customWidth="1"/>
    <col min="7289" max="7289" width="0" style="1" hidden="1" customWidth="1"/>
    <col min="7290" max="7291" width="3.85546875" style="1" customWidth="1"/>
    <col min="7292" max="7292" width="0" style="1" hidden="1" customWidth="1"/>
    <col min="7293" max="7294" width="3.85546875" style="1" customWidth="1"/>
    <col min="7295" max="7295" width="0" style="1" hidden="1" customWidth="1"/>
    <col min="7296" max="7297" width="4.140625" style="1" bestFit="1" customWidth="1"/>
    <col min="7298" max="7298" width="0" style="1" hidden="1" customWidth="1"/>
    <col min="7299" max="7299" width="4.28515625" style="1" customWidth="1"/>
    <col min="7300" max="7300" width="3.42578125" style="1" customWidth="1"/>
    <col min="7301" max="7301" width="0" style="1" hidden="1" customWidth="1"/>
    <col min="7302" max="7302" width="3.7109375" style="1" customWidth="1"/>
    <col min="7303" max="7303" width="4.28515625" style="1" customWidth="1"/>
    <col min="7304" max="7304" width="0" style="1" hidden="1" customWidth="1"/>
    <col min="7305" max="7305" width="4.28515625" style="1" customWidth="1"/>
    <col min="7306" max="7306" width="4.5703125" style="1" customWidth="1"/>
    <col min="7307" max="7307" width="0" style="1" hidden="1" customWidth="1"/>
    <col min="7308" max="7309" width="4.42578125" style="1" customWidth="1"/>
    <col min="7310" max="7310" width="0" style="1" hidden="1" customWidth="1"/>
    <col min="7311" max="7311" width="4.42578125" style="1" customWidth="1"/>
    <col min="7312" max="7312" width="4.140625" style="1" customWidth="1"/>
    <col min="7313" max="7313" width="0" style="1" hidden="1" customWidth="1"/>
    <col min="7314" max="7314" width="4.42578125" style="1" customWidth="1"/>
    <col min="7315" max="7315" width="4.28515625" style="1" customWidth="1"/>
    <col min="7316" max="7316" width="0" style="1" hidden="1" customWidth="1"/>
    <col min="7317" max="7318" width="4.140625" style="1" customWidth="1"/>
    <col min="7319" max="7319" width="0" style="1" hidden="1" customWidth="1"/>
    <col min="7320" max="7320" width="4.140625" style="1" customWidth="1"/>
    <col min="7321" max="7321" width="4.28515625" style="1" customWidth="1"/>
    <col min="7322" max="7322" width="0" style="1" hidden="1" customWidth="1"/>
    <col min="7323" max="7323" width="4.42578125" style="1" customWidth="1"/>
    <col min="7324" max="7324" width="4.140625" style="1" customWidth="1"/>
    <col min="7325" max="7325" width="0" style="1" hidden="1" customWidth="1"/>
    <col min="7326" max="7326" width="4.28515625" style="1" customWidth="1"/>
    <col min="7327" max="7327" width="4.140625" style="1" customWidth="1"/>
    <col min="7328" max="7328" width="0" style="1" hidden="1" customWidth="1"/>
    <col min="7329" max="7329" width="4.28515625" style="1" customWidth="1"/>
    <col min="7330" max="7330" width="4.85546875" style="1" customWidth="1"/>
    <col min="7331" max="7331" width="0" style="1" hidden="1" customWidth="1"/>
    <col min="7332" max="7332" width="4.42578125" style="1" customWidth="1"/>
    <col min="7333" max="7333" width="4.140625" style="1" customWidth="1"/>
    <col min="7334" max="7334" width="0" style="1" hidden="1" customWidth="1"/>
    <col min="7335" max="7335" width="4.140625" style="1" customWidth="1"/>
    <col min="7336" max="7336" width="4.28515625" style="1" customWidth="1"/>
    <col min="7337" max="7337" width="0" style="1" hidden="1" customWidth="1"/>
    <col min="7338" max="7339" width="4.42578125" style="1" customWidth="1"/>
    <col min="7340" max="7340" width="0" style="1" hidden="1" customWidth="1"/>
    <col min="7341" max="7342" width="4.42578125" style="1" customWidth="1"/>
    <col min="7343" max="7343" width="0" style="1" hidden="1" customWidth="1"/>
    <col min="7344" max="7345" width="4.42578125" style="1" customWidth="1"/>
    <col min="7346" max="7346" width="0" style="1" hidden="1" customWidth="1"/>
    <col min="7347" max="7348" width="4.42578125" style="1" customWidth="1"/>
    <col min="7349" max="7349" width="0" style="1" hidden="1" customWidth="1"/>
    <col min="7350" max="7351" width="4.42578125" style="1" customWidth="1"/>
    <col min="7352" max="7352" width="0" style="1" hidden="1" customWidth="1"/>
    <col min="7353" max="7354" width="4.42578125" style="1" customWidth="1"/>
    <col min="7355" max="7355" width="0" style="1" hidden="1" customWidth="1"/>
    <col min="7356" max="7357" width="4.42578125" style="1" customWidth="1"/>
    <col min="7358" max="7424" width="10.28515625" style="1"/>
    <col min="7425" max="7425" width="3.85546875" style="1" customWidth="1"/>
    <col min="7426" max="7426" width="32.7109375" style="1" customWidth="1"/>
    <col min="7427" max="7503" width="3.85546875" style="1" customWidth="1"/>
    <col min="7504" max="7505" width="0" style="1" hidden="1" customWidth="1"/>
    <col min="7506" max="7506" width="3.85546875" style="1" customWidth="1"/>
    <col min="7507" max="7508" width="0" style="1" hidden="1" customWidth="1"/>
    <col min="7509" max="7509" width="3.85546875" style="1" customWidth="1"/>
    <col min="7510" max="7511" width="0" style="1" hidden="1" customWidth="1"/>
    <col min="7512" max="7512" width="3.85546875" style="1" customWidth="1"/>
    <col min="7513" max="7514" width="0" style="1" hidden="1" customWidth="1"/>
    <col min="7515" max="7515" width="3.85546875" style="1" customWidth="1"/>
    <col min="7516" max="7517" width="0" style="1" hidden="1" customWidth="1"/>
    <col min="7518" max="7518" width="3.85546875" style="1" customWidth="1"/>
    <col min="7519" max="7520" width="0" style="1" hidden="1" customWidth="1"/>
    <col min="7521" max="7521" width="3.85546875" style="1" customWidth="1"/>
    <col min="7522" max="7523" width="0" style="1" hidden="1" customWidth="1"/>
    <col min="7524" max="7524" width="3.85546875" style="1" customWidth="1"/>
    <col min="7525" max="7526" width="0" style="1" hidden="1" customWidth="1"/>
    <col min="7527" max="7527" width="3.85546875" style="1" customWidth="1"/>
    <col min="7528" max="7529" width="0" style="1" hidden="1" customWidth="1"/>
    <col min="7530" max="7530" width="3.85546875" style="1" customWidth="1"/>
    <col min="7531" max="7532" width="0" style="1" hidden="1" customWidth="1"/>
    <col min="7533" max="7533" width="3.85546875" style="1" customWidth="1"/>
    <col min="7534" max="7535" width="0" style="1" hidden="1" customWidth="1"/>
    <col min="7536" max="7536" width="3.85546875" style="1" customWidth="1"/>
    <col min="7537" max="7538" width="0" style="1" hidden="1" customWidth="1"/>
    <col min="7539" max="7539" width="3.85546875" style="1" customWidth="1"/>
    <col min="7540" max="7541" width="0" style="1" hidden="1" customWidth="1"/>
    <col min="7542" max="7544" width="3.85546875" style="1" customWidth="1"/>
    <col min="7545" max="7545" width="0" style="1" hidden="1" customWidth="1"/>
    <col min="7546" max="7547" width="3.85546875" style="1" customWidth="1"/>
    <col min="7548" max="7548" width="0" style="1" hidden="1" customWidth="1"/>
    <col min="7549" max="7550" width="3.85546875" style="1" customWidth="1"/>
    <col min="7551" max="7551" width="0" style="1" hidden="1" customWidth="1"/>
    <col min="7552" max="7553" width="4.140625" style="1" bestFit="1" customWidth="1"/>
    <col min="7554" max="7554" width="0" style="1" hidden="1" customWidth="1"/>
    <col min="7555" max="7555" width="4.28515625" style="1" customWidth="1"/>
    <col min="7556" max="7556" width="3.42578125" style="1" customWidth="1"/>
    <col min="7557" max="7557" width="0" style="1" hidden="1" customWidth="1"/>
    <col min="7558" max="7558" width="3.7109375" style="1" customWidth="1"/>
    <col min="7559" max="7559" width="4.28515625" style="1" customWidth="1"/>
    <col min="7560" max="7560" width="0" style="1" hidden="1" customWidth="1"/>
    <col min="7561" max="7561" width="4.28515625" style="1" customWidth="1"/>
    <col min="7562" max="7562" width="4.5703125" style="1" customWidth="1"/>
    <col min="7563" max="7563" width="0" style="1" hidden="1" customWidth="1"/>
    <col min="7564" max="7565" width="4.42578125" style="1" customWidth="1"/>
    <col min="7566" max="7566" width="0" style="1" hidden="1" customWidth="1"/>
    <col min="7567" max="7567" width="4.42578125" style="1" customWidth="1"/>
    <col min="7568" max="7568" width="4.140625" style="1" customWidth="1"/>
    <col min="7569" max="7569" width="0" style="1" hidden="1" customWidth="1"/>
    <col min="7570" max="7570" width="4.42578125" style="1" customWidth="1"/>
    <col min="7571" max="7571" width="4.28515625" style="1" customWidth="1"/>
    <col min="7572" max="7572" width="0" style="1" hidden="1" customWidth="1"/>
    <col min="7573" max="7574" width="4.140625" style="1" customWidth="1"/>
    <col min="7575" max="7575" width="0" style="1" hidden="1" customWidth="1"/>
    <col min="7576" max="7576" width="4.140625" style="1" customWidth="1"/>
    <col min="7577" max="7577" width="4.28515625" style="1" customWidth="1"/>
    <col min="7578" max="7578" width="0" style="1" hidden="1" customWidth="1"/>
    <col min="7579" max="7579" width="4.42578125" style="1" customWidth="1"/>
    <col min="7580" max="7580" width="4.140625" style="1" customWidth="1"/>
    <col min="7581" max="7581" width="0" style="1" hidden="1" customWidth="1"/>
    <col min="7582" max="7582" width="4.28515625" style="1" customWidth="1"/>
    <col min="7583" max="7583" width="4.140625" style="1" customWidth="1"/>
    <col min="7584" max="7584" width="0" style="1" hidden="1" customWidth="1"/>
    <col min="7585" max="7585" width="4.28515625" style="1" customWidth="1"/>
    <col min="7586" max="7586" width="4.85546875" style="1" customWidth="1"/>
    <col min="7587" max="7587" width="0" style="1" hidden="1" customWidth="1"/>
    <col min="7588" max="7588" width="4.42578125" style="1" customWidth="1"/>
    <col min="7589" max="7589" width="4.140625" style="1" customWidth="1"/>
    <col min="7590" max="7590" width="0" style="1" hidden="1" customWidth="1"/>
    <col min="7591" max="7591" width="4.140625" style="1" customWidth="1"/>
    <col min="7592" max="7592" width="4.28515625" style="1" customWidth="1"/>
    <col min="7593" max="7593" width="0" style="1" hidden="1" customWidth="1"/>
    <col min="7594" max="7595" width="4.42578125" style="1" customWidth="1"/>
    <col min="7596" max="7596" width="0" style="1" hidden="1" customWidth="1"/>
    <col min="7597" max="7598" width="4.42578125" style="1" customWidth="1"/>
    <col min="7599" max="7599" width="0" style="1" hidden="1" customWidth="1"/>
    <col min="7600" max="7601" width="4.42578125" style="1" customWidth="1"/>
    <col min="7602" max="7602" width="0" style="1" hidden="1" customWidth="1"/>
    <col min="7603" max="7604" width="4.42578125" style="1" customWidth="1"/>
    <col min="7605" max="7605" width="0" style="1" hidden="1" customWidth="1"/>
    <col min="7606" max="7607" width="4.42578125" style="1" customWidth="1"/>
    <col min="7608" max="7608" width="0" style="1" hidden="1" customWidth="1"/>
    <col min="7609" max="7610" width="4.42578125" style="1" customWidth="1"/>
    <col min="7611" max="7611" width="0" style="1" hidden="1" customWidth="1"/>
    <col min="7612" max="7613" width="4.42578125" style="1" customWidth="1"/>
    <col min="7614" max="7680" width="10.28515625" style="1"/>
    <col min="7681" max="7681" width="3.85546875" style="1" customWidth="1"/>
    <col min="7682" max="7682" width="32.7109375" style="1" customWidth="1"/>
    <col min="7683" max="7759" width="3.85546875" style="1" customWidth="1"/>
    <col min="7760" max="7761" width="0" style="1" hidden="1" customWidth="1"/>
    <col min="7762" max="7762" width="3.85546875" style="1" customWidth="1"/>
    <col min="7763" max="7764" width="0" style="1" hidden="1" customWidth="1"/>
    <col min="7765" max="7765" width="3.85546875" style="1" customWidth="1"/>
    <col min="7766" max="7767" width="0" style="1" hidden="1" customWidth="1"/>
    <col min="7768" max="7768" width="3.85546875" style="1" customWidth="1"/>
    <col min="7769" max="7770" width="0" style="1" hidden="1" customWidth="1"/>
    <col min="7771" max="7771" width="3.85546875" style="1" customWidth="1"/>
    <col min="7772" max="7773" width="0" style="1" hidden="1" customWidth="1"/>
    <col min="7774" max="7774" width="3.85546875" style="1" customWidth="1"/>
    <col min="7775" max="7776" width="0" style="1" hidden="1" customWidth="1"/>
    <col min="7777" max="7777" width="3.85546875" style="1" customWidth="1"/>
    <col min="7778" max="7779" width="0" style="1" hidden="1" customWidth="1"/>
    <col min="7780" max="7780" width="3.85546875" style="1" customWidth="1"/>
    <col min="7781" max="7782" width="0" style="1" hidden="1" customWidth="1"/>
    <col min="7783" max="7783" width="3.85546875" style="1" customWidth="1"/>
    <col min="7784" max="7785" width="0" style="1" hidden="1" customWidth="1"/>
    <col min="7786" max="7786" width="3.85546875" style="1" customWidth="1"/>
    <col min="7787" max="7788" width="0" style="1" hidden="1" customWidth="1"/>
    <col min="7789" max="7789" width="3.85546875" style="1" customWidth="1"/>
    <col min="7790" max="7791" width="0" style="1" hidden="1" customWidth="1"/>
    <col min="7792" max="7792" width="3.85546875" style="1" customWidth="1"/>
    <col min="7793" max="7794" width="0" style="1" hidden="1" customWidth="1"/>
    <col min="7795" max="7795" width="3.85546875" style="1" customWidth="1"/>
    <col min="7796" max="7797" width="0" style="1" hidden="1" customWidth="1"/>
    <col min="7798" max="7800" width="3.85546875" style="1" customWidth="1"/>
    <col min="7801" max="7801" width="0" style="1" hidden="1" customWidth="1"/>
    <col min="7802" max="7803" width="3.85546875" style="1" customWidth="1"/>
    <col min="7804" max="7804" width="0" style="1" hidden="1" customWidth="1"/>
    <col min="7805" max="7806" width="3.85546875" style="1" customWidth="1"/>
    <col min="7807" max="7807" width="0" style="1" hidden="1" customWidth="1"/>
    <col min="7808" max="7809" width="4.140625" style="1" bestFit="1" customWidth="1"/>
    <col min="7810" max="7810" width="0" style="1" hidden="1" customWidth="1"/>
    <col min="7811" max="7811" width="4.28515625" style="1" customWidth="1"/>
    <col min="7812" max="7812" width="3.42578125" style="1" customWidth="1"/>
    <col min="7813" max="7813" width="0" style="1" hidden="1" customWidth="1"/>
    <col min="7814" max="7814" width="3.7109375" style="1" customWidth="1"/>
    <col min="7815" max="7815" width="4.28515625" style="1" customWidth="1"/>
    <col min="7816" max="7816" width="0" style="1" hidden="1" customWidth="1"/>
    <col min="7817" max="7817" width="4.28515625" style="1" customWidth="1"/>
    <col min="7818" max="7818" width="4.5703125" style="1" customWidth="1"/>
    <col min="7819" max="7819" width="0" style="1" hidden="1" customWidth="1"/>
    <col min="7820" max="7821" width="4.42578125" style="1" customWidth="1"/>
    <col min="7822" max="7822" width="0" style="1" hidden="1" customWidth="1"/>
    <col min="7823" max="7823" width="4.42578125" style="1" customWidth="1"/>
    <col min="7824" max="7824" width="4.140625" style="1" customWidth="1"/>
    <col min="7825" max="7825" width="0" style="1" hidden="1" customWidth="1"/>
    <col min="7826" max="7826" width="4.42578125" style="1" customWidth="1"/>
    <col min="7827" max="7827" width="4.28515625" style="1" customWidth="1"/>
    <col min="7828" max="7828" width="0" style="1" hidden="1" customWidth="1"/>
    <col min="7829" max="7830" width="4.140625" style="1" customWidth="1"/>
    <col min="7831" max="7831" width="0" style="1" hidden="1" customWidth="1"/>
    <col min="7832" max="7832" width="4.140625" style="1" customWidth="1"/>
    <col min="7833" max="7833" width="4.28515625" style="1" customWidth="1"/>
    <col min="7834" max="7834" width="0" style="1" hidden="1" customWidth="1"/>
    <col min="7835" max="7835" width="4.42578125" style="1" customWidth="1"/>
    <col min="7836" max="7836" width="4.140625" style="1" customWidth="1"/>
    <col min="7837" max="7837" width="0" style="1" hidden="1" customWidth="1"/>
    <col min="7838" max="7838" width="4.28515625" style="1" customWidth="1"/>
    <col min="7839" max="7839" width="4.140625" style="1" customWidth="1"/>
    <col min="7840" max="7840" width="0" style="1" hidden="1" customWidth="1"/>
    <col min="7841" max="7841" width="4.28515625" style="1" customWidth="1"/>
    <col min="7842" max="7842" width="4.85546875" style="1" customWidth="1"/>
    <col min="7843" max="7843" width="0" style="1" hidden="1" customWidth="1"/>
    <col min="7844" max="7844" width="4.42578125" style="1" customWidth="1"/>
    <col min="7845" max="7845" width="4.140625" style="1" customWidth="1"/>
    <col min="7846" max="7846" width="0" style="1" hidden="1" customWidth="1"/>
    <col min="7847" max="7847" width="4.140625" style="1" customWidth="1"/>
    <col min="7848" max="7848" width="4.28515625" style="1" customWidth="1"/>
    <col min="7849" max="7849" width="0" style="1" hidden="1" customWidth="1"/>
    <col min="7850" max="7851" width="4.42578125" style="1" customWidth="1"/>
    <col min="7852" max="7852" width="0" style="1" hidden="1" customWidth="1"/>
    <col min="7853" max="7854" width="4.42578125" style="1" customWidth="1"/>
    <col min="7855" max="7855" width="0" style="1" hidden="1" customWidth="1"/>
    <col min="7856" max="7857" width="4.42578125" style="1" customWidth="1"/>
    <col min="7858" max="7858" width="0" style="1" hidden="1" customWidth="1"/>
    <col min="7859" max="7860" width="4.42578125" style="1" customWidth="1"/>
    <col min="7861" max="7861" width="0" style="1" hidden="1" customWidth="1"/>
    <col min="7862" max="7863" width="4.42578125" style="1" customWidth="1"/>
    <col min="7864" max="7864" width="0" style="1" hidden="1" customWidth="1"/>
    <col min="7865" max="7866" width="4.42578125" style="1" customWidth="1"/>
    <col min="7867" max="7867" width="0" style="1" hidden="1" customWidth="1"/>
    <col min="7868" max="7869" width="4.42578125" style="1" customWidth="1"/>
    <col min="7870" max="7936" width="10.28515625" style="1"/>
    <col min="7937" max="7937" width="3.85546875" style="1" customWidth="1"/>
    <col min="7938" max="7938" width="32.7109375" style="1" customWidth="1"/>
    <col min="7939" max="8015" width="3.85546875" style="1" customWidth="1"/>
    <col min="8016" max="8017" width="0" style="1" hidden="1" customWidth="1"/>
    <col min="8018" max="8018" width="3.85546875" style="1" customWidth="1"/>
    <col min="8019" max="8020" width="0" style="1" hidden="1" customWidth="1"/>
    <col min="8021" max="8021" width="3.85546875" style="1" customWidth="1"/>
    <col min="8022" max="8023" width="0" style="1" hidden="1" customWidth="1"/>
    <col min="8024" max="8024" width="3.85546875" style="1" customWidth="1"/>
    <col min="8025" max="8026" width="0" style="1" hidden="1" customWidth="1"/>
    <col min="8027" max="8027" width="3.85546875" style="1" customWidth="1"/>
    <col min="8028" max="8029" width="0" style="1" hidden="1" customWidth="1"/>
    <col min="8030" max="8030" width="3.85546875" style="1" customWidth="1"/>
    <col min="8031" max="8032" width="0" style="1" hidden="1" customWidth="1"/>
    <col min="8033" max="8033" width="3.85546875" style="1" customWidth="1"/>
    <col min="8034" max="8035" width="0" style="1" hidden="1" customWidth="1"/>
    <col min="8036" max="8036" width="3.85546875" style="1" customWidth="1"/>
    <col min="8037" max="8038" width="0" style="1" hidden="1" customWidth="1"/>
    <col min="8039" max="8039" width="3.85546875" style="1" customWidth="1"/>
    <col min="8040" max="8041" width="0" style="1" hidden="1" customWidth="1"/>
    <col min="8042" max="8042" width="3.85546875" style="1" customWidth="1"/>
    <col min="8043" max="8044" width="0" style="1" hidden="1" customWidth="1"/>
    <col min="8045" max="8045" width="3.85546875" style="1" customWidth="1"/>
    <col min="8046" max="8047" width="0" style="1" hidden="1" customWidth="1"/>
    <col min="8048" max="8048" width="3.85546875" style="1" customWidth="1"/>
    <col min="8049" max="8050" width="0" style="1" hidden="1" customWidth="1"/>
    <col min="8051" max="8051" width="3.85546875" style="1" customWidth="1"/>
    <col min="8052" max="8053" width="0" style="1" hidden="1" customWidth="1"/>
    <col min="8054" max="8056" width="3.85546875" style="1" customWidth="1"/>
    <col min="8057" max="8057" width="0" style="1" hidden="1" customWidth="1"/>
    <col min="8058" max="8059" width="3.85546875" style="1" customWidth="1"/>
    <col min="8060" max="8060" width="0" style="1" hidden="1" customWidth="1"/>
    <col min="8061" max="8062" width="3.85546875" style="1" customWidth="1"/>
    <col min="8063" max="8063" width="0" style="1" hidden="1" customWidth="1"/>
    <col min="8064" max="8065" width="4.140625" style="1" bestFit="1" customWidth="1"/>
    <col min="8066" max="8066" width="0" style="1" hidden="1" customWidth="1"/>
    <col min="8067" max="8067" width="4.28515625" style="1" customWidth="1"/>
    <col min="8068" max="8068" width="3.42578125" style="1" customWidth="1"/>
    <col min="8069" max="8069" width="0" style="1" hidden="1" customWidth="1"/>
    <col min="8070" max="8070" width="3.7109375" style="1" customWidth="1"/>
    <col min="8071" max="8071" width="4.28515625" style="1" customWidth="1"/>
    <col min="8072" max="8072" width="0" style="1" hidden="1" customWidth="1"/>
    <col min="8073" max="8073" width="4.28515625" style="1" customWidth="1"/>
    <col min="8074" max="8074" width="4.5703125" style="1" customWidth="1"/>
    <col min="8075" max="8075" width="0" style="1" hidden="1" customWidth="1"/>
    <col min="8076" max="8077" width="4.42578125" style="1" customWidth="1"/>
    <col min="8078" max="8078" width="0" style="1" hidden="1" customWidth="1"/>
    <col min="8079" max="8079" width="4.42578125" style="1" customWidth="1"/>
    <col min="8080" max="8080" width="4.140625" style="1" customWidth="1"/>
    <col min="8081" max="8081" width="0" style="1" hidden="1" customWidth="1"/>
    <col min="8082" max="8082" width="4.42578125" style="1" customWidth="1"/>
    <col min="8083" max="8083" width="4.28515625" style="1" customWidth="1"/>
    <col min="8084" max="8084" width="0" style="1" hidden="1" customWidth="1"/>
    <col min="8085" max="8086" width="4.140625" style="1" customWidth="1"/>
    <col min="8087" max="8087" width="0" style="1" hidden="1" customWidth="1"/>
    <col min="8088" max="8088" width="4.140625" style="1" customWidth="1"/>
    <col min="8089" max="8089" width="4.28515625" style="1" customWidth="1"/>
    <col min="8090" max="8090" width="0" style="1" hidden="1" customWidth="1"/>
    <col min="8091" max="8091" width="4.42578125" style="1" customWidth="1"/>
    <col min="8092" max="8092" width="4.140625" style="1" customWidth="1"/>
    <col min="8093" max="8093" width="0" style="1" hidden="1" customWidth="1"/>
    <col min="8094" max="8094" width="4.28515625" style="1" customWidth="1"/>
    <col min="8095" max="8095" width="4.140625" style="1" customWidth="1"/>
    <col min="8096" max="8096" width="0" style="1" hidden="1" customWidth="1"/>
    <col min="8097" max="8097" width="4.28515625" style="1" customWidth="1"/>
    <col min="8098" max="8098" width="4.85546875" style="1" customWidth="1"/>
    <col min="8099" max="8099" width="0" style="1" hidden="1" customWidth="1"/>
    <col min="8100" max="8100" width="4.42578125" style="1" customWidth="1"/>
    <col min="8101" max="8101" width="4.140625" style="1" customWidth="1"/>
    <col min="8102" max="8102" width="0" style="1" hidden="1" customWidth="1"/>
    <col min="8103" max="8103" width="4.140625" style="1" customWidth="1"/>
    <col min="8104" max="8104" width="4.28515625" style="1" customWidth="1"/>
    <col min="8105" max="8105" width="0" style="1" hidden="1" customWidth="1"/>
    <col min="8106" max="8107" width="4.42578125" style="1" customWidth="1"/>
    <col min="8108" max="8108" width="0" style="1" hidden="1" customWidth="1"/>
    <col min="8109" max="8110" width="4.42578125" style="1" customWidth="1"/>
    <col min="8111" max="8111" width="0" style="1" hidden="1" customWidth="1"/>
    <col min="8112" max="8113" width="4.42578125" style="1" customWidth="1"/>
    <col min="8114" max="8114" width="0" style="1" hidden="1" customWidth="1"/>
    <col min="8115" max="8116" width="4.42578125" style="1" customWidth="1"/>
    <col min="8117" max="8117" width="0" style="1" hidden="1" customWidth="1"/>
    <col min="8118" max="8119" width="4.42578125" style="1" customWidth="1"/>
    <col min="8120" max="8120" width="0" style="1" hidden="1" customWidth="1"/>
    <col min="8121" max="8122" width="4.42578125" style="1" customWidth="1"/>
    <col min="8123" max="8123" width="0" style="1" hidden="1" customWidth="1"/>
    <col min="8124" max="8125" width="4.42578125" style="1" customWidth="1"/>
    <col min="8126" max="8192" width="10.28515625" style="1"/>
    <col min="8193" max="8193" width="3.85546875" style="1" customWidth="1"/>
    <col min="8194" max="8194" width="32.7109375" style="1" customWidth="1"/>
    <col min="8195" max="8271" width="3.85546875" style="1" customWidth="1"/>
    <col min="8272" max="8273" width="0" style="1" hidden="1" customWidth="1"/>
    <col min="8274" max="8274" width="3.85546875" style="1" customWidth="1"/>
    <col min="8275" max="8276" width="0" style="1" hidden="1" customWidth="1"/>
    <col min="8277" max="8277" width="3.85546875" style="1" customWidth="1"/>
    <col min="8278" max="8279" width="0" style="1" hidden="1" customWidth="1"/>
    <col min="8280" max="8280" width="3.85546875" style="1" customWidth="1"/>
    <col min="8281" max="8282" width="0" style="1" hidden="1" customWidth="1"/>
    <col min="8283" max="8283" width="3.85546875" style="1" customWidth="1"/>
    <col min="8284" max="8285" width="0" style="1" hidden="1" customWidth="1"/>
    <col min="8286" max="8286" width="3.85546875" style="1" customWidth="1"/>
    <col min="8287" max="8288" width="0" style="1" hidden="1" customWidth="1"/>
    <col min="8289" max="8289" width="3.85546875" style="1" customWidth="1"/>
    <col min="8290" max="8291" width="0" style="1" hidden="1" customWidth="1"/>
    <col min="8292" max="8292" width="3.85546875" style="1" customWidth="1"/>
    <col min="8293" max="8294" width="0" style="1" hidden="1" customWidth="1"/>
    <col min="8295" max="8295" width="3.85546875" style="1" customWidth="1"/>
    <col min="8296" max="8297" width="0" style="1" hidden="1" customWidth="1"/>
    <col min="8298" max="8298" width="3.85546875" style="1" customWidth="1"/>
    <col min="8299" max="8300" width="0" style="1" hidden="1" customWidth="1"/>
    <col min="8301" max="8301" width="3.85546875" style="1" customWidth="1"/>
    <col min="8302" max="8303" width="0" style="1" hidden="1" customWidth="1"/>
    <col min="8304" max="8304" width="3.85546875" style="1" customWidth="1"/>
    <col min="8305" max="8306" width="0" style="1" hidden="1" customWidth="1"/>
    <col min="8307" max="8307" width="3.85546875" style="1" customWidth="1"/>
    <col min="8308" max="8309" width="0" style="1" hidden="1" customWidth="1"/>
    <col min="8310" max="8312" width="3.85546875" style="1" customWidth="1"/>
    <col min="8313" max="8313" width="0" style="1" hidden="1" customWidth="1"/>
    <col min="8314" max="8315" width="3.85546875" style="1" customWidth="1"/>
    <col min="8316" max="8316" width="0" style="1" hidden="1" customWidth="1"/>
    <col min="8317" max="8318" width="3.85546875" style="1" customWidth="1"/>
    <col min="8319" max="8319" width="0" style="1" hidden="1" customWidth="1"/>
    <col min="8320" max="8321" width="4.140625" style="1" bestFit="1" customWidth="1"/>
    <col min="8322" max="8322" width="0" style="1" hidden="1" customWidth="1"/>
    <col min="8323" max="8323" width="4.28515625" style="1" customWidth="1"/>
    <col min="8324" max="8324" width="3.42578125" style="1" customWidth="1"/>
    <col min="8325" max="8325" width="0" style="1" hidden="1" customWidth="1"/>
    <col min="8326" max="8326" width="3.7109375" style="1" customWidth="1"/>
    <col min="8327" max="8327" width="4.28515625" style="1" customWidth="1"/>
    <col min="8328" max="8328" width="0" style="1" hidden="1" customWidth="1"/>
    <col min="8329" max="8329" width="4.28515625" style="1" customWidth="1"/>
    <col min="8330" max="8330" width="4.5703125" style="1" customWidth="1"/>
    <col min="8331" max="8331" width="0" style="1" hidden="1" customWidth="1"/>
    <col min="8332" max="8333" width="4.42578125" style="1" customWidth="1"/>
    <col min="8334" max="8334" width="0" style="1" hidden="1" customWidth="1"/>
    <col min="8335" max="8335" width="4.42578125" style="1" customWidth="1"/>
    <col min="8336" max="8336" width="4.140625" style="1" customWidth="1"/>
    <col min="8337" max="8337" width="0" style="1" hidden="1" customWidth="1"/>
    <col min="8338" max="8338" width="4.42578125" style="1" customWidth="1"/>
    <col min="8339" max="8339" width="4.28515625" style="1" customWidth="1"/>
    <col min="8340" max="8340" width="0" style="1" hidden="1" customWidth="1"/>
    <col min="8341" max="8342" width="4.140625" style="1" customWidth="1"/>
    <col min="8343" max="8343" width="0" style="1" hidden="1" customWidth="1"/>
    <col min="8344" max="8344" width="4.140625" style="1" customWidth="1"/>
    <col min="8345" max="8345" width="4.28515625" style="1" customWidth="1"/>
    <col min="8346" max="8346" width="0" style="1" hidden="1" customWidth="1"/>
    <col min="8347" max="8347" width="4.42578125" style="1" customWidth="1"/>
    <col min="8348" max="8348" width="4.140625" style="1" customWidth="1"/>
    <col min="8349" max="8349" width="0" style="1" hidden="1" customWidth="1"/>
    <col min="8350" max="8350" width="4.28515625" style="1" customWidth="1"/>
    <col min="8351" max="8351" width="4.140625" style="1" customWidth="1"/>
    <col min="8352" max="8352" width="0" style="1" hidden="1" customWidth="1"/>
    <col min="8353" max="8353" width="4.28515625" style="1" customWidth="1"/>
    <col min="8354" max="8354" width="4.85546875" style="1" customWidth="1"/>
    <col min="8355" max="8355" width="0" style="1" hidden="1" customWidth="1"/>
    <col min="8356" max="8356" width="4.42578125" style="1" customWidth="1"/>
    <col min="8357" max="8357" width="4.140625" style="1" customWidth="1"/>
    <col min="8358" max="8358" width="0" style="1" hidden="1" customWidth="1"/>
    <col min="8359" max="8359" width="4.140625" style="1" customWidth="1"/>
    <col min="8360" max="8360" width="4.28515625" style="1" customWidth="1"/>
    <col min="8361" max="8361" width="0" style="1" hidden="1" customWidth="1"/>
    <col min="8362" max="8363" width="4.42578125" style="1" customWidth="1"/>
    <col min="8364" max="8364" width="0" style="1" hidden="1" customWidth="1"/>
    <col min="8365" max="8366" width="4.42578125" style="1" customWidth="1"/>
    <col min="8367" max="8367" width="0" style="1" hidden="1" customWidth="1"/>
    <col min="8368" max="8369" width="4.42578125" style="1" customWidth="1"/>
    <col min="8370" max="8370" width="0" style="1" hidden="1" customWidth="1"/>
    <col min="8371" max="8372" width="4.42578125" style="1" customWidth="1"/>
    <col min="8373" max="8373" width="0" style="1" hidden="1" customWidth="1"/>
    <col min="8374" max="8375" width="4.42578125" style="1" customWidth="1"/>
    <col min="8376" max="8376" width="0" style="1" hidden="1" customWidth="1"/>
    <col min="8377" max="8378" width="4.42578125" style="1" customWidth="1"/>
    <col min="8379" max="8379" width="0" style="1" hidden="1" customWidth="1"/>
    <col min="8380" max="8381" width="4.42578125" style="1" customWidth="1"/>
    <col min="8382" max="8448" width="10.28515625" style="1"/>
    <col min="8449" max="8449" width="3.85546875" style="1" customWidth="1"/>
    <col min="8450" max="8450" width="32.7109375" style="1" customWidth="1"/>
    <col min="8451" max="8527" width="3.85546875" style="1" customWidth="1"/>
    <col min="8528" max="8529" width="0" style="1" hidden="1" customWidth="1"/>
    <col min="8530" max="8530" width="3.85546875" style="1" customWidth="1"/>
    <col min="8531" max="8532" width="0" style="1" hidden="1" customWidth="1"/>
    <col min="8533" max="8533" width="3.85546875" style="1" customWidth="1"/>
    <col min="8534" max="8535" width="0" style="1" hidden="1" customWidth="1"/>
    <col min="8536" max="8536" width="3.85546875" style="1" customWidth="1"/>
    <col min="8537" max="8538" width="0" style="1" hidden="1" customWidth="1"/>
    <col min="8539" max="8539" width="3.85546875" style="1" customWidth="1"/>
    <col min="8540" max="8541" width="0" style="1" hidden="1" customWidth="1"/>
    <col min="8542" max="8542" width="3.85546875" style="1" customWidth="1"/>
    <col min="8543" max="8544" width="0" style="1" hidden="1" customWidth="1"/>
    <col min="8545" max="8545" width="3.85546875" style="1" customWidth="1"/>
    <col min="8546" max="8547" width="0" style="1" hidden="1" customWidth="1"/>
    <col min="8548" max="8548" width="3.85546875" style="1" customWidth="1"/>
    <col min="8549" max="8550" width="0" style="1" hidden="1" customWidth="1"/>
    <col min="8551" max="8551" width="3.85546875" style="1" customWidth="1"/>
    <col min="8552" max="8553" width="0" style="1" hidden="1" customWidth="1"/>
    <col min="8554" max="8554" width="3.85546875" style="1" customWidth="1"/>
    <col min="8555" max="8556" width="0" style="1" hidden="1" customWidth="1"/>
    <col min="8557" max="8557" width="3.85546875" style="1" customWidth="1"/>
    <col min="8558" max="8559" width="0" style="1" hidden="1" customWidth="1"/>
    <col min="8560" max="8560" width="3.85546875" style="1" customWidth="1"/>
    <col min="8561" max="8562" width="0" style="1" hidden="1" customWidth="1"/>
    <col min="8563" max="8563" width="3.85546875" style="1" customWidth="1"/>
    <col min="8564" max="8565" width="0" style="1" hidden="1" customWidth="1"/>
    <col min="8566" max="8568" width="3.85546875" style="1" customWidth="1"/>
    <col min="8569" max="8569" width="0" style="1" hidden="1" customWidth="1"/>
    <col min="8570" max="8571" width="3.85546875" style="1" customWidth="1"/>
    <col min="8572" max="8572" width="0" style="1" hidden="1" customWidth="1"/>
    <col min="8573" max="8574" width="3.85546875" style="1" customWidth="1"/>
    <col min="8575" max="8575" width="0" style="1" hidden="1" customWidth="1"/>
    <col min="8576" max="8577" width="4.140625" style="1" bestFit="1" customWidth="1"/>
    <col min="8578" max="8578" width="0" style="1" hidden="1" customWidth="1"/>
    <col min="8579" max="8579" width="4.28515625" style="1" customWidth="1"/>
    <col min="8580" max="8580" width="3.42578125" style="1" customWidth="1"/>
    <col min="8581" max="8581" width="0" style="1" hidden="1" customWidth="1"/>
    <col min="8582" max="8582" width="3.7109375" style="1" customWidth="1"/>
    <col min="8583" max="8583" width="4.28515625" style="1" customWidth="1"/>
    <col min="8584" max="8584" width="0" style="1" hidden="1" customWidth="1"/>
    <col min="8585" max="8585" width="4.28515625" style="1" customWidth="1"/>
    <col min="8586" max="8586" width="4.5703125" style="1" customWidth="1"/>
    <col min="8587" max="8587" width="0" style="1" hidden="1" customWidth="1"/>
    <col min="8588" max="8589" width="4.42578125" style="1" customWidth="1"/>
    <col min="8590" max="8590" width="0" style="1" hidden="1" customWidth="1"/>
    <col min="8591" max="8591" width="4.42578125" style="1" customWidth="1"/>
    <col min="8592" max="8592" width="4.140625" style="1" customWidth="1"/>
    <col min="8593" max="8593" width="0" style="1" hidden="1" customWidth="1"/>
    <col min="8594" max="8594" width="4.42578125" style="1" customWidth="1"/>
    <col min="8595" max="8595" width="4.28515625" style="1" customWidth="1"/>
    <col min="8596" max="8596" width="0" style="1" hidden="1" customWidth="1"/>
    <col min="8597" max="8598" width="4.140625" style="1" customWidth="1"/>
    <col min="8599" max="8599" width="0" style="1" hidden="1" customWidth="1"/>
    <col min="8600" max="8600" width="4.140625" style="1" customWidth="1"/>
    <col min="8601" max="8601" width="4.28515625" style="1" customWidth="1"/>
    <col min="8602" max="8602" width="0" style="1" hidden="1" customWidth="1"/>
    <col min="8603" max="8603" width="4.42578125" style="1" customWidth="1"/>
    <col min="8604" max="8604" width="4.140625" style="1" customWidth="1"/>
    <col min="8605" max="8605" width="0" style="1" hidden="1" customWidth="1"/>
    <col min="8606" max="8606" width="4.28515625" style="1" customWidth="1"/>
    <col min="8607" max="8607" width="4.140625" style="1" customWidth="1"/>
    <col min="8608" max="8608" width="0" style="1" hidden="1" customWidth="1"/>
    <col min="8609" max="8609" width="4.28515625" style="1" customWidth="1"/>
    <col min="8610" max="8610" width="4.85546875" style="1" customWidth="1"/>
    <col min="8611" max="8611" width="0" style="1" hidden="1" customWidth="1"/>
    <col min="8612" max="8612" width="4.42578125" style="1" customWidth="1"/>
    <col min="8613" max="8613" width="4.140625" style="1" customWidth="1"/>
    <col min="8614" max="8614" width="0" style="1" hidden="1" customWidth="1"/>
    <col min="8615" max="8615" width="4.140625" style="1" customWidth="1"/>
    <col min="8616" max="8616" width="4.28515625" style="1" customWidth="1"/>
    <col min="8617" max="8617" width="0" style="1" hidden="1" customWidth="1"/>
    <col min="8618" max="8619" width="4.42578125" style="1" customWidth="1"/>
    <col min="8620" max="8620" width="0" style="1" hidden="1" customWidth="1"/>
    <col min="8621" max="8622" width="4.42578125" style="1" customWidth="1"/>
    <col min="8623" max="8623" width="0" style="1" hidden="1" customWidth="1"/>
    <col min="8624" max="8625" width="4.42578125" style="1" customWidth="1"/>
    <col min="8626" max="8626" width="0" style="1" hidden="1" customWidth="1"/>
    <col min="8627" max="8628" width="4.42578125" style="1" customWidth="1"/>
    <col min="8629" max="8629" width="0" style="1" hidden="1" customWidth="1"/>
    <col min="8630" max="8631" width="4.42578125" style="1" customWidth="1"/>
    <col min="8632" max="8632" width="0" style="1" hidden="1" customWidth="1"/>
    <col min="8633" max="8634" width="4.42578125" style="1" customWidth="1"/>
    <col min="8635" max="8635" width="0" style="1" hidden="1" customWidth="1"/>
    <col min="8636" max="8637" width="4.42578125" style="1" customWidth="1"/>
    <col min="8638" max="8704" width="10.28515625" style="1"/>
    <col min="8705" max="8705" width="3.85546875" style="1" customWidth="1"/>
    <col min="8706" max="8706" width="32.7109375" style="1" customWidth="1"/>
    <col min="8707" max="8783" width="3.85546875" style="1" customWidth="1"/>
    <col min="8784" max="8785" width="0" style="1" hidden="1" customWidth="1"/>
    <col min="8786" max="8786" width="3.85546875" style="1" customWidth="1"/>
    <col min="8787" max="8788" width="0" style="1" hidden="1" customWidth="1"/>
    <col min="8789" max="8789" width="3.85546875" style="1" customWidth="1"/>
    <col min="8790" max="8791" width="0" style="1" hidden="1" customWidth="1"/>
    <col min="8792" max="8792" width="3.85546875" style="1" customWidth="1"/>
    <col min="8793" max="8794" width="0" style="1" hidden="1" customWidth="1"/>
    <col min="8795" max="8795" width="3.85546875" style="1" customWidth="1"/>
    <col min="8796" max="8797" width="0" style="1" hidden="1" customWidth="1"/>
    <col min="8798" max="8798" width="3.85546875" style="1" customWidth="1"/>
    <col min="8799" max="8800" width="0" style="1" hidden="1" customWidth="1"/>
    <col min="8801" max="8801" width="3.85546875" style="1" customWidth="1"/>
    <col min="8802" max="8803" width="0" style="1" hidden="1" customWidth="1"/>
    <col min="8804" max="8804" width="3.85546875" style="1" customWidth="1"/>
    <col min="8805" max="8806" width="0" style="1" hidden="1" customWidth="1"/>
    <col min="8807" max="8807" width="3.85546875" style="1" customWidth="1"/>
    <col min="8808" max="8809" width="0" style="1" hidden="1" customWidth="1"/>
    <col min="8810" max="8810" width="3.85546875" style="1" customWidth="1"/>
    <col min="8811" max="8812" width="0" style="1" hidden="1" customWidth="1"/>
    <col min="8813" max="8813" width="3.85546875" style="1" customWidth="1"/>
    <col min="8814" max="8815" width="0" style="1" hidden="1" customWidth="1"/>
    <col min="8816" max="8816" width="3.85546875" style="1" customWidth="1"/>
    <col min="8817" max="8818" width="0" style="1" hidden="1" customWidth="1"/>
    <col min="8819" max="8819" width="3.85546875" style="1" customWidth="1"/>
    <col min="8820" max="8821" width="0" style="1" hidden="1" customWidth="1"/>
    <col min="8822" max="8824" width="3.85546875" style="1" customWidth="1"/>
    <col min="8825" max="8825" width="0" style="1" hidden="1" customWidth="1"/>
    <col min="8826" max="8827" width="3.85546875" style="1" customWidth="1"/>
    <col min="8828" max="8828" width="0" style="1" hidden="1" customWidth="1"/>
    <col min="8829" max="8830" width="3.85546875" style="1" customWidth="1"/>
    <col min="8831" max="8831" width="0" style="1" hidden="1" customWidth="1"/>
    <col min="8832" max="8833" width="4.140625" style="1" bestFit="1" customWidth="1"/>
    <col min="8834" max="8834" width="0" style="1" hidden="1" customWidth="1"/>
    <col min="8835" max="8835" width="4.28515625" style="1" customWidth="1"/>
    <col min="8836" max="8836" width="3.42578125" style="1" customWidth="1"/>
    <col min="8837" max="8837" width="0" style="1" hidden="1" customWidth="1"/>
    <col min="8838" max="8838" width="3.7109375" style="1" customWidth="1"/>
    <col min="8839" max="8839" width="4.28515625" style="1" customWidth="1"/>
    <col min="8840" max="8840" width="0" style="1" hidden="1" customWidth="1"/>
    <col min="8841" max="8841" width="4.28515625" style="1" customWidth="1"/>
    <col min="8842" max="8842" width="4.5703125" style="1" customWidth="1"/>
    <col min="8843" max="8843" width="0" style="1" hidden="1" customWidth="1"/>
    <col min="8844" max="8845" width="4.42578125" style="1" customWidth="1"/>
    <col min="8846" max="8846" width="0" style="1" hidden="1" customWidth="1"/>
    <col min="8847" max="8847" width="4.42578125" style="1" customWidth="1"/>
    <col min="8848" max="8848" width="4.140625" style="1" customWidth="1"/>
    <col min="8849" max="8849" width="0" style="1" hidden="1" customWidth="1"/>
    <col min="8850" max="8850" width="4.42578125" style="1" customWidth="1"/>
    <col min="8851" max="8851" width="4.28515625" style="1" customWidth="1"/>
    <col min="8852" max="8852" width="0" style="1" hidden="1" customWidth="1"/>
    <col min="8853" max="8854" width="4.140625" style="1" customWidth="1"/>
    <col min="8855" max="8855" width="0" style="1" hidden="1" customWidth="1"/>
    <col min="8856" max="8856" width="4.140625" style="1" customWidth="1"/>
    <col min="8857" max="8857" width="4.28515625" style="1" customWidth="1"/>
    <col min="8858" max="8858" width="0" style="1" hidden="1" customWidth="1"/>
    <col min="8859" max="8859" width="4.42578125" style="1" customWidth="1"/>
    <col min="8860" max="8860" width="4.140625" style="1" customWidth="1"/>
    <col min="8861" max="8861" width="0" style="1" hidden="1" customWidth="1"/>
    <col min="8862" max="8862" width="4.28515625" style="1" customWidth="1"/>
    <col min="8863" max="8863" width="4.140625" style="1" customWidth="1"/>
    <col min="8864" max="8864" width="0" style="1" hidden="1" customWidth="1"/>
    <col min="8865" max="8865" width="4.28515625" style="1" customWidth="1"/>
    <col min="8866" max="8866" width="4.85546875" style="1" customWidth="1"/>
    <col min="8867" max="8867" width="0" style="1" hidden="1" customWidth="1"/>
    <col min="8868" max="8868" width="4.42578125" style="1" customWidth="1"/>
    <col min="8869" max="8869" width="4.140625" style="1" customWidth="1"/>
    <col min="8870" max="8870" width="0" style="1" hidden="1" customWidth="1"/>
    <col min="8871" max="8871" width="4.140625" style="1" customWidth="1"/>
    <col min="8872" max="8872" width="4.28515625" style="1" customWidth="1"/>
    <col min="8873" max="8873" width="0" style="1" hidden="1" customWidth="1"/>
    <col min="8874" max="8875" width="4.42578125" style="1" customWidth="1"/>
    <col min="8876" max="8876" width="0" style="1" hidden="1" customWidth="1"/>
    <col min="8877" max="8878" width="4.42578125" style="1" customWidth="1"/>
    <col min="8879" max="8879" width="0" style="1" hidden="1" customWidth="1"/>
    <col min="8880" max="8881" width="4.42578125" style="1" customWidth="1"/>
    <col min="8882" max="8882" width="0" style="1" hidden="1" customWidth="1"/>
    <col min="8883" max="8884" width="4.42578125" style="1" customWidth="1"/>
    <col min="8885" max="8885" width="0" style="1" hidden="1" customWidth="1"/>
    <col min="8886" max="8887" width="4.42578125" style="1" customWidth="1"/>
    <col min="8888" max="8888" width="0" style="1" hidden="1" customWidth="1"/>
    <col min="8889" max="8890" width="4.42578125" style="1" customWidth="1"/>
    <col min="8891" max="8891" width="0" style="1" hidden="1" customWidth="1"/>
    <col min="8892" max="8893" width="4.42578125" style="1" customWidth="1"/>
    <col min="8894" max="8960" width="10.28515625" style="1"/>
    <col min="8961" max="8961" width="3.85546875" style="1" customWidth="1"/>
    <col min="8962" max="8962" width="32.7109375" style="1" customWidth="1"/>
    <col min="8963" max="9039" width="3.85546875" style="1" customWidth="1"/>
    <col min="9040" max="9041" width="0" style="1" hidden="1" customWidth="1"/>
    <col min="9042" max="9042" width="3.85546875" style="1" customWidth="1"/>
    <col min="9043" max="9044" width="0" style="1" hidden="1" customWidth="1"/>
    <col min="9045" max="9045" width="3.85546875" style="1" customWidth="1"/>
    <col min="9046" max="9047" width="0" style="1" hidden="1" customWidth="1"/>
    <col min="9048" max="9048" width="3.85546875" style="1" customWidth="1"/>
    <col min="9049" max="9050" width="0" style="1" hidden="1" customWidth="1"/>
    <col min="9051" max="9051" width="3.85546875" style="1" customWidth="1"/>
    <col min="9052" max="9053" width="0" style="1" hidden="1" customWidth="1"/>
    <col min="9054" max="9054" width="3.85546875" style="1" customWidth="1"/>
    <col min="9055" max="9056" width="0" style="1" hidden="1" customWidth="1"/>
    <col min="9057" max="9057" width="3.85546875" style="1" customWidth="1"/>
    <col min="9058" max="9059" width="0" style="1" hidden="1" customWidth="1"/>
    <col min="9060" max="9060" width="3.85546875" style="1" customWidth="1"/>
    <col min="9061" max="9062" width="0" style="1" hidden="1" customWidth="1"/>
    <col min="9063" max="9063" width="3.85546875" style="1" customWidth="1"/>
    <col min="9064" max="9065" width="0" style="1" hidden="1" customWidth="1"/>
    <col min="9066" max="9066" width="3.85546875" style="1" customWidth="1"/>
    <col min="9067" max="9068" width="0" style="1" hidden="1" customWidth="1"/>
    <col min="9069" max="9069" width="3.85546875" style="1" customWidth="1"/>
    <col min="9070" max="9071" width="0" style="1" hidden="1" customWidth="1"/>
    <col min="9072" max="9072" width="3.85546875" style="1" customWidth="1"/>
    <col min="9073" max="9074" width="0" style="1" hidden="1" customWidth="1"/>
    <col min="9075" max="9075" width="3.85546875" style="1" customWidth="1"/>
    <col min="9076" max="9077" width="0" style="1" hidden="1" customWidth="1"/>
    <col min="9078" max="9080" width="3.85546875" style="1" customWidth="1"/>
    <col min="9081" max="9081" width="0" style="1" hidden="1" customWidth="1"/>
    <col min="9082" max="9083" width="3.85546875" style="1" customWidth="1"/>
    <col min="9084" max="9084" width="0" style="1" hidden="1" customWidth="1"/>
    <col min="9085" max="9086" width="3.85546875" style="1" customWidth="1"/>
    <col min="9087" max="9087" width="0" style="1" hidden="1" customWidth="1"/>
    <col min="9088" max="9089" width="4.140625" style="1" bestFit="1" customWidth="1"/>
    <col min="9090" max="9090" width="0" style="1" hidden="1" customWidth="1"/>
    <col min="9091" max="9091" width="4.28515625" style="1" customWidth="1"/>
    <col min="9092" max="9092" width="3.42578125" style="1" customWidth="1"/>
    <col min="9093" max="9093" width="0" style="1" hidden="1" customWidth="1"/>
    <col min="9094" max="9094" width="3.7109375" style="1" customWidth="1"/>
    <col min="9095" max="9095" width="4.28515625" style="1" customWidth="1"/>
    <col min="9096" max="9096" width="0" style="1" hidden="1" customWidth="1"/>
    <col min="9097" max="9097" width="4.28515625" style="1" customWidth="1"/>
    <col min="9098" max="9098" width="4.5703125" style="1" customWidth="1"/>
    <col min="9099" max="9099" width="0" style="1" hidden="1" customWidth="1"/>
    <col min="9100" max="9101" width="4.42578125" style="1" customWidth="1"/>
    <col min="9102" max="9102" width="0" style="1" hidden="1" customWidth="1"/>
    <col min="9103" max="9103" width="4.42578125" style="1" customWidth="1"/>
    <col min="9104" max="9104" width="4.140625" style="1" customWidth="1"/>
    <col min="9105" max="9105" width="0" style="1" hidden="1" customWidth="1"/>
    <col min="9106" max="9106" width="4.42578125" style="1" customWidth="1"/>
    <col min="9107" max="9107" width="4.28515625" style="1" customWidth="1"/>
    <col min="9108" max="9108" width="0" style="1" hidden="1" customWidth="1"/>
    <col min="9109" max="9110" width="4.140625" style="1" customWidth="1"/>
    <col min="9111" max="9111" width="0" style="1" hidden="1" customWidth="1"/>
    <col min="9112" max="9112" width="4.140625" style="1" customWidth="1"/>
    <col min="9113" max="9113" width="4.28515625" style="1" customWidth="1"/>
    <col min="9114" max="9114" width="0" style="1" hidden="1" customWidth="1"/>
    <col min="9115" max="9115" width="4.42578125" style="1" customWidth="1"/>
    <col min="9116" max="9116" width="4.140625" style="1" customWidth="1"/>
    <col min="9117" max="9117" width="0" style="1" hidden="1" customWidth="1"/>
    <col min="9118" max="9118" width="4.28515625" style="1" customWidth="1"/>
    <col min="9119" max="9119" width="4.140625" style="1" customWidth="1"/>
    <col min="9120" max="9120" width="0" style="1" hidden="1" customWidth="1"/>
    <col min="9121" max="9121" width="4.28515625" style="1" customWidth="1"/>
    <col min="9122" max="9122" width="4.85546875" style="1" customWidth="1"/>
    <col min="9123" max="9123" width="0" style="1" hidden="1" customWidth="1"/>
    <col min="9124" max="9124" width="4.42578125" style="1" customWidth="1"/>
    <col min="9125" max="9125" width="4.140625" style="1" customWidth="1"/>
    <col min="9126" max="9126" width="0" style="1" hidden="1" customWidth="1"/>
    <col min="9127" max="9127" width="4.140625" style="1" customWidth="1"/>
    <col min="9128" max="9128" width="4.28515625" style="1" customWidth="1"/>
    <col min="9129" max="9129" width="0" style="1" hidden="1" customWidth="1"/>
    <col min="9130" max="9131" width="4.42578125" style="1" customWidth="1"/>
    <col min="9132" max="9132" width="0" style="1" hidden="1" customWidth="1"/>
    <col min="9133" max="9134" width="4.42578125" style="1" customWidth="1"/>
    <col min="9135" max="9135" width="0" style="1" hidden="1" customWidth="1"/>
    <col min="9136" max="9137" width="4.42578125" style="1" customWidth="1"/>
    <col min="9138" max="9138" width="0" style="1" hidden="1" customWidth="1"/>
    <col min="9139" max="9140" width="4.42578125" style="1" customWidth="1"/>
    <col min="9141" max="9141" width="0" style="1" hidden="1" customWidth="1"/>
    <col min="9142" max="9143" width="4.42578125" style="1" customWidth="1"/>
    <col min="9144" max="9144" width="0" style="1" hidden="1" customWidth="1"/>
    <col min="9145" max="9146" width="4.42578125" style="1" customWidth="1"/>
    <col min="9147" max="9147" width="0" style="1" hidden="1" customWidth="1"/>
    <col min="9148" max="9149" width="4.42578125" style="1" customWidth="1"/>
    <col min="9150" max="9216" width="10.28515625" style="1"/>
    <col min="9217" max="9217" width="3.85546875" style="1" customWidth="1"/>
    <col min="9218" max="9218" width="32.7109375" style="1" customWidth="1"/>
    <col min="9219" max="9295" width="3.85546875" style="1" customWidth="1"/>
    <col min="9296" max="9297" width="0" style="1" hidden="1" customWidth="1"/>
    <col min="9298" max="9298" width="3.85546875" style="1" customWidth="1"/>
    <col min="9299" max="9300" width="0" style="1" hidden="1" customWidth="1"/>
    <col min="9301" max="9301" width="3.85546875" style="1" customWidth="1"/>
    <col min="9302" max="9303" width="0" style="1" hidden="1" customWidth="1"/>
    <col min="9304" max="9304" width="3.85546875" style="1" customWidth="1"/>
    <col min="9305" max="9306" width="0" style="1" hidden="1" customWidth="1"/>
    <col min="9307" max="9307" width="3.85546875" style="1" customWidth="1"/>
    <col min="9308" max="9309" width="0" style="1" hidden="1" customWidth="1"/>
    <col min="9310" max="9310" width="3.85546875" style="1" customWidth="1"/>
    <col min="9311" max="9312" width="0" style="1" hidden="1" customWidth="1"/>
    <col min="9313" max="9313" width="3.85546875" style="1" customWidth="1"/>
    <col min="9314" max="9315" width="0" style="1" hidden="1" customWidth="1"/>
    <col min="9316" max="9316" width="3.85546875" style="1" customWidth="1"/>
    <col min="9317" max="9318" width="0" style="1" hidden="1" customWidth="1"/>
    <col min="9319" max="9319" width="3.85546875" style="1" customWidth="1"/>
    <col min="9320" max="9321" width="0" style="1" hidden="1" customWidth="1"/>
    <col min="9322" max="9322" width="3.85546875" style="1" customWidth="1"/>
    <col min="9323" max="9324" width="0" style="1" hidden="1" customWidth="1"/>
    <col min="9325" max="9325" width="3.85546875" style="1" customWidth="1"/>
    <col min="9326" max="9327" width="0" style="1" hidden="1" customWidth="1"/>
    <col min="9328" max="9328" width="3.85546875" style="1" customWidth="1"/>
    <col min="9329" max="9330" width="0" style="1" hidden="1" customWidth="1"/>
    <col min="9331" max="9331" width="3.85546875" style="1" customWidth="1"/>
    <col min="9332" max="9333" width="0" style="1" hidden="1" customWidth="1"/>
    <col min="9334" max="9336" width="3.85546875" style="1" customWidth="1"/>
    <col min="9337" max="9337" width="0" style="1" hidden="1" customWidth="1"/>
    <col min="9338" max="9339" width="3.85546875" style="1" customWidth="1"/>
    <col min="9340" max="9340" width="0" style="1" hidden="1" customWidth="1"/>
    <col min="9341" max="9342" width="3.85546875" style="1" customWidth="1"/>
    <col min="9343" max="9343" width="0" style="1" hidden="1" customWidth="1"/>
    <col min="9344" max="9345" width="4.140625" style="1" bestFit="1" customWidth="1"/>
    <col min="9346" max="9346" width="0" style="1" hidden="1" customWidth="1"/>
    <col min="9347" max="9347" width="4.28515625" style="1" customWidth="1"/>
    <col min="9348" max="9348" width="3.42578125" style="1" customWidth="1"/>
    <col min="9349" max="9349" width="0" style="1" hidden="1" customWidth="1"/>
    <col min="9350" max="9350" width="3.7109375" style="1" customWidth="1"/>
    <col min="9351" max="9351" width="4.28515625" style="1" customWidth="1"/>
    <col min="9352" max="9352" width="0" style="1" hidden="1" customWidth="1"/>
    <col min="9353" max="9353" width="4.28515625" style="1" customWidth="1"/>
    <col min="9354" max="9354" width="4.5703125" style="1" customWidth="1"/>
    <col min="9355" max="9355" width="0" style="1" hidden="1" customWidth="1"/>
    <col min="9356" max="9357" width="4.42578125" style="1" customWidth="1"/>
    <col min="9358" max="9358" width="0" style="1" hidden="1" customWidth="1"/>
    <col min="9359" max="9359" width="4.42578125" style="1" customWidth="1"/>
    <col min="9360" max="9360" width="4.140625" style="1" customWidth="1"/>
    <col min="9361" max="9361" width="0" style="1" hidden="1" customWidth="1"/>
    <col min="9362" max="9362" width="4.42578125" style="1" customWidth="1"/>
    <col min="9363" max="9363" width="4.28515625" style="1" customWidth="1"/>
    <col min="9364" max="9364" width="0" style="1" hidden="1" customWidth="1"/>
    <col min="9365" max="9366" width="4.140625" style="1" customWidth="1"/>
    <col min="9367" max="9367" width="0" style="1" hidden="1" customWidth="1"/>
    <col min="9368" max="9368" width="4.140625" style="1" customWidth="1"/>
    <col min="9369" max="9369" width="4.28515625" style="1" customWidth="1"/>
    <col min="9370" max="9370" width="0" style="1" hidden="1" customWidth="1"/>
    <col min="9371" max="9371" width="4.42578125" style="1" customWidth="1"/>
    <col min="9372" max="9372" width="4.140625" style="1" customWidth="1"/>
    <col min="9373" max="9373" width="0" style="1" hidden="1" customWidth="1"/>
    <col min="9374" max="9374" width="4.28515625" style="1" customWidth="1"/>
    <col min="9375" max="9375" width="4.140625" style="1" customWidth="1"/>
    <col min="9376" max="9376" width="0" style="1" hidden="1" customWidth="1"/>
    <col min="9377" max="9377" width="4.28515625" style="1" customWidth="1"/>
    <col min="9378" max="9378" width="4.85546875" style="1" customWidth="1"/>
    <col min="9379" max="9379" width="0" style="1" hidden="1" customWidth="1"/>
    <col min="9380" max="9380" width="4.42578125" style="1" customWidth="1"/>
    <col min="9381" max="9381" width="4.140625" style="1" customWidth="1"/>
    <col min="9382" max="9382" width="0" style="1" hidden="1" customWidth="1"/>
    <col min="9383" max="9383" width="4.140625" style="1" customWidth="1"/>
    <col min="9384" max="9384" width="4.28515625" style="1" customWidth="1"/>
    <col min="9385" max="9385" width="0" style="1" hidden="1" customWidth="1"/>
    <col min="9386" max="9387" width="4.42578125" style="1" customWidth="1"/>
    <col min="9388" max="9388" width="0" style="1" hidden="1" customWidth="1"/>
    <col min="9389" max="9390" width="4.42578125" style="1" customWidth="1"/>
    <col min="9391" max="9391" width="0" style="1" hidden="1" customWidth="1"/>
    <col min="9392" max="9393" width="4.42578125" style="1" customWidth="1"/>
    <col min="9394" max="9394" width="0" style="1" hidden="1" customWidth="1"/>
    <col min="9395" max="9396" width="4.42578125" style="1" customWidth="1"/>
    <col min="9397" max="9397" width="0" style="1" hidden="1" customWidth="1"/>
    <col min="9398" max="9399" width="4.42578125" style="1" customWidth="1"/>
    <col min="9400" max="9400" width="0" style="1" hidden="1" customWidth="1"/>
    <col min="9401" max="9402" width="4.42578125" style="1" customWidth="1"/>
    <col min="9403" max="9403" width="0" style="1" hidden="1" customWidth="1"/>
    <col min="9404" max="9405" width="4.42578125" style="1" customWidth="1"/>
    <col min="9406" max="9472" width="10.28515625" style="1"/>
    <col min="9473" max="9473" width="3.85546875" style="1" customWidth="1"/>
    <col min="9474" max="9474" width="32.7109375" style="1" customWidth="1"/>
    <col min="9475" max="9551" width="3.85546875" style="1" customWidth="1"/>
    <col min="9552" max="9553" width="0" style="1" hidden="1" customWidth="1"/>
    <col min="9554" max="9554" width="3.85546875" style="1" customWidth="1"/>
    <col min="9555" max="9556" width="0" style="1" hidden="1" customWidth="1"/>
    <col min="9557" max="9557" width="3.85546875" style="1" customWidth="1"/>
    <col min="9558" max="9559" width="0" style="1" hidden="1" customWidth="1"/>
    <col min="9560" max="9560" width="3.85546875" style="1" customWidth="1"/>
    <col min="9561" max="9562" width="0" style="1" hidden="1" customWidth="1"/>
    <col min="9563" max="9563" width="3.85546875" style="1" customWidth="1"/>
    <col min="9564" max="9565" width="0" style="1" hidden="1" customWidth="1"/>
    <col min="9566" max="9566" width="3.85546875" style="1" customWidth="1"/>
    <col min="9567" max="9568" width="0" style="1" hidden="1" customWidth="1"/>
    <col min="9569" max="9569" width="3.85546875" style="1" customWidth="1"/>
    <col min="9570" max="9571" width="0" style="1" hidden="1" customWidth="1"/>
    <col min="9572" max="9572" width="3.85546875" style="1" customWidth="1"/>
    <col min="9573" max="9574" width="0" style="1" hidden="1" customWidth="1"/>
    <col min="9575" max="9575" width="3.85546875" style="1" customWidth="1"/>
    <col min="9576" max="9577" width="0" style="1" hidden="1" customWidth="1"/>
    <col min="9578" max="9578" width="3.85546875" style="1" customWidth="1"/>
    <col min="9579" max="9580" width="0" style="1" hidden="1" customWidth="1"/>
    <col min="9581" max="9581" width="3.85546875" style="1" customWidth="1"/>
    <col min="9582" max="9583" width="0" style="1" hidden="1" customWidth="1"/>
    <col min="9584" max="9584" width="3.85546875" style="1" customWidth="1"/>
    <col min="9585" max="9586" width="0" style="1" hidden="1" customWidth="1"/>
    <col min="9587" max="9587" width="3.85546875" style="1" customWidth="1"/>
    <col min="9588" max="9589" width="0" style="1" hidden="1" customWidth="1"/>
    <col min="9590" max="9592" width="3.85546875" style="1" customWidth="1"/>
    <col min="9593" max="9593" width="0" style="1" hidden="1" customWidth="1"/>
    <col min="9594" max="9595" width="3.85546875" style="1" customWidth="1"/>
    <col min="9596" max="9596" width="0" style="1" hidden="1" customWidth="1"/>
    <col min="9597" max="9598" width="3.85546875" style="1" customWidth="1"/>
    <col min="9599" max="9599" width="0" style="1" hidden="1" customWidth="1"/>
    <col min="9600" max="9601" width="4.140625" style="1" bestFit="1" customWidth="1"/>
    <col min="9602" max="9602" width="0" style="1" hidden="1" customWidth="1"/>
    <col min="9603" max="9603" width="4.28515625" style="1" customWidth="1"/>
    <col min="9604" max="9604" width="3.42578125" style="1" customWidth="1"/>
    <col min="9605" max="9605" width="0" style="1" hidden="1" customWidth="1"/>
    <col min="9606" max="9606" width="3.7109375" style="1" customWidth="1"/>
    <col min="9607" max="9607" width="4.28515625" style="1" customWidth="1"/>
    <col min="9608" max="9608" width="0" style="1" hidden="1" customWidth="1"/>
    <col min="9609" max="9609" width="4.28515625" style="1" customWidth="1"/>
    <col min="9610" max="9610" width="4.5703125" style="1" customWidth="1"/>
    <col min="9611" max="9611" width="0" style="1" hidden="1" customWidth="1"/>
    <col min="9612" max="9613" width="4.42578125" style="1" customWidth="1"/>
    <col min="9614" max="9614" width="0" style="1" hidden="1" customWidth="1"/>
    <col min="9615" max="9615" width="4.42578125" style="1" customWidth="1"/>
    <col min="9616" max="9616" width="4.140625" style="1" customWidth="1"/>
    <col min="9617" max="9617" width="0" style="1" hidden="1" customWidth="1"/>
    <col min="9618" max="9618" width="4.42578125" style="1" customWidth="1"/>
    <col min="9619" max="9619" width="4.28515625" style="1" customWidth="1"/>
    <col min="9620" max="9620" width="0" style="1" hidden="1" customWidth="1"/>
    <col min="9621" max="9622" width="4.140625" style="1" customWidth="1"/>
    <col min="9623" max="9623" width="0" style="1" hidden="1" customWidth="1"/>
    <col min="9624" max="9624" width="4.140625" style="1" customWidth="1"/>
    <col min="9625" max="9625" width="4.28515625" style="1" customWidth="1"/>
    <col min="9626" max="9626" width="0" style="1" hidden="1" customWidth="1"/>
    <col min="9627" max="9627" width="4.42578125" style="1" customWidth="1"/>
    <col min="9628" max="9628" width="4.140625" style="1" customWidth="1"/>
    <col min="9629" max="9629" width="0" style="1" hidden="1" customWidth="1"/>
    <col min="9630" max="9630" width="4.28515625" style="1" customWidth="1"/>
    <col min="9631" max="9631" width="4.140625" style="1" customWidth="1"/>
    <col min="9632" max="9632" width="0" style="1" hidden="1" customWidth="1"/>
    <col min="9633" max="9633" width="4.28515625" style="1" customWidth="1"/>
    <col min="9634" max="9634" width="4.85546875" style="1" customWidth="1"/>
    <col min="9635" max="9635" width="0" style="1" hidden="1" customWidth="1"/>
    <col min="9636" max="9636" width="4.42578125" style="1" customWidth="1"/>
    <col min="9637" max="9637" width="4.140625" style="1" customWidth="1"/>
    <col min="9638" max="9638" width="0" style="1" hidden="1" customWidth="1"/>
    <col min="9639" max="9639" width="4.140625" style="1" customWidth="1"/>
    <col min="9640" max="9640" width="4.28515625" style="1" customWidth="1"/>
    <col min="9641" max="9641" width="0" style="1" hidden="1" customWidth="1"/>
    <col min="9642" max="9643" width="4.42578125" style="1" customWidth="1"/>
    <col min="9644" max="9644" width="0" style="1" hidden="1" customWidth="1"/>
    <col min="9645" max="9646" width="4.42578125" style="1" customWidth="1"/>
    <col min="9647" max="9647" width="0" style="1" hidden="1" customWidth="1"/>
    <col min="9648" max="9649" width="4.42578125" style="1" customWidth="1"/>
    <col min="9650" max="9650" width="0" style="1" hidden="1" customWidth="1"/>
    <col min="9651" max="9652" width="4.42578125" style="1" customWidth="1"/>
    <col min="9653" max="9653" width="0" style="1" hidden="1" customWidth="1"/>
    <col min="9654" max="9655" width="4.42578125" style="1" customWidth="1"/>
    <col min="9656" max="9656" width="0" style="1" hidden="1" customWidth="1"/>
    <col min="9657" max="9658" width="4.42578125" style="1" customWidth="1"/>
    <col min="9659" max="9659" width="0" style="1" hidden="1" customWidth="1"/>
    <col min="9660" max="9661" width="4.42578125" style="1" customWidth="1"/>
    <col min="9662" max="9728" width="10.28515625" style="1"/>
    <col min="9729" max="9729" width="3.85546875" style="1" customWidth="1"/>
    <col min="9730" max="9730" width="32.7109375" style="1" customWidth="1"/>
    <col min="9731" max="9807" width="3.85546875" style="1" customWidth="1"/>
    <col min="9808" max="9809" width="0" style="1" hidden="1" customWidth="1"/>
    <col min="9810" max="9810" width="3.85546875" style="1" customWidth="1"/>
    <col min="9811" max="9812" width="0" style="1" hidden="1" customWidth="1"/>
    <col min="9813" max="9813" width="3.85546875" style="1" customWidth="1"/>
    <col min="9814" max="9815" width="0" style="1" hidden="1" customWidth="1"/>
    <col min="9816" max="9816" width="3.85546875" style="1" customWidth="1"/>
    <col min="9817" max="9818" width="0" style="1" hidden="1" customWidth="1"/>
    <col min="9819" max="9819" width="3.85546875" style="1" customWidth="1"/>
    <col min="9820" max="9821" width="0" style="1" hidden="1" customWidth="1"/>
    <col min="9822" max="9822" width="3.85546875" style="1" customWidth="1"/>
    <col min="9823" max="9824" width="0" style="1" hidden="1" customWidth="1"/>
    <col min="9825" max="9825" width="3.85546875" style="1" customWidth="1"/>
    <col min="9826" max="9827" width="0" style="1" hidden="1" customWidth="1"/>
    <col min="9828" max="9828" width="3.85546875" style="1" customWidth="1"/>
    <col min="9829" max="9830" width="0" style="1" hidden="1" customWidth="1"/>
    <col min="9831" max="9831" width="3.85546875" style="1" customWidth="1"/>
    <col min="9832" max="9833" width="0" style="1" hidden="1" customWidth="1"/>
    <col min="9834" max="9834" width="3.85546875" style="1" customWidth="1"/>
    <col min="9835" max="9836" width="0" style="1" hidden="1" customWidth="1"/>
    <col min="9837" max="9837" width="3.85546875" style="1" customWidth="1"/>
    <col min="9838" max="9839" width="0" style="1" hidden="1" customWidth="1"/>
    <col min="9840" max="9840" width="3.85546875" style="1" customWidth="1"/>
    <col min="9841" max="9842" width="0" style="1" hidden="1" customWidth="1"/>
    <col min="9843" max="9843" width="3.85546875" style="1" customWidth="1"/>
    <col min="9844" max="9845" width="0" style="1" hidden="1" customWidth="1"/>
    <col min="9846" max="9848" width="3.85546875" style="1" customWidth="1"/>
    <col min="9849" max="9849" width="0" style="1" hidden="1" customWidth="1"/>
    <col min="9850" max="9851" width="3.85546875" style="1" customWidth="1"/>
    <col min="9852" max="9852" width="0" style="1" hidden="1" customWidth="1"/>
    <col min="9853" max="9854" width="3.85546875" style="1" customWidth="1"/>
    <col min="9855" max="9855" width="0" style="1" hidden="1" customWidth="1"/>
    <col min="9856" max="9857" width="4.140625" style="1" bestFit="1" customWidth="1"/>
    <col min="9858" max="9858" width="0" style="1" hidden="1" customWidth="1"/>
    <col min="9859" max="9859" width="4.28515625" style="1" customWidth="1"/>
    <col min="9860" max="9860" width="3.42578125" style="1" customWidth="1"/>
    <col min="9861" max="9861" width="0" style="1" hidden="1" customWidth="1"/>
    <col min="9862" max="9862" width="3.7109375" style="1" customWidth="1"/>
    <col min="9863" max="9863" width="4.28515625" style="1" customWidth="1"/>
    <col min="9864" max="9864" width="0" style="1" hidden="1" customWidth="1"/>
    <col min="9865" max="9865" width="4.28515625" style="1" customWidth="1"/>
    <col min="9866" max="9866" width="4.5703125" style="1" customWidth="1"/>
    <col min="9867" max="9867" width="0" style="1" hidden="1" customWidth="1"/>
    <col min="9868" max="9869" width="4.42578125" style="1" customWidth="1"/>
    <col min="9870" max="9870" width="0" style="1" hidden="1" customWidth="1"/>
    <col min="9871" max="9871" width="4.42578125" style="1" customWidth="1"/>
    <col min="9872" max="9872" width="4.140625" style="1" customWidth="1"/>
    <col min="9873" max="9873" width="0" style="1" hidden="1" customWidth="1"/>
    <col min="9874" max="9874" width="4.42578125" style="1" customWidth="1"/>
    <col min="9875" max="9875" width="4.28515625" style="1" customWidth="1"/>
    <col min="9876" max="9876" width="0" style="1" hidden="1" customWidth="1"/>
    <col min="9877" max="9878" width="4.140625" style="1" customWidth="1"/>
    <col min="9879" max="9879" width="0" style="1" hidden="1" customWidth="1"/>
    <col min="9880" max="9880" width="4.140625" style="1" customWidth="1"/>
    <col min="9881" max="9881" width="4.28515625" style="1" customWidth="1"/>
    <col min="9882" max="9882" width="0" style="1" hidden="1" customWidth="1"/>
    <col min="9883" max="9883" width="4.42578125" style="1" customWidth="1"/>
    <col min="9884" max="9884" width="4.140625" style="1" customWidth="1"/>
    <col min="9885" max="9885" width="0" style="1" hidden="1" customWidth="1"/>
    <col min="9886" max="9886" width="4.28515625" style="1" customWidth="1"/>
    <col min="9887" max="9887" width="4.140625" style="1" customWidth="1"/>
    <col min="9888" max="9888" width="0" style="1" hidden="1" customWidth="1"/>
    <col min="9889" max="9889" width="4.28515625" style="1" customWidth="1"/>
    <col min="9890" max="9890" width="4.85546875" style="1" customWidth="1"/>
    <col min="9891" max="9891" width="0" style="1" hidden="1" customWidth="1"/>
    <col min="9892" max="9892" width="4.42578125" style="1" customWidth="1"/>
    <col min="9893" max="9893" width="4.140625" style="1" customWidth="1"/>
    <col min="9894" max="9894" width="0" style="1" hidden="1" customWidth="1"/>
    <col min="9895" max="9895" width="4.140625" style="1" customWidth="1"/>
    <col min="9896" max="9896" width="4.28515625" style="1" customWidth="1"/>
    <col min="9897" max="9897" width="0" style="1" hidden="1" customWidth="1"/>
    <col min="9898" max="9899" width="4.42578125" style="1" customWidth="1"/>
    <col min="9900" max="9900" width="0" style="1" hidden="1" customWidth="1"/>
    <col min="9901" max="9902" width="4.42578125" style="1" customWidth="1"/>
    <col min="9903" max="9903" width="0" style="1" hidden="1" customWidth="1"/>
    <col min="9904" max="9905" width="4.42578125" style="1" customWidth="1"/>
    <col min="9906" max="9906" width="0" style="1" hidden="1" customWidth="1"/>
    <col min="9907" max="9908" width="4.42578125" style="1" customWidth="1"/>
    <col min="9909" max="9909" width="0" style="1" hidden="1" customWidth="1"/>
    <col min="9910" max="9911" width="4.42578125" style="1" customWidth="1"/>
    <col min="9912" max="9912" width="0" style="1" hidden="1" customWidth="1"/>
    <col min="9913" max="9914" width="4.42578125" style="1" customWidth="1"/>
    <col min="9915" max="9915" width="0" style="1" hidden="1" customWidth="1"/>
    <col min="9916" max="9917" width="4.42578125" style="1" customWidth="1"/>
    <col min="9918" max="9984" width="10.28515625" style="1"/>
    <col min="9985" max="9985" width="3.85546875" style="1" customWidth="1"/>
    <col min="9986" max="9986" width="32.7109375" style="1" customWidth="1"/>
    <col min="9987" max="10063" width="3.85546875" style="1" customWidth="1"/>
    <col min="10064" max="10065" width="0" style="1" hidden="1" customWidth="1"/>
    <col min="10066" max="10066" width="3.85546875" style="1" customWidth="1"/>
    <col min="10067" max="10068" width="0" style="1" hidden="1" customWidth="1"/>
    <col min="10069" max="10069" width="3.85546875" style="1" customWidth="1"/>
    <col min="10070" max="10071" width="0" style="1" hidden="1" customWidth="1"/>
    <col min="10072" max="10072" width="3.85546875" style="1" customWidth="1"/>
    <col min="10073" max="10074" width="0" style="1" hidden="1" customWidth="1"/>
    <col min="10075" max="10075" width="3.85546875" style="1" customWidth="1"/>
    <col min="10076" max="10077" width="0" style="1" hidden="1" customWidth="1"/>
    <col min="10078" max="10078" width="3.85546875" style="1" customWidth="1"/>
    <col min="10079" max="10080" width="0" style="1" hidden="1" customWidth="1"/>
    <col min="10081" max="10081" width="3.85546875" style="1" customWidth="1"/>
    <col min="10082" max="10083" width="0" style="1" hidden="1" customWidth="1"/>
    <col min="10084" max="10084" width="3.85546875" style="1" customWidth="1"/>
    <col min="10085" max="10086" width="0" style="1" hidden="1" customWidth="1"/>
    <col min="10087" max="10087" width="3.85546875" style="1" customWidth="1"/>
    <col min="10088" max="10089" width="0" style="1" hidden="1" customWidth="1"/>
    <col min="10090" max="10090" width="3.85546875" style="1" customWidth="1"/>
    <col min="10091" max="10092" width="0" style="1" hidden="1" customWidth="1"/>
    <col min="10093" max="10093" width="3.85546875" style="1" customWidth="1"/>
    <col min="10094" max="10095" width="0" style="1" hidden="1" customWidth="1"/>
    <col min="10096" max="10096" width="3.85546875" style="1" customWidth="1"/>
    <col min="10097" max="10098" width="0" style="1" hidden="1" customWidth="1"/>
    <col min="10099" max="10099" width="3.85546875" style="1" customWidth="1"/>
    <col min="10100" max="10101" width="0" style="1" hidden="1" customWidth="1"/>
    <col min="10102" max="10104" width="3.85546875" style="1" customWidth="1"/>
    <col min="10105" max="10105" width="0" style="1" hidden="1" customWidth="1"/>
    <col min="10106" max="10107" width="3.85546875" style="1" customWidth="1"/>
    <col min="10108" max="10108" width="0" style="1" hidden="1" customWidth="1"/>
    <col min="10109" max="10110" width="3.85546875" style="1" customWidth="1"/>
    <col min="10111" max="10111" width="0" style="1" hidden="1" customWidth="1"/>
    <col min="10112" max="10113" width="4.140625" style="1" bestFit="1" customWidth="1"/>
    <col min="10114" max="10114" width="0" style="1" hidden="1" customWidth="1"/>
    <col min="10115" max="10115" width="4.28515625" style="1" customWidth="1"/>
    <col min="10116" max="10116" width="3.42578125" style="1" customWidth="1"/>
    <col min="10117" max="10117" width="0" style="1" hidden="1" customWidth="1"/>
    <col min="10118" max="10118" width="3.7109375" style="1" customWidth="1"/>
    <col min="10119" max="10119" width="4.28515625" style="1" customWidth="1"/>
    <col min="10120" max="10120" width="0" style="1" hidden="1" customWidth="1"/>
    <col min="10121" max="10121" width="4.28515625" style="1" customWidth="1"/>
    <col min="10122" max="10122" width="4.5703125" style="1" customWidth="1"/>
    <col min="10123" max="10123" width="0" style="1" hidden="1" customWidth="1"/>
    <col min="10124" max="10125" width="4.42578125" style="1" customWidth="1"/>
    <col min="10126" max="10126" width="0" style="1" hidden="1" customWidth="1"/>
    <col min="10127" max="10127" width="4.42578125" style="1" customWidth="1"/>
    <col min="10128" max="10128" width="4.140625" style="1" customWidth="1"/>
    <col min="10129" max="10129" width="0" style="1" hidden="1" customWidth="1"/>
    <col min="10130" max="10130" width="4.42578125" style="1" customWidth="1"/>
    <col min="10131" max="10131" width="4.28515625" style="1" customWidth="1"/>
    <col min="10132" max="10132" width="0" style="1" hidden="1" customWidth="1"/>
    <col min="10133" max="10134" width="4.140625" style="1" customWidth="1"/>
    <col min="10135" max="10135" width="0" style="1" hidden="1" customWidth="1"/>
    <col min="10136" max="10136" width="4.140625" style="1" customWidth="1"/>
    <col min="10137" max="10137" width="4.28515625" style="1" customWidth="1"/>
    <col min="10138" max="10138" width="0" style="1" hidden="1" customWidth="1"/>
    <col min="10139" max="10139" width="4.42578125" style="1" customWidth="1"/>
    <col min="10140" max="10140" width="4.140625" style="1" customWidth="1"/>
    <col min="10141" max="10141" width="0" style="1" hidden="1" customWidth="1"/>
    <col min="10142" max="10142" width="4.28515625" style="1" customWidth="1"/>
    <col min="10143" max="10143" width="4.140625" style="1" customWidth="1"/>
    <col min="10144" max="10144" width="0" style="1" hidden="1" customWidth="1"/>
    <col min="10145" max="10145" width="4.28515625" style="1" customWidth="1"/>
    <col min="10146" max="10146" width="4.85546875" style="1" customWidth="1"/>
    <col min="10147" max="10147" width="0" style="1" hidden="1" customWidth="1"/>
    <col min="10148" max="10148" width="4.42578125" style="1" customWidth="1"/>
    <col min="10149" max="10149" width="4.140625" style="1" customWidth="1"/>
    <col min="10150" max="10150" width="0" style="1" hidden="1" customWidth="1"/>
    <col min="10151" max="10151" width="4.140625" style="1" customWidth="1"/>
    <col min="10152" max="10152" width="4.28515625" style="1" customWidth="1"/>
    <col min="10153" max="10153" width="0" style="1" hidden="1" customWidth="1"/>
    <col min="10154" max="10155" width="4.42578125" style="1" customWidth="1"/>
    <col min="10156" max="10156" width="0" style="1" hidden="1" customWidth="1"/>
    <col min="10157" max="10158" width="4.42578125" style="1" customWidth="1"/>
    <col min="10159" max="10159" width="0" style="1" hidden="1" customWidth="1"/>
    <col min="10160" max="10161" width="4.42578125" style="1" customWidth="1"/>
    <col min="10162" max="10162" width="0" style="1" hidden="1" customWidth="1"/>
    <col min="10163" max="10164" width="4.42578125" style="1" customWidth="1"/>
    <col min="10165" max="10165" width="0" style="1" hidden="1" customWidth="1"/>
    <col min="10166" max="10167" width="4.42578125" style="1" customWidth="1"/>
    <col min="10168" max="10168" width="0" style="1" hidden="1" customWidth="1"/>
    <col min="10169" max="10170" width="4.42578125" style="1" customWidth="1"/>
    <col min="10171" max="10171" width="0" style="1" hidden="1" customWidth="1"/>
    <col min="10172" max="10173" width="4.42578125" style="1" customWidth="1"/>
    <col min="10174" max="10240" width="10.28515625" style="1"/>
    <col min="10241" max="10241" width="3.85546875" style="1" customWidth="1"/>
    <col min="10242" max="10242" width="32.7109375" style="1" customWidth="1"/>
    <col min="10243" max="10319" width="3.85546875" style="1" customWidth="1"/>
    <col min="10320" max="10321" width="0" style="1" hidden="1" customWidth="1"/>
    <col min="10322" max="10322" width="3.85546875" style="1" customWidth="1"/>
    <col min="10323" max="10324" width="0" style="1" hidden="1" customWidth="1"/>
    <col min="10325" max="10325" width="3.85546875" style="1" customWidth="1"/>
    <col min="10326" max="10327" width="0" style="1" hidden="1" customWidth="1"/>
    <col min="10328" max="10328" width="3.85546875" style="1" customWidth="1"/>
    <col min="10329" max="10330" width="0" style="1" hidden="1" customWidth="1"/>
    <col min="10331" max="10331" width="3.85546875" style="1" customWidth="1"/>
    <col min="10332" max="10333" width="0" style="1" hidden="1" customWidth="1"/>
    <col min="10334" max="10334" width="3.85546875" style="1" customWidth="1"/>
    <col min="10335" max="10336" width="0" style="1" hidden="1" customWidth="1"/>
    <col min="10337" max="10337" width="3.85546875" style="1" customWidth="1"/>
    <col min="10338" max="10339" width="0" style="1" hidden="1" customWidth="1"/>
    <col min="10340" max="10340" width="3.85546875" style="1" customWidth="1"/>
    <col min="10341" max="10342" width="0" style="1" hidden="1" customWidth="1"/>
    <col min="10343" max="10343" width="3.85546875" style="1" customWidth="1"/>
    <col min="10344" max="10345" width="0" style="1" hidden="1" customWidth="1"/>
    <col min="10346" max="10346" width="3.85546875" style="1" customWidth="1"/>
    <col min="10347" max="10348" width="0" style="1" hidden="1" customWidth="1"/>
    <col min="10349" max="10349" width="3.85546875" style="1" customWidth="1"/>
    <col min="10350" max="10351" width="0" style="1" hidden="1" customWidth="1"/>
    <col min="10352" max="10352" width="3.85546875" style="1" customWidth="1"/>
    <col min="10353" max="10354" width="0" style="1" hidden="1" customWidth="1"/>
    <col min="10355" max="10355" width="3.85546875" style="1" customWidth="1"/>
    <col min="10356" max="10357" width="0" style="1" hidden="1" customWidth="1"/>
    <col min="10358" max="10360" width="3.85546875" style="1" customWidth="1"/>
    <col min="10361" max="10361" width="0" style="1" hidden="1" customWidth="1"/>
    <col min="10362" max="10363" width="3.85546875" style="1" customWidth="1"/>
    <col min="10364" max="10364" width="0" style="1" hidden="1" customWidth="1"/>
    <col min="10365" max="10366" width="3.85546875" style="1" customWidth="1"/>
    <col min="10367" max="10367" width="0" style="1" hidden="1" customWidth="1"/>
    <col min="10368" max="10369" width="4.140625" style="1" bestFit="1" customWidth="1"/>
    <col min="10370" max="10370" width="0" style="1" hidden="1" customWidth="1"/>
    <col min="10371" max="10371" width="4.28515625" style="1" customWidth="1"/>
    <col min="10372" max="10372" width="3.42578125" style="1" customWidth="1"/>
    <col min="10373" max="10373" width="0" style="1" hidden="1" customWidth="1"/>
    <col min="10374" max="10374" width="3.7109375" style="1" customWidth="1"/>
    <col min="10375" max="10375" width="4.28515625" style="1" customWidth="1"/>
    <col min="10376" max="10376" width="0" style="1" hidden="1" customWidth="1"/>
    <col min="10377" max="10377" width="4.28515625" style="1" customWidth="1"/>
    <col min="10378" max="10378" width="4.5703125" style="1" customWidth="1"/>
    <col min="10379" max="10379" width="0" style="1" hidden="1" customWidth="1"/>
    <col min="10380" max="10381" width="4.42578125" style="1" customWidth="1"/>
    <col min="10382" max="10382" width="0" style="1" hidden="1" customWidth="1"/>
    <col min="10383" max="10383" width="4.42578125" style="1" customWidth="1"/>
    <col min="10384" max="10384" width="4.140625" style="1" customWidth="1"/>
    <col min="10385" max="10385" width="0" style="1" hidden="1" customWidth="1"/>
    <col min="10386" max="10386" width="4.42578125" style="1" customWidth="1"/>
    <col min="10387" max="10387" width="4.28515625" style="1" customWidth="1"/>
    <col min="10388" max="10388" width="0" style="1" hidden="1" customWidth="1"/>
    <col min="10389" max="10390" width="4.140625" style="1" customWidth="1"/>
    <col min="10391" max="10391" width="0" style="1" hidden="1" customWidth="1"/>
    <col min="10392" max="10392" width="4.140625" style="1" customWidth="1"/>
    <col min="10393" max="10393" width="4.28515625" style="1" customWidth="1"/>
    <col min="10394" max="10394" width="0" style="1" hidden="1" customWidth="1"/>
    <col min="10395" max="10395" width="4.42578125" style="1" customWidth="1"/>
    <col min="10396" max="10396" width="4.140625" style="1" customWidth="1"/>
    <col min="10397" max="10397" width="0" style="1" hidden="1" customWidth="1"/>
    <col min="10398" max="10398" width="4.28515625" style="1" customWidth="1"/>
    <col min="10399" max="10399" width="4.140625" style="1" customWidth="1"/>
    <col min="10400" max="10400" width="0" style="1" hidden="1" customWidth="1"/>
    <col min="10401" max="10401" width="4.28515625" style="1" customWidth="1"/>
    <col min="10402" max="10402" width="4.85546875" style="1" customWidth="1"/>
    <col min="10403" max="10403" width="0" style="1" hidden="1" customWidth="1"/>
    <col min="10404" max="10404" width="4.42578125" style="1" customWidth="1"/>
    <col min="10405" max="10405" width="4.140625" style="1" customWidth="1"/>
    <col min="10406" max="10406" width="0" style="1" hidden="1" customWidth="1"/>
    <col min="10407" max="10407" width="4.140625" style="1" customWidth="1"/>
    <col min="10408" max="10408" width="4.28515625" style="1" customWidth="1"/>
    <col min="10409" max="10409" width="0" style="1" hidden="1" customWidth="1"/>
    <col min="10410" max="10411" width="4.42578125" style="1" customWidth="1"/>
    <col min="10412" max="10412" width="0" style="1" hidden="1" customWidth="1"/>
    <col min="10413" max="10414" width="4.42578125" style="1" customWidth="1"/>
    <col min="10415" max="10415" width="0" style="1" hidden="1" customWidth="1"/>
    <col min="10416" max="10417" width="4.42578125" style="1" customWidth="1"/>
    <col min="10418" max="10418" width="0" style="1" hidden="1" customWidth="1"/>
    <col min="10419" max="10420" width="4.42578125" style="1" customWidth="1"/>
    <col min="10421" max="10421" width="0" style="1" hidden="1" customWidth="1"/>
    <col min="10422" max="10423" width="4.42578125" style="1" customWidth="1"/>
    <col min="10424" max="10424" width="0" style="1" hidden="1" customWidth="1"/>
    <col min="10425" max="10426" width="4.42578125" style="1" customWidth="1"/>
    <col min="10427" max="10427" width="0" style="1" hidden="1" customWidth="1"/>
    <col min="10428" max="10429" width="4.42578125" style="1" customWidth="1"/>
    <col min="10430" max="10496" width="10.28515625" style="1"/>
    <col min="10497" max="10497" width="3.85546875" style="1" customWidth="1"/>
    <col min="10498" max="10498" width="32.7109375" style="1" customWidth="1"/>
    <col min="10499" max="10575" width="3.85546875" style="1" customWidth="1"/>
    <col min="10576" max="10577" width="0" style="1" hidden="1" customWidth="1"/>
    <col min="10578" max="10578" width="3.85546875" style="1" customWidth="1"/>
    <col min="10579" max="10580" width="0" style="1" hidden="1" customWidth="1"/>
    <col min="10581" max="10581" width="3.85546875" style="1" customWidth="1"/>
    <col min="10582" max="10583" width="0" style="1" hidden="1" customWidth="1"/>
    <col min="10584" max="10584" width="3.85546875" style="1" customWidth="1"/>
    <col min="10585" max="10586" width="0" style="1" hidden="1" customWidth="1"/>
    <col min="10587" max="10587" width="3.85546875" style="1" customWidth="1"/>
    <col min="10588" max="10589" width="0" style="1" hidden="1" customWidth="1"/>
    <col min="10590" max="10590" width="3.85546875" style="1" customWidth="1"/>
    <col min="10591" max="10592" width="0" style="1" hidden="1" customWidth="1"/>
    <col min="10593" max="10593" width="3.85546875" style="1" customWidth="1"/>
    <col min="10594" max="10595" width="0" style="1" hidden="1" customWidth="1"/>
    <col min="10596" max="10596" width="3.85546875" style="1" customWidth="1"/>
    <col min="10597" max="10598" width="0" style="1" hidden="1" customWidth="1"/>
    <col min="10599" max="10599" width="3.85546875" style="1" customWidth="1"/>
    <col min="10600" max="10601" width="0" style="1" hidden="1" customWidth="1"/>
    <col min="10602" max="10602" width="3.85546875" style="1" customWidth="1"/>
    <col min="10603" max="10604" width="0" style="1" hidden="1" customWidth="1"/>
    <col min="10605" max="10605" width="3.85546875" style="1" customWidth="1"/>
    <col min="10606" max="10607" width="0" style="1" hidden="1" customWidth="1"/>
    <col min="10608" max="10608" width="3.85546875" style="1" customWidth="1"/>
    <col min="10609" max="10610" width="0" style="1" hidden="1" customWidth="1"/>
    <col min="10611" max="10611" width="3.85546875" style="1" customWidth="1"/>
    <col min="10612" max="10613" width="0" style="1" hidden="1" customWidth="1"/>
    <col min="10614" max="10616" width="3.85546875" style="1" customWidth="1"/>
    <col min="10617" max="10617" width="0" style="1" hidden="1" customWidth="1"/>
    <col min="10618" max="10619" width="3.85546875" style="1" customWidth="1"/>
    <col min="10620" max="10620" width="0" style="1" hidden="1" customWidth="1"/>
    <col min="10621" max="10622" width="3.85546875" style="1" customWidth="1"/>
    <col min="10623" max="10623" width="0" style="1" hidden="1" customWidth="1"/>
    <col min="10624" max="10625" width="4.140625" style="1" bestFit="1" customWidth="1"/>
    <col min="10626" max="10626" width="0" style="1" hidden="1" customWidth="1"/>
    <col min="10627" max="10627" width="4.28515625" style="1" customWidth="1"/>
    <col min="10628" max="10628" width="3.42578125" style="1" customWidth="1"/>
    <col min="10629" max="10629" width="0" style="1" hidden="1" customWidth="1"/>
    <col min="10630" max="10630" width="3.7109375" style="1" customWidth="1"/>
    <col min="10631" max="10631" width="4.28515625" style="1" customWidth="1"/>
    <col min="10632" max="10632" width="0" style="1" hidden="1" customWidth="1"/>
    <col min="10633" max="10633" width="4.28515625" style="1" customWidth="1"/>
    <col min="10634" max="10634" width="4.5703125" style="1" customWidth="1"/>
    <col min="10635" max="10635" width="0" style="1" hidden="1" customWidth="1"/>
    <col min="10636" max="10637" width="4.42578125" style="1" customWidth="1"/>
    <col min="10638" max="10638" width="0" style="1" hidden="1" customWidth="1"/>
    <col min="10639" max="10639" width="4.42578125" style="1" customWidth="1"/>
    <col min="10640" max="10640" width="4.140625" style="1" customWidth="1"/>
    <col min="10641" max="10641" width="0" style="1" hidden="1" customWidth="1"/>
    <col min="10642" max="10642" width="4.42578125" style="1" customWidth="1"/>
    <col min="10643" max="10643" width="4.28515625" style="1" customWidth="1"/>
    <col min="10644" max="10644" width="0" style="1" hidden="1" customWidth="1"/>
    <col min="10645" max="10646" width="4.140625" style="1" customWidth="1"/>
    <col min="10647" max="10647" width="0" style="1" hidden="1" customWidth="1"/>
    <col min="10648" max="10648" width="4.140625" style="1" customWidth="1"/>
    <col min="10649" max="10649" width="4.28515625" style="1" customWidth="1"/>
    <col min="10650" max="10650" width="0" style="1" hidden="1" customWidth="1"/>
    <col min="10651" max="10651" width="4.42578125" style="1" customWidth="1"/>
    <col min="10652" max="10652" width="4.140625" style="1" customWidth="1"/>
    <col min="10653" max="10653" width="0" style="1" hidden="1" customWidth="1"/>
    <col min="10654" max="10654" width="4.28515625" style="1" customWidth="1"/>
    <col min="10655" max="10655" width="4.140625" style="1" customWidth="1"/>
    <col min="10656" max="10656" width="0" style="1" hidden="1" customWidth="1"/>
    <col min="10657" max="10657" width="4.28515625" style="1" customWidth="1"/>
    <col min="10658" max="10658" width="4.85546875" style="1" customWidth="1"/>
    <col min="10659" max="10659" width="0" style="1" hidden="1" customWidth="1"/>
    <col min="10660" max="10660" width="4.42578125" style="1" customWidth="1"/>
    <col min="10661" max="10661" width="4.140625" style="1" customWidth="1"/>
    <col min="10662" max="10662" width="0" style="1" hidden="1" customWidth="1"/>
    <col min="10663" max="10663" width="4.140625" style="1" customWidth="1"/>
    <col min="10664" max="10664" width="4.28515625" style="1" customWidth="1"/>
    <col min="10665" max="10665" width="0" style="1" hidden="1" customWidth="1"/>
    <col min="10666" max="10667" width="4.42578125" style="1" customWidth="1"/>
    <col min="10668" max="10668" width="0" style="1" hidden="1" customWidth="1"/>
    <col min="10669" max="10670" width="4.42578125" style="1" customWidth="1"/>
    <col min="10671" max="10671" width="0" style="1" hidden="1" customWidth="1"/>
    <col min="10672" max="10673" width="4.42578125" style="1" customWidth="1"/>
    <col min="10674" max="10674" width="0" style="1" hidden="1" customWidth="1"/>
    <col min="10675" max="10676" width="4.42578125" style="1" customWidth="1"/>
    <col min="10677" max="10677" width="0" style="1" hidden="1" customWidth="1"/>
    <col min="10678" max="10679" width="4.42578125" style="1" customWidth="1"/>
    <col min="10680" max="10680" width="0" style="1" hidden="1" customWidth="1"/>
    <col min="10681" max="10682" width="4.42578125" style="1" customWidth="1"/>
    <col min="10683" max="10683" width="0" style="1" hidden="1" customWidth="1"/>
    <col min="10684" max="10685" width="4.42578125" style="1" customWidth="1"/>
    <col min="10686" max="10752" width="10.28515625" style="1"/>
    <col min="10753" max="10753" width="3.85546875" style="1" customWidth="1"/>
    <col min="10754" max="10754" width="32.7109375" style="1" customWidth="1"/>
    <col min="10755" max="10831" width="3.85546875" style="1" customWidth="1"/>
    <col min="10832" max="10833" width="0" style="1" hidden="1" customWidth="1"/>
    <col min="10834" max="10834" width="3.85546875" style="1" customWidth="1"/>
    <col min="10835" max="10836" width="0" style="1" hidden="1" customWidth="1"/>
    <col min="10837" max="10837" width="3.85546875" style="1" customWidth="1"/>
    <col min="10838" max="10839" width="0" style="1" hidden="1" customWidth="1"/>
    <col min="10840" max="10840" width="3.85546875" style="1" customWidth="1"/>
    <col min="10841" max="10842" width="0" style="1" hidden="1" customWidth="1"/>
    <col min="10843" max="10843" width="3.85546875" style="1" customWidth="1"/>
    <col min="10844" max="10845" width="0" style="1" hidden="1" customWidth="1"/>
    <col min="10846" max="10846" width="3.85546875" style="1" customWidth="1"/>
    <col min="10847" max="10848" width="0" style="1" hidden="1" customWidth="1"/>
    <col min="10849" max="10849" width="3.85546875" style="1" customWidth="1"/>
    <col min="10850" max="10851" width="0" style="1" hidden="1" customWidth="1"/>
    <col min="10852" max="10852" width="3.85546875" style="1" customWidth="1"/>
    <col min="10853" max="10854" width="0" style="1" hidden="1" customWidth="1"/>
    <col min="10855" max="10855" width="3.85546875" style="1" customWidth="1"/>
    <col min="10856" max="10857" width="0" style="1" hidden="1" customWidth="1"/>
    <col min="10858" max="10858" width="3.85546875" style="1" customWidth="1"/>
    <col min="10859" max="10860" width="0" style="1" hidden="1" customWidth="1"/>
    <col min="10861" max="10861" width="3.85546875" style="1" customWidth="1"/>
    <col min="10862" max="10863" width="0" style="1" hidden="1" customWidth="1"/>
    <col min="10864" max="10864" width="3.85546875" style="1" customWidth="1"/>
    <col min="10865" max="10866" width="0" style="1" hidden="1" customWidth="1"/>
    <col min="10867" max="10867" width="3.85546875" style="1" customWidth="1"/>
    <col min="10868" max="10869" width="0" style="1" hidden="1" customWidth="1"/>
    <col min="10870" max="10872" width="3.85546875" style="1" customWidth="1"/>
    <col min="10873" max="10873" width="0" style="1" hidden="1" customWidth="1"/>
    <col min="10874" max="10875" width="3.85546875" style="1" customWidth="1"/>
    <col min="10876" max="10876" width="0" style="1" hidden="1" customWidth="1"/>
    <col min="10877" max="10878" width="3.85546875" style="1" customWidth="1"/>
    <col min="10879" max="10879" width="0" style="1" hidden="1" customWidth="1"/>
    <col min="10880" max="10881" width="4.140625" style="1" bestFit="1" customWidth="1"/>
    <col min="10882" max="10882" width="0" style="1" hidden="1" customWidth="1"/>
    <col min="10883" max="10883" width="4.28515625" style="1" customWidth="1"/>
    <col min="10884" max="10884" width="3.42578125" style="1" customWidth="1"/>
    <col min="10885" max="10885" width="0" style="1" hidden="1" customWidth="1"/>
    <col min="10886" max="10886" width="3.7109375" style="1" customWidth="1"/>
    <col min="10887" max="10887" width="4.28515625" style="1" customWidth="1"/>
    <col min="10888" max="10888" width="0" style="1" hidden="1" customWidth="1"/>
    <col min="10889" max="10889" width="4.28515625" style="1" customWidth="1"/>
    <col min="10890" max="10890" width="4.5703125" style="1" customWidth="1"/>
    <col min="10891" max="10891" width="0" style="1" hidden="1" customWidth="1"/>
    <col min="10892" max="10893" width="4.42578125" style="1" customWidth="1"/>
    <col min="10894" max="10894" width="0" style="1" hidden="1" customWidth="1"/>
    <col min="10895" max="10895" width="4.42578125" style="1" customWidth="1"/>
    <col min="10896" max="10896" width="4.140625" style="1" customWidth="1"/>
    <col min="10897" max="10897" width="0" style="1" hidden="1" customWidth="1"/>
    <col min="10898" max="10898" width="4.42578125" style="1" customWidth="1"/>
    <col min="10899" max="10899" width="4.28515625" style="1" customWidth="1"/>
    <col min="10900" max="10900" width="0" style="1" hidden="1" customWidth="1"/>
    <col min="10901" max="10902" width="4.140625" style="1" customWidth="1"/>
    <col min="10903" max="10903" width="0" style="1" hidden="1" customWidth="1"/>
    <col min="10904" max="10904" width="4.140625" style="1" customWidth="1"/>
    <col min="10905" max="10905" width="4.28515625" style="1" customWidth="1"/>
    <col min="10906" max="10906" width="0" style="1" hidden="1" customWidth="1"/>
    <col min="10907" max="10907" width="4.42578125" style="1" customWidth="1"/>
    <col min="10908" max="10908" width="4.140625" style="1" customWidth="1"/>
    <col min="10909" max="10909" width="0" style="1" hidden="1" customWidth="1"/>
    <col min="10910" max="10910" width="4.28515625" style="1" customWidth="1"/>
    <col min="10911" max="10911" width="4.140625" style="1" customWidth="1"/>
    <col min="10912" max="10912" width="0" style="1" hidden="1" customWidth="1"/>
    <col min="10913" max="10913" width="4.28515625" style="1" customWidth="1"/>
    <col min="10914" max="10914" width="4.85546875" style="1" customWidth="1"/>
    <col min="10915" max="10915" width="0" style="1" hidden="1" customWidth="1"/>
    <col min="10916" max="10916" width="4.42578125" style="1" customWidth="1"/>
    <col min="10917" max="10917" width="4.140625" style="1" customWidth="1"/>
    <col min="10918" max="10918" width="0" style="1" hidden="1" customWidth="1"/>
    <col min="10919" max="10919" width="4.140625" style="1" customWidth="1"/>
    <col min="10920" max="10920" width="4.28515625" style="1" customWidth="1"/>
    <col min="10921" max="10921" width="0" style="1" hidden="1" customWidth="1"/>
    <col min="10922" max="10923" width="4.42578125" style="1" customWidth="1"/>
    <col min="10924" max="10924" width="0" style="1" hidden="1" customWidth="1"/>
    <col min="10925" max="10926" width="4.42578125" style="1" customWidth="1"/>
    <col min="10927" max="10927" width="0" style="1" hidden="1" customWidth="1"/>
    <col min="10928" max="10929" width="4.42578125" style="1" customWidth="1"/>
    <col min="10930" max="10930" width="0" style="1" hidden="1" customWidth="1"/>
    <col min="10931" max="10932" width="4.42578125" style="1" customWidth="1"/>
    <col min="10933" max="10933" width="0" style="1" hidden="1" customWidth="1"/>
    <col min="10934" max="10935" width="4.42578125" style="1" customWidth="1"/>
    <col min="10936" max="10936" width="0" style="1" hidden="1" customWidth="1"/>
    <col min="10937" max="10938" width="4.42578125" style="1" customWidth="1"/>
    <col min="10939" max="10939" width="0" style="1" hidden="1" customWidth="1"/>
    <col min="10940" max="10941" width="4.42578125" style="1" customWidth="1"/>
    <col min="10942" max="11008" width="10.28515625" style="1"/>
    <col min="11009" max="11009" width="3.85546875" style="1" customWidth="1"/>
    <col min="11010" max="11010" width="32.7109375" style="1" customWidth="1"/>
    <col min="11011" max="11087" width="3.85546875" style="1" customWidth="1"/>
    <col min="11088" max="11089" width="0" style="1" hidden="1" customWidth="1"/>
    <col min="11090" max="11090" width="3.85546875" style="1" customWidth="1"/>
    <col min="11091" max="11092" width="0" style="1" hidden="1" customWidth="1"/>
    <col min="11093" max="11093" width="3.85546875" style="1" customWidth="1"/>
    <col min="11094" max="11095" width="0" style="1" hidden="1" customWidth="1"/>
    <col min="11096" max="11096" width="3.85546875" style="1" customWidth="1"/>
    <col min="11097" max="11098" width="0" style="1" hidden="1" customWidth="1"/>
    <col min="11099" max="11099" width="3.85546875" style="1" customWidth="1"/>
    <col min="11100" max="11101" width="0" style="1" hidden="1" customWidth="1"/>
    <col min="11102" max="11102" width="3.85546875" style="1" customWidth="1"/>
    <col min="11103" max="11104" width="0" style="1" hidden="1" customWidth="1"/>
    <col min="11105" max="11105" width="3.85546875" style="1" customWidth="1"/>
    <col min="11106" max="11107" width="0" style="1" hidden="1" customWidth="1"/>
    <col min="11108" max="11108" width="3.85546875" style="1" customWidth="1"/>
    <col min="11109" max="11110" width="0" style="1" hidden="1" customWidth="1"/>
    <col min="11111" max="11111" width="3.85546875" style="1" customWidth="1"/>
    <col min="11112" max="11113" width="0" style="1" hidden="1" customWidth="1"/>
    <col min="11114" max="11114" width="3.85546875" style="1" customWidth="1"/>
    <col min="11115" max="11116" width="0" style="1" hidden="1" customWidth="1"/>
    <col min="11117" max="11117" width="3.85546875" style="1" customWidth="1"/>
    <col min="11118" max="11119" width="0" style="1" hidden="1" customWidth="1"/>
    <col min="11120" max="11120" width="3.85546875" style="1" customWidth="1"/>
    <col min="11121" max="11122" width="0" style="1" hidden="1" customWidth="1"/>
    <col min="11123" max="11123" width="3.85546875" style="1" customWidth="1"/>
    <col min="11124" max="11125" width="0" style="1" hidden="1" customWidth="1"/>
    <col min="11126" max="11128" width="3.85546875" style="1" customWidth="1"/>
    <col min="11129" max="11129" width="0" style="1" hidden="1" customWidth="1"/>
    <col min="11130" max="11131" width="3.85546875" style="1" customWidth="1"/>
    <col min="11132" max="11132" width="0" style="1" hidden="1" customWidth="1"/>
    <col min="11133" max="11134" width="3.85546875" style="1" customWidth="1"/>
    <col min="11135" max="11135" width="0" style="1" hidden="1" customWidth="1"/>
    <col min="11136" max="11137" width="4.140625" style="1" bestFit="1" customWidth="1"/>
    <col min="11138" max="11138" width="0" style="1" hidden="1" customWidth="1"/>
    <col min="11139" max="11139" width="4.28515625" style="1" customWidth="1"/>
    <col min="11140" max="11140" width="3.42578125" style="1" customWidth="1"/>
    <col min="11141" max="11141" width="0" style="1" hidden="1" customWidth="1"/>
    <col min="11142" max="11142" width="3.7109375" style="1" customWidth="1"/>
    <col min="11143" max="11143" width="4.28515625" style="1" customWidth="1"/>
    <col min="11144" max="11144" width="0" style="1" hidden="1" customWidth="1"/>
    <col min="11145" max="11145" width="4.28515625" style="1" customWidth="1"/>
    <col min="11146" max="11146" width="4.5703125" style="1" customWidth="1"/>
    <col min="11147" max="11147" width="0" style="1" hidden="1" customWidth="1"/>
    <col min="11148" max="11149" width="4.42578125" style="1" customWidth="1"/>
    <col min="11150" max="11150" width="0" style="1" hidden="1" customWidth="1"/>
    <col min="11151" max="11151" width="4.42578125" style="1" customWidth="1"/>
    <col min="11152" max="11152" width="4.140625" style="1" customWidth="1"/>
    <col min="11153" max="11153" width="0" style="1" hidden="1" customWidth="1"/>
    <col min="11154" max="11154" width="4.42578125" style="1" customWidth="1"/>
    <col min="11155" max="11155" width="4.28515625" style="1" customWidth="1"/>
    <col min="11156" max="11156" width="0" style="1" hidden="1" customWidth="1"/>
    <col min="11157" max="11158" width="4.140625" style="1" customWidth="1"/>
    <col min="11159" max="11159" width="0" style="1" hidden="1" customWidth="1"/>
    <col min="11160" max="11160" width="4.140625" style="1" customWidth="1"/>
    <col min="11161" max="11161" width="4.28515625" style="1" customWidth="1"/>
    <col min="11162" max="11162" width="0" style="1" hidden="1" customWidth="1"/>
    <col min="11163" max="11163" width="4.42578125" style="1" customWidth="1"/>
    <col min="11164" max="11164" width="4.140625" style="1" customWidth="1"/>
    <col min="11165" max="11165" width="0" style="1" hidden="1" customWidth="1"/>
    <col min="11166" max="11166" width="4.28515625" style="1" customWidth="1"/>
    <col min="11167" max="11167" width="4.140625" style="1" customWidth="1"/>
    <col min="11168" max="11168" width="0" style="1" hidden="1" customWidth="1"/>
    <col min="11169" max="11169" width="4.28515625" style="1" customWidth="1"/>
    <col min="11170" max="11170" width="4.85546875" style="1" customWidth="1"/>
    <col min="11171" max="11171" width="0" style="1" hidden="1" customWidth="1"/>
    <col min="11172" max="11172" width="4.42578125" style="1" customWidth="1"/>
    <col min="11173" max="11173" width="4.140625" style="1" customWidth="1"/>
    <col min="11174" max="11174" width="0" style="1" hidden="1" customWidth="1"/>
    <col min="11175" max="11175" width="4.140625" style="1" customWidth="1"/>
    <col min="11176" max="11176" width="4.28515625" style="1" customWidth="1"/>
    <col min="11177" max="11177" width="0" style="1" hidden="1" customWidth="1"/>
    <col min="11178" max="11179" width="4.42578125" style="1" customWidth="1"/>
    <col min="11180" max="11180" width="0" style="1" hidden="1" customWidth="1"/>
    <col min="11181" max="11182" width="4.42578125" style="1" customWidth="1"/>
    <col min="11183" max="11183" width="0" style="1" hidden="1" customWidth="1"/>
    <col min="11184" max="11185" width="4.42578125" style="1" customWidth="1"/>
    <col min="11186" max="11186" width="0" style="1" hidden="1" customWidth="1"/>
    <col min="11187" max="11188" width="4.42578125" style="1" customWidth="1"/>
    <col min="11189" max="11189" width="0" style="1" hidden="1" customWidth="1"/>
    <col min="11190" max="11191" width="4.42578125" style="1" customWidth="1"/>
    <col min="11192" max="11192" width="0" style="1" hidden="1" customWidth="1"/>
    <col min="11193" max="11194" width="4.42578125" style="1" customWidth="1"/>
    <col min="11195" max="11195" width="0" style="1" hidden="1" customWidth="1"/>
    <col min="11196" max="11197" width="4.42578125" style="1" customWidth="1"/>
    <col min="11198" max="11264" width="10.28515625" style="1"/>
    <col min="11265" max="11265" width="3.85546875" style="1" customWidth="1"/>
    <col min="11266" max="11266" width="32.7109375" style="1" customWidth="1"/>
    <col min="11267" max="11343" width="3.85546875" style="1" customWidth="1"/>
    <col min="11344" max="11345" width="0" style="1" hidden="1" customWidth="1"/>
    <col min="11346" max="11346" width="3.85546875" style="1" customWidth="1"/>
    <col min="11347" max="11348" width="0" style="1" hidden="1" customWidth="1"/>
    <col min="11349" max="11349" width="3.85546875" style="1" customWidth="1"/>
    <col min="11350" max="11351" width="0" style="1" hidden="1" customWidth="1"/>
    <col min="11352" max="11352" width="3.85546875" style="1" customWidth="1"/>
    <col min="11353" max="11354" width="0" style="1" hidden="1" customWidth="1"/>
    <col min="11355" max="11355" width="3.85546875" style="1" customWidth="1"/>
    <col min="11356" max="11357" width="0" style="1" hidden="1" customWidth="1"/>
    <col min="11358" max="11358" width="3.85546875" style="1" customWidth="1"/>
    <col min="11359" max="11360" width="0" style="1" hidden="1" customWidth="1"/>
    <col min="11361" max="11361" width="3.85546875" style="1" customWidth="1"/>
    <col min="11362" max="11363" width="0" style="1" hidden="1" customWidth="1"/>
    <col min="11364" max="11364" width="3.85546875" style="1" customWidth="1"/>
    <col min="11365" max="11366" width="0" style="1" hidden="1" customWidth="1"/>
    <col min="11367" max="11367" width="3.85546875" style="1" customWidth="1"/>
    <col min="11368" max="11369" width="0" style="1" hidden="1" customWidth="1"/>
    <col min="11370" max="11370" width="3.85546875" style="1" customWidth="1"/>
    <col min="11371" max="11372" width="0" style="1" hidden="1" customWidth="1"/>
    <col min="11373" max="11373" width="3.85546875" style="1" customWidth="1"/>
    <col min="11374" max="11375" width="0" style="1" hidden="1" customWidth="1"/>
    <col min="11376" max="11376" width="3.85546875" style="1" customWidth="1"/>
    <col min="11377" max="11378" width="0" style="1" hidden="1" customWidth="1"/>
    <col min="11379" max="11379" width="3.85546875" style="1" customWidth="1"/>
    <col min="11380" max="11381" width="0" style="1" hidden="1" customWidth="1"/>
    <col min="11382" max="11384" width="3.85546875" style="1" customWidth="1"/>
    <col min="11385" max="11385" width="0" style="1" hidden="1" customWidth="1"/>
    <col min="11386" max="11387" width="3.85546875" style="1" customWidth="1"/>
    <col min="11388" max="11388" width="0" style="1" hidden="1" customWidth="1"/>
    <col min="11389" max="11390" width="3.85546875" style="1" customWidth="1"/>
    <col min="11391" max="11391" width="0" style="1" hidden="1" customWidth="1"/>
    <col min="11392" max="11393" width="4.140625" style="1" bestFit="1" customWidth="1"/>
    <col min="11394" max="11394" width="0" style="1" hidden="1" customWidth="1"/>
    <col min="11395" max="11395" width="4.28515625" style="1" customWidth="1"/>
    <col min="11396" max="11396" width="3.42578125" style="1" customWidth="1"/>
    <col min="11397" max="11397" width="0" style="1" hidden="1" customWidth="1"/>
    <col min="11398" max="11398" width="3.7109375" style="1" customWidth="1"/>
    <col min="11399" max="11399" width="4.28515625" style="1" customWidth="1"/>
    <col min="11400" max="11400" width="0" style="1" hidden="1" customWidth="1"/>
    <col min="11401" max="11401" width="4.28515625" style="1" customWidth="1"/>
    <col min="11402" max="11402" width="4.5703125" style="1" customWidth="1"/>
    <col min="11403" max="11403" width="0" style="1" hidden="1" customWidth="1"/>
    <col min="11404" max="11405" width="4.42578125" style="1" customWidth="1"/>
    <col min="11406" max="11406" width="0" style="1" hidden="1" customWidth="1"/>
    <col min="11407" max="11407" width="4.42578125" style="1" customWidth="1"/>
    <col min="11408" max="11408" width="4.140625" style="1" customWidth="1"/>
    <col min="11409" max="11409" width="0" style="1" hidden="1" customWidth="1"/>
    <col min="11410" max="11410" width="4.42578125" style="1" customWidth="1"/>
    <col min="11411" max="11411" width="4.28515625" style="1" customWidth="1"/>
    <col min="11412" max="11412" width="0" style="1" hidden="1" customWidth="1"/>
    <col min="11413" max="11414" width="4.140625" style="1" customWidth="1"/>
    <col min="11415" max="11415" width="0" style="1" hidden="1" customWidth="1"/>
    <col min="11416" max="11416" width="4.140625" style="1" customWidth="1"/>
    <col min="11417" max="11417" width="4.28515625" style="1" customWidth="1"/>
    <col min="11418" max="11418" width="0" style="1" hidden="1" customWidth="1"/>
    <col min="11419" max="11419" width="4.42578125" style="1" customWidth="1"/>
    <col min="11420" max="11420" width="4.140625" style="1" customWidth="1"/>
    <col min="11421" max="11421" width="0" style="1" hidden="1" customWidth="1"/>
    <col min="11422" max="11422" width="4.28515625" style="1" customWidth="1"/>
    <col min="11423" max="11423" width="4.140625" style="1" customWidth="1"/>
    <col min="11424" max="11424" width="0" style="1" hidden="1" customWidth="1"/>
    <col min="11425" max="11425" width="4.28515625" style="1" customWidth="1"/>
    <col min="11426" max="11426" width="4.85546875" style="1" customWidth="1"/>
    <col min="11427" max="11427" width="0" style="1" hidden="1" customWidth="1"/>
    <col min="11428" max="11428" width="4.42578125" style="1" customWidth="1"/>
    <col min="11429" max="11429" width="4.140625" style="1" customWidth="1"/>
    <col min="11430" max="11430" width="0" style="1" hidden="1" customWidth="1"/>
    <col min="11431" max="11431" width="4.140625" style="1" customWidth="1"/>
    <col min="11432" max="11432" width="4.28515625" style="1" customWidth="1"/>
    <col min="11433" max="11433" width="0" style="1" hidden="1" customWidth="1"/>
    <col min="11434" max="11435" width="4.42578125" style="1" customWidth="1"/>
    <col min="11436" max="11436" width="0" style="1" hidden="1" customWidth="1"/>
    <col min="11437" max="11438" width="4.42578125" style="1" customWidth="1"/>
    <col min="11439" max="11439" width="0" style="1" hidden="1" customWidth="1"/>
    <col min="11440" max="11441" width="4.42578125" style="1" customWidth="1"/>
    <col min="11442" max="11442" width="0" style="1" hidden="1" customWidth="1"/>
    <col min="11443" max="11444" width="4.42578125" style="1" customWidth="1"/>
    <col min="11445" max="11445" width="0" style="1" hidden="1" customWidth="1"/>
    <col min="11446" max="11447" width="4.42578125" style="1" customWidth="1"/>
    <col min="11448" max="11448" width="0" style="1" hidden="1" customWidth="1"/>
    <col min="11449" max="11450" width="4.42578125" style="1" customWidth="1"/>
    <col min="11451" max="11451" width="0" style="1" hidden="1" customWidth="1"/>
    <col min="11452" max="11453" width="4.42578125" style="1" customWidth="1"/>
    <col min="11454" max="11520" width="10.28515625" style="1"/>
    <col min="11521" max="11521" width="3.85546875" style="1" customWidth="1"/>
    <col min="11522" max="11522" width="32.7109375" style="1" customWidth="1"/>
    <col min="11523" max="11599" width="3.85546875" style="1" customWidth="1"/>
    <col min="11600" max="11601" width="0" style="1" hidden="1" customWidth="1"/>
    <col min="11602" max="11602" width="3.85546875" style="1" customWidth="1"/>
    <col min="11603" max="11604" width="0" style="1" hidden="1" customWidth="1"/>
    <col min="11605" max="11605" width="3.85546875" style="1" customWidth="1"/>
    <col min="11606" max="11607" width="0" style="1" hidden="1" customWidth="1"/>
    <col min="11608" max="11608" width="3.85546875" style="1" customWidth="1"/>
    <col min="11609" max="11610" width="0" style="1" hidden="1" customWidth="1"/>
    <col min="11611" max="11611" width="3.85546875" style="1" customWidth="1"/>
    <col min="11612" max="11613" width="0" style="1" hidden="1" customWidth="1"/>
    <col min="11614" max="11614" width="3.85546875" style="1" customWidth="1"/>
    <col min="11615" max="11616" width="0" style="1" hidden="1" customWidth="1"/>
    <col min="11617" max="11617" width="3.85546875" style="1" customWidth="1"/>
    <col min="11618" max="11619" width="0" style="1" hidden="1" customWidth="1"/>
    <col min="11620" max="11620" width="3.85546875" style="1" customWidth="1"/>
    <col min="11621" max="11622" width="0" style="1" hidden="1" customWidth="1"/>
    <col min="11623" max="11623" width="3.85546875" style="1" customWidth="1"/>
    <col min="11624" max="11625" width="0" style="1" hidden="1" customWidth="1"/>
    <col min="11626" max="11626" width="3.85546875" style="1" customWidth="1"/>
    <col min="11627" max="11628" width="0" style="1" hidden="1" customWidth="1"/>
    <col min="11629" max="11629" width="3.85546875" style="1" customWidth="1"/>
    <col min="11630" max="11631" width="0" style="1" hidden="1" customWidth="1"/>
    <col min="11632" max="11632" width="3.85546875" style="1" customWidth="1"/>
    <col min="11633" max="11634" width="0" style="1" hidden="1" customWidth="1"/>
    <col min="11635" max="11635" width="3.85546875" style="1" customWidth="1"/>
    <col min="11636" max="11637" width="0" style="1" hidden="1" customWidth="1"/>
    <col min="11638" max="11640" width="3.85546875" style="1" customWidth="1"/>
    <col min="11641" max="11641" width="0" style="1" hidden="1" customWidth="1"/>
    <col min="11642" max="11643" width="3.85546875" style="1" customWidth="1"/>
    <col min="11644" max="11644" width="0" style="1" hidden="1" customWidth="1"/>
    <col min="11645" max="11646" width="3.85546875" style="1" customWidth="1"/>
    <col min="11647" max="11647" width="0" style="1" hidden="1" customWidth="1"/>
    <col min="11648" max="11649" width="4.140625" style="1" bestFit="1" customWidth="1"/>
    <col min="11650" max="11650" width="0" style="1" hidden="1" customWidth="1"/>
    <col min="11651" max="11651" width="4.28515625" style="1" customWidth="1"/>
    <col min="11652" max="11652" width="3.42578125" style="1" customWidth="1"/>
    <col min="11653" max="11653" width="0" style="1" hidden="1" customWidth="1"/>
    <col min="11654" max="11654" width="3.7109375" style="1" customWidth="1"/>
    <col min="11655" max="11655" width="4.28515625" style="1" customWidth="1"/>
    <col min="11656" max="11656" width="0" style="1" hidden="1" customWidth="1"/>
    <col min="11657" max="11657" width="4.28515625" style="1" customWidth="1"/>
    <col min="11658" max="11658" width="4.5703125" style="1" customWidth="1"/>
    <col min="11659" max="11659" width="0" style="1" hidden="1" customWidth="1"/>
    <col min="11660" max="11661" width="4.42578125" style="1" customWidth="1"/>
    <col min="11662" max="11662" width="0" style="1" hidden="1" customWidth="1"/>
    <col min="11663" max="11663" width="4.42578125" style="1" customWidth="1"/>
    <col min="11664" max="11664" width="4.140625" style="1" customWidth="1"/>
    <col min="11665" max="11665" width="0" style="1" hidden="1" customWidth="1"/>
    <col min="11666" max="11666" width="4.42578125" style="1" customWidth="1"/>
    <col min="11667" max="11667" width="4.28515625" style="1" customWidth="1"/>
    <col min="11668" max="11668" width="0" style="1" hidden="1" customWidth="1"/>
    <col min="11669" max="11670" width="4.140625" style="1" customWidth="1"/>
    <col min="11671" max="11671" width="0" style="1" hidden="1" customWidth="1"/>
    <col min="11672" max="11672" width="4.140625" style="1" customWidth="1"/>
    <col min="11673" max="11673" width="4.28515625" style="1" customWidth="1"/>
    <col min="11674" max="11674" width="0" style="1" hidden="1" customWidth="1"/>
    <col min="11675" max="11675" width="4.42578125" style="1" customWidth="1"/>
    <col min="11676" max="11676" width="4.140625" style="1" customWidth="1"/>
    <col min="11677" max="11677" width="0" style="1" hidden="1" customWidth="1"/>
    <col min="11678" max="11678" width="4.28515625" style="1" customWidth="1"/>
    <col min="11679" max="11679" width="4.140625" style="1" customWidth="1"/>
    <col min="11680" max="11680" width="0" style="1" hidden="1" customWidth="1"/>
    <col min="11681" max="11681" width="4.28515625" style="1" customWidth="1"/>
    <col min="11682" max="11682" width="4.85546875" style="1" customWidth="1"/>
    <col min="11683" max="11683" width="0" style="1" hidden="1" customWidth="1"/>
    <col min="11684" max="11684" width="4.42578125" style="1" customWidth="1"/>
    <col min="11685" max="11685" width="4.140625" style="1" customWidth="1"/>
    <col min="11686" max="11686" width="0" style="1" hidden="1" customWidth="1"/>
    <col min="11687" max="11687" width="4.140625" style="1" customWidth="1"/>
    <col min="11688" max="11688" width="4.28515625" style="1" customWidth="1"/>
    <col min="11689" max="11689" width="0" style="1" hidden="1" customWidth="1"/>
    <col min="11690" max="11691" width="4.42578125" style="1" customWidth="1"/>
    <col min="11692" max="11692" width="0" style="1" hidden="1" customWidth="1"/>
    <col min="11693" max="11694" width="4.42578125" style="1" customWidth="1"/>
    <col min="11695" max="11695" width="0" style="1" hidden="1" customWidth="1"/>
    <col min="11696" max="11697" width="4.42578125" style="1" customWidth="1"/>
    <col min="11698" max="11698" width="0" style="1" hidden="1" customWidth="1"/>
    <col min="11699" max="11700" width="4.42578125" style="1" customWidth="1"/>
    <col min="11701" max="11701" width="0" style="1" hidden="1" customWidth="1"/>
    <col min="11702" max="11703" width="4.42578125" style="1" customWidth="1"/>
    <col min="11704" max="11704" width="0" style="1" hidden="1" customWidth="1"/>
    <col min="11705" max="11706" width="4.42578125" style="1" customWidth="1"/>
    <col min="11707" max="11707" width="0" style="1" hidden="1" customWidth="1"/>
    <col min="11708" max="11709" width="4.42578125" style="1" customWidth="1"/>
    <col min="11710" max="11776" width="10.28515625" style="1"/>
    <col min="11777" max="11777" width="3.85546875" style="1" customWidth="1"/>
    <col min="11778" max="11778" width="32.7109375" style="1" customWidth="1"/>
    <col min="11779" max="11855" width="3.85546875" style="1" customWidth="1"/>
    <col min="11856" max="11857" width="0" style="1" hidden="1" customWidth="1"/>
    <col min="11858" max="11858" width="3.85546875" style="1" customWidth="1"/>
    <col min="11859" max="11860" width="0" style="1" hidden="1" customWidth="1"/>
    <col min="11861" max="11861" width="3.85546875" style="1" customWidth="1"/>
    <col min="11862" max="11863" width="0" style="1" hidden="1" customWidth="1"/>
    <col min="11864" max="11864" width="3.85546875" style="1" customWidth="1"/>
    <col min="11865" max="11866" width="0" style="1" hidden="1" customWidth="1"/>
    <col min="11867" max="11867" width="3.85546875" style="1" customWidth="1"/>
    <col min="11868" max="11869" width="0" style="1" hidden="1" customWidth="1"/>
    <col min="11870" max="11870" width="3.85546875" style="1" customWidth="1"/>
    <col min="11871" max="11872" width="0" style="1" hidden="1" customWidth="1"/>
    <col min="11873" max="11873" width="3.85546875" style="1" customWidth="1"/>
    <col min="11874" max="11875" width="0" style="1" hidden="1" customWidth="1"/>
    <col min="11876" max="11876" width="3.85546875" style="1" customWidth="1"/>
    <col min="11877" max="11878" width="0" style="1" hidden="1" customWidth="1"/>
    <col min="11879" max="11879" width="3.85546875" style="1" customWidth="1"/>
    <col min="11880" max="11881" width="0" style="1" hidden="1" customWidth="1"/>
    <col min="11882" max="11882" width="3.85546875" style="1" customWidth="1"/>
    <col min="11883" max="11884" width="0" style="1" hidden="1" customWidth="1"/>
    <col min="11885" max="11885" width="3.85546875" style="1" customWidth="1"/>
    <col min="11886" max="11887" width="0" style="1" hidden="1" customWidth="1"/>
    <col min="11888" max="11888" width="3.85546875" style="1" customWidth="1"/>
    <col min="11889" max="11890" width="0" style="1" hidden="1" customWidth="1"/>
    <col min="11891" max="11891" width="3.85546875" style="1" customWidth="1"/>
    <col min="11892" max="11893" width="0" style="1" hidden="1" customWidth="1"/>
    <col min="11894" max="11896" width="3.85546875" style="1" customWidth="1"/>
    <col min="11897" max="11897" width="0" style="1" hidden="1" customWidth="1"/>
    <col min="11898" max="11899" width="3.85546875" style="1" customWidth="1"/>
    <col min="11900" max="11900" width="0" style="1" hidden="1" customWidth="1"/>
    <col min="11901" max="11902" width="3.85546875" style="1" customWidth="1"/>
    <col min="11903" max="11903" width="0" style="1" hidden="1" customWidth="1"/>
    <col min="11904" max="11905" width="4.140625" style="1" bestFit="1" customWidth="1"/>
    <col min="11906" max="11906" width="0" style="1" hidden="1" customWidth="1"/>
    <col min="11907" max="11907" width="4.28515625" style="1" customWidth="1"/>
    <col min="11908" max="11908" width="3.42578125" style="1" customWidth="1"/>
    <col min="11909" max="11909" width="0" style="1" hidden="1" customWidth="1"/>
    <col min="11910" max="11910" width="3.7109375" style="1" customWidth="1"/>
    <col min="11911" max="11911" width="4.28515625" style="1" customWidth="1"/>
    <col min="11912" max="11912" width="0" style="1" hidden="1" customWidth="1"/>
    <col min="11913" max="11913" width="4.28515625" style="1" customWidth="1"/>
    <col min="11914" max="11914" width="4.5703125" style="1" customWidth="1"/>
    <col min="11915" max="11915" width="0" style="1" hidden="1" customWidth="1"/>
    <col min="11916" max="11917" width="4.42578125" style="1" customWidth="1"/>
    <col min="11918" max="11918" width="0" style="1" hidden="1" customWidth="1"/>
    <col min="11919" max="11919" width="4.42578125" style="1" customWidth="1"/>
    <col min="11920" max="11920" width="4.140625" style="1" customWidth="1"/>
    <col min="11921" max="11921" width="0" style="1" hidden="1" customWidth="1"/>
    <col min="11922" max="11922" width="4.42578125" style="1" customWidth="1"/>
    <col min="11923" max="11923" width="4.28515625" style="1" customWidth="1"/>
    <col min="11924" max="11924" width="0" style="1" hidden="1" customWidth="1"/>
    <col min="11925" max="11926" width="4.140625" style="1" customWidth="1"/>
    <col min="11927" max="11927" width="0" style="1" hidden="1" customWidth="1"/>
    <col min="11928" max="11928" width="4.140625" style="1" customWidth="1"/>
    <col min="11929" max="11929" width="4.28515625" style="1" customWidth="1"/>
    <col min="11930" max="11930" width="0" style="1" hidden="1" customWidth="1"/>
    <col min="11931" max="11931" width="4.42578125" style="1" customWidth="1"/>
    <col min="11932" max="11932" width="4.140625" style="1" customWidth="1"/>
    <col min="11933" max="11933" width="0" style="1" hidden="1" customWidth="1"/>
    <col min="11934" max="11934" width="4.28515625" style="1" customWidth="1"/>
    <col min="11935" max="11935" width="4.140625" style="1" customWidth="1"/>
    <col min="11936" max="11936" width="0" style="1" hidden="1" customWidth="1"/>
    <col min="11937" max="11937" width="4.28515625" style="1" customWidth="1"/>
    <col min="11938" max="11938" width="4.85546875" style="1" customWidth="1"/>
    <col min="11939" max="11939" width="0" style="1" hidden="1" customWidth="1"/>
    <col min="11940" max="11940" width="4.42578125" style="1" customWidth="1"/>
    <col min="11941" max="11941" width="4.140625" style="1" customWidth="1"/>
    <col min="11942" max="11942" width="0" style="1" hidden="1" customWidth="1"/>
    <col min="11943" max="11943" width="4.140625" style="1" customWidth="1"/>
    <col min="11944" max="11944" width="4.28515625" style="1" customWidth="1"/>
    <col min="11945" max="11945" width="0" style="1" hidden="1" customWidth="1"/>
    <col min="11946" max="11947" width="4.42578125" style="1" customWidth="1"/>
    <col min="11948" max="11948" width="0" style="1" hidden="1" customWidth="1"/>
    <col min="11949" max="11950" width="4.42578125" style="1" customWidth="1"/>
    <col min="11951" max="11951" width="0" style="1" hidden="1" customWidth="1"/>
    <col min="11952" max="11953" width="4.42578125" style="1" customWidth="1"/>
    <col min="11954" max="11954" width="0" style="1" hidden="1" customWidth="1"/>
    <col min="11955" max="11956" width="4.42578125" style="1" customWidth="1"/>
    <col min="11957" max="11957" width="0" style="1" hidden="1" customWidth="1"/>
    <col min="11958" max="11959" width="4.42578125" style="1" customWidth="1"/>
    <col min="11960" max="11960" width="0" style="1" hidden="1" customWidth="1"/>
    <col min="11961" max="11962" width="4.42578125" style="1" customWidth="1"/>
    <col min="11963" max="11963" width="0" style="1" hidden="1" customWidth="1"/>
    <col min="11964" max="11965" width="4.42578125" style="1" customWidth="1"/>
    <col min="11966" max="12032" width="10.28515625" style="1"/>
    <col min="12033" max="12033" width="3.85546875" style="1" customWidth="1"/>
    <col min="12034" max="12034" width="32.7109375" style="1" customWidth="1"/>
    <col min="12035" max="12111" width="3.85546875" style="1" customWidth="1"/>
    <col min="12112" max="12113" width="0" style="1" hidden="1" customWidth="1"/>
    <col min="12114" max="12114" width="3.85546875" style="1" customWidth="1"/>
    <col min="12115" max="12116" width="0" style="1" hidden="1" customWidth="1"/>
    <col min="12117" max="12117" width="3.85546875" style="1" customWidth="1"/>
    <col min="12118" max="12119" width="0" style="1" hidden="1" customWidth="1"/>
    <col min="12120" max="12120" width="3.85546875" style="1" customWidth="1"/>
    <col min="12121" max="12122" width="0" style="1" hidden="1" customWidth="1"/>
    <col min="12123" max="12123" width="3.85546875" style="1" customWidth="1"/>
    <col min="12124" max="12125" width="0" style="1" hidden="1" customWidth="1"/>
    <col min="12126" max="12126" width="3.85546875" style="1" customWidth="1"/>
    <col min="12127" max="12128" width="0" style="1" hidden="1" customWidth="1"/>
    <col min="12129" max="12129" width="3.85546875" style="1" customWidth="1"/>
    <col min="12130" max="12131" width="0" style="1" hidden="1" customWidth="1"/>
    <col min="12132" max="12132" width="3.85546875" style="1" customWidth="1"/>
    <col min="12133" max="12134" width="0" style="1" hidden="1" customWidth="1"/>
    <col min="12135" max="12135" width="3.85546875" style="1" customWidth="1"/>
    <col min="12136" max="12137" width="0" style="1" hidden="1" customWidth="1"/>
    <col min="12138" max="12138" width="3.85546875" style="1" customWidth="1"/>
    <col min="12139" max="12140" width="0" style="1" hidden="1" customWidth="1"/>
    <col min="12141" max="12141" width="3.85546875" style="1" customWidth="1"/>
    <col min="12142" max="12143" width="0" style="1" hidden="1" customWidth="1"/>
    <col min="12144" max="12144" width="3.85546875" style="1" customWidth="1"/>
    <col min="12145" max="12146" width="0" style="1" hidden="1" customWidth="1"/>
    <col min="12147" max="12147" width="3.85546875" style="1" customWidth="1"/>
    <col min="12148" max="12149" width="0" style="1" hidden="1" customWidth="1"/>
    <col min="12150" max="12152" width="3.85546875" style="1" customWidth="1"/>
    <col min="12153" max="12153" width="0" style="1" hidden="1" customWidth="1"/>
    <col min="12154" max="12155" width="3.85546875" style="1" customWidth="1"/>
    <col min="12156" max="12156" width="0" style="1" hidden="1" customWidth="1"/>
    <col min="12157" max="12158" width="3.85546875" style="1" customWidth="1"/>
    <col min="12159" max="12159" width="0" style="1" hidden="1" customWidth="1"/>
    <col min="12160" max="12161" width="4.140625" style="1" bestFit="1" customWidth="1"/>
    <col min="12162" max="12162" width="0" style="1" hidden="1" customWidth="1"/>
    <col min="12163" max="12163" width="4.28515625" style="1" customWidth="1"/>
    <col min="12164" max="12164" width="3.42578125" style="1" customWidth="1"/>
    <col min="12165" max="12165" width="0" style="1" hidden="1" customWidth="1"/>
    <col min="12166" max="12166" width="3.7109375" style="1" customWidth="1"/>
    <col min="12167" max="12167" width="4.28515625" style="1" customWidth="1"/>
    <col min="12168" max="12168" width="0" style="1" hidden="1" customWidth="1"/>
    <col min="12169" max="12169" width="4.28515625" style="1" customWidth="1"/>
    <col min="12170" max="12170" width="4.5703125" style="1" customWidth="1"/>
    <col min="12171" max="12171" width="0" style="1" hidden="1" customWidth="1"/>
    <col min="12172" max="12173" width="4.42578125" style="1" customWidth="1"/>
    <col min="12174" max="12174" width="0" style="1" hidden="1" customWidth="1"/>
    <col min="12175" max="12175" width="4.42578125" style="1" customWidth="1"/>
    <col min="12176" max="12176" width="4.140625" style="1" customWidth="1"/>
    <col min="12177" max="12177" width="0" style="1" hidden="1" customWidth="1"/>
    <col min="12178" max="12178" width="4.42578125" style="1" customWidth="1"/>
    <col min="12179" max="12179" width="4.28515625" style="1" customWidth="1"/>
    <col min="12180" max="12180" width="0" style="1" hidden="1" customWidth="1"/>
    <col min="12181" max="12182" width="4.140625" style="1" customWidth="1"/>
    <col min="12183" max="12183" width="0" style="1" hidden="1" customWidth="1"/>
    <col min="12184" max="12184" width="4.140625" style="1" customWidth="1"/>
    <col min="12185" max="12185" width="4.28515625" style="1" customWidth="1"/>
    <col min="12186" max="12186" width="0" style="1" hidden="1" customWidth="1"/>
    <col min="12187" max="12187" width="4.42578125" style="1" customWidth="1"/>
    <col min="12188" max="12188" width="4.140625" style="1" customWidth="1"/>
    <col min="12189" max="12189" width="0" style="1" hidden="1" customWidth="1"/>
    <col min="12190" max="12190" width="4.28515625" style="1" customWidth="1"/>
    <col min="12191" max="12191" width="4.140625" style="1" customWidth="1"/>
    <col min="12192" max="12192" width="0" style="1" hidden="1" customWidth="1"/>
    <col min="12193" max="12193" width="4.28515625" style="1" customWidth="1"/>
    <col min="12194" max="12194" width="4.85546875" style="1" customWidth="1"/>
    <col min="12195" max="12195" width="0" style="1" hidden="1" customWidth="1"/>
    <col min="12196" max="12196" width="4.42578125" style="1" customWidth="1"/>
    <col min="12197" max="12197" width="4.140625" style="1" customWidth="1"/>
    <col min="12198" max="12198" width="0" style="1" hidden="1" customWidth="1"/>
    <col min="12199" max="12199" width="4.140625" style="1" customWidth="1"/>
    <col min="12200" max="12200" width="4.28515625" style="1" customWidth="1"/>
    <col min="12201" max="12201" width="0" style="1" hidden="1" customWidth="1"/>
    <col min="12202" max="12203" width="4.42578125" style="1" customWidth="1"/>
    <col min="12204" max="12204" width="0" style="1" hidden="1" customWidth="1"/>
    <col min="12205" max="12206" width="4.42578125" style="1" customWidth="1"/>
    <col min="12207" max="12207" width="0" style="1" hidden="1" customWidth="1"/>
    <col min="12208" max="12209" width="4.42578125" style="1" customWidth="1"/>
    <col min="12210" max="12210" width="0" style="1" hidden="1" customWidth="1"/>
    <col min="12211" max="12212" width="4.42578125" style="1" customWidth="1"/>
    <col min="12213" max="12213" width="0" style="1" hidden="1" customWidth="1"/>
    <col min="12214" max="12215" width="4.42578125" style="1" customWidth="1"/>
    <col min="12216" max="12216" width="0" style="1" hidden="1" customWidth="1"/>
    <col min="12217" max="12218" width="4.42578125" style="1" customWidth="1"/>
    <col min="12219" max="12219" width="0" style="1" hidden="1" customWidth="1"/>
    <col min="12220" max="12221" width="4.42578125" style="1" customWidth="1"/>
    <col min="12222" max="12288" width="10.28515625" style="1"/>
    <col min="12289" max="12289" width="3.85546875" style="1" customWidth="1"/>
    <col min="12290" max="12290" width="32.7109375" style="1" customWidth="1"/>
    <col min="12291" max="12367" width="3.85546875" style="1" customWidth="1"/>
    <col min="12368" max="12369" width="0" style="1" hidden="1" customWidth="1"/>
    <col min="12370" max="12370" width="3.85546875" style="1" customWidth="1"/>
    <col min="12371" max="12372" width="0" style="1" hidden="1" customWidth="1"/>
    <col min="12373" max="12373" width="3.85546875" style="1" customWidth="1"/>
    <col min="12374" max="12375" width="0" style="1" hidden="1" customWidth="1"/>
    <col min="12376" max="12376" width="3.85546875" style="1" customWidth="1"/>
    <col min="12377" max="12378" width="0" style="1" hidden="1" customWidth="1"/>
    <col min="12379" max="12379" width="3.85546875" style="1" customWidth="1"/>
    <col min="12380" max="12381" width="0" style="1" hidden="1" customWidth="1"/>
    <col min="12382" max="12382" width="3.85546875" style="1" customWidth="1"/>
    <col min="12383" max="12384" width="0" style="1" hidden="1" customWidth="1"/>
    <col min="12385" max="12385" width="3.85546875" style="1" customWidth="1"/>
    <col min="12386" max="12387" width="0" style="1" hidden="1" customWidth="1"/>
    <col min="12388" max="12388" width="3.85546875" style="1" customWidth="1"/>
    <col min="12389" max="12390" width="0" style="1" hidden="1" customWidth="1"/>
    <col min="12391" max="12391" width="3.85546875" style="1" customWidth="1"/>
    <col min="12392" max="12393" width="0" style="1" hidden="1" customWidth="1"/>
    <col min="12394" max="12394" width="3.85546875" style="1" customWidth="1"/>
    <col min="12395" max="12396" width="0" style="1" hidden="1" customWidth="1"/>
    <col min="12397" max="12397" width="3.85546875" style="1" customWidth="1"/>
    <col min="12398" max="12399" width="0" style="1" hidden="1" customWidth="1"/>
    <col min="12400" max="12400" width="3.85546875" style="1" customWidth="1"/>
    <col min="12401" max="12402" width="0" style="1" hidden="1" customWidth="1"/>
    <col min="12403" max="12403" width="3.85546875" style="1" customWidth="1"/>
    <col min="12404" max="12405" width="0" style="1" hidden="1" customWidth="1"/>
    <col min="12406" max="12408" width="3.85546875" style="1" customWidth="1"/>
    <col min="12409" max="12409" width="0" style="1" hidden="1" customWidth="1"/>
    <col min="12410" max="12411" width="3.85546875" style="1" customWidth="1"/>
    <col min="12412" max="12412" width="0" style="1" hidden="1" customWidth="1"/>
    <col min="12413" max="12414" width="3.85546875" style="1" customWidth="1"/>
    <col min="12415" max="12415" width="0" style="1" hidden="1" customWidth="1"/>
    <col min="12416" max="12417" width="4.140625" style="1" bestFit="1" customWidth="1"/>
    <col min="12418" max="12418" width="0" style="1" hidden="1" customWidth="1"/>
    <col min="12419" max="12419" width="4.28515625" style="1" customWidth="1"/>
    <col min="12420" max="12420" width="3.42578125" style="1" customWidth="1"/>
    <col min="12421" max="12421" width="0" style="1" hidden="1" customWidth="1"/>
    <col min="12422" max="12422" width="3.7109375" style="1" customWidth="1"/>
    <col min="12423" max="12423" width="4.28515625" style="1" customWidth="1"/>
    <col min="12424" max="12424" width="0" style="1" hidden="1" customWidth="1"/>
    <col min="12425" max="12425" width="4.28515625" style="1" customWidth="1"/>
    <col min="12426" max="12426" width="4.5703125" style="1" customWidth="1"/>
    <col min="12427" max="12427" width="0" style="1" hidden="1" customWidth="1"/>
    <col min="12428" max="12429" width="4.42578125" style="1" customWidth="1"/>
    <col min="12430" max="12430" width="0" style="1" hidden="1" customWidth="1"/>
    <col min="12431" max="12431" width="4.42578125" style="1" customWidth="1"/>
    <col min="12432" max="12432" width="4.140625" style="1" customWidth="1"/>
    <col min="12433" max="12433" width="0" style="1" hidden="1" customWidth="1"/>
    <col min="12434" max="12434" width="4.42578125" style="1" customWidth="1"/>
    <col min="12435" max="12435" width="4.28515625" style="1" customWidth="1"/>
    <col min="12436" max="12436" width="0" style="1" hidden="1" customWidth="1"/>
    <col min="12437" max="12438" width="4.140625" style="1" customWidth="1"/>
    <col min="12439" max="12439" width="0" style="1" hidden="1" customWidth="1"/>
    <col min="12440" max="12440" width="4.140625" style="1" customWidth="1"/>
    <col min="12441" max="12441" width="4.28515625" style="1" customWidth="1"/>
    <col min="12442" max="12442" width="0" style="1" hidden="1" customWidth="1"/>
    <col min="12443" max="12443" width="4.42578125" style="1" customWidth="1"/>
    <col min="12444" max="12444" width="4.140625" style="1" customWidth="1"/>
    <col min="12445" max="12445" width="0" style="1" hidden="1" customWidth="1"/>
    <col min="12446" max="12446" width="4.28515625" style="1" customWidth="1"/>
    <col min="12447" max="12447" width="4.140625" style="1" customWidth="1"/>
    <col min="12448" max="12448" width="0" style="1" hidden="1" customWidth="1"/>
    <col min="12449" max="12449" width="4.28515625" style="1" customWidth="1"/>
    <col min="12450" max="12450" width="4.85546875" style="1" customWidth="1"/>
    <col min="12451" max="12451" width="0" style="1" hidden="1" customWidth="1"/>
    <col min="12452" max="12452" width="4.42578125" style="1" customWidth="1"/>
    <col min="12453" max="12453" width="4.140625" style="1" customWidth="1"/>
    <col min="12454" max="12454" width="0" style="1" hidden="1" customWidth="1"/>
    <col min="12455" max="12455" width="4.140625" style="1" customWidth="1"/>
    <col min="12456" max="12456" width="4.28515625" style="1" customWidth="1"/>
    <col min="12457" max="12457" width="0" style="1" hidden="1" customWidth="1"/>
    <col min="12458" max="12459" width="4.42578125" style="1" customWidth="1"/>
    <col min="12460" max="12460" width="0" style="1" hidden="1" customWidth="1"/>
    <col min="12461" max="12462" width="4.42578125" style="1" customWidth="1"/>
    <col min="12463" max="12463" width="0" style="1" hidden="1" customWidth="1"/>
    <col min="12464" max="12465" width="4.42578125" style="1" customWidth="1"/>
    <col min="12466" max="12466" width="0" style="1" hidden="1" customWidth="1"/>
    <col min="12467" max="12468" width="4.42578125" style="1" customWidth="1"/>
    <col min="12469" max="12469" width="0" style="1" hidden="1" customWidth="1"/>
    <col min="12470" max="12471" width="4.42578125" style="1" customWidth="1"/>
    <col min="12472" max="12472" width="0" style="1" hidden="1" customWidth="1"/>
    <col min="12473" max="12474" width="4.42578125" style="1" customWidth="1"/>
    <col min="12475" max="12475" width="0" style="1" hidden="1" customWidth="1"/>
    <col min="12476" max="12477" width="4.42578125" style="1" customWidth="1"/>
    <col min="12478" max="12544" width="10.28515625" style="1"/>
    <col min="12545" max="12545" width="3.85546875" style="1" customWidth="1"/>
    <col min="12546" max="12546" width="32.7109375" style="1" customWidth="1"/>
    <col min="12547" max="12623" width="3.85546875" style="1" customWidth="1"/>
    <col min="12624" max="12625" width="0" style="1" hidden="1" customWidth="1"/>
    <col min="12626" max="12626" width="3.85546875" style="1" customWidth="1"/>
    <col min="12627" max="12628" width="0" style="1" hidden="1" customWidth="1"/>
    <col min="12629" max="12629" width="3.85546875" style="1" customWidth="1"/>
    <col min="12630" max="12631" width="0" style="1" hidden="1" customWidth="1"/>
    <col min="12632" max="12632" width="3.85546875" style="1" customWidth="1"/>
    <col min="12633" max="12634" width="0" style="1" hidden="1" customWidth="1"/>
    <col min="12635" max="12635" width="3.85546875" style="1" customWidth="1"/>
    <col min="12636" max="12637" width="0" style="1" hidden="1" customWidth="1"/>
    <col min="12638" max="12638" width="3.85546875" style="1" customWidth="1"/>
    <col min="12639" max="12640" width="0" style="1" hidden="1" customWidth="1"/>
    <col min="12641" max="12641" width="3.85546875" style="1" customWidth="1"/>
    <col min="12642" max="12643" width="0" style="1" hidden="1" customWidth="1"/>
    <col min="12644" max="12644" width="3.85546875" style="1" customWidth="1"/>
    <col min="12645" max="12646" width="0" style="1" hidden="1" customWidth="1"/>
    <col min="12647" max="12647" width="3.85546875" style="1" customWidth="1"/>
    <col min="12648" max="12649" width="0" style="1" hidden="1" customWidth="1"/>
    <col min="12650" max="12650" width="3.85546875" style="1" customWidth="1"/>
    <col min="12651" max="12652" width="0" style="1" hidden="1" customWidth="1"/>
    <col min="12653" max="12653" width="3.85546875" style="1" customWidth="1"/>
    <col min="12654" max="12655" width="0" style="1" hidden="1" customWidth="1"/>
    <col min="12656" max="12656" width="3.85546875" style="1" customWidth="1"/>
    <col min="12657" max="12658" width="0" style="1" hidden="1" customWidth="1"/>
    <col min="12659" max="12659" width="3.85546875" style="1" customWidth="1"/>
    <col min="12660" max="12661" width="0" style="1" hidden="1" customWidth="1"/>
    <col min="12662" max="12664" width="3.85546875" style="1" customWidth="1"/>
    <col min="12665" max="12665" width="0" style="1" hidden="1" customWidth="1"/>
    <col min="12666" max="12667" width="3.85546875" style="1" customWidth="1"/>
    <col min="12668" max="12668" width="0" style="1" hidden="1" customWidth="1"/>
    <col min="12669" max="12670" width="3.85546875" style="1" customWidth="1"/>
    <col min="12671" max="12671" width="0" style="1" hidden="1" customWidth="1"/>
    <col min="12672" max="12673" width="4.140625" style="1" bestFit="1" customWidth="1"/>
    <col min="12674" max="12674" width="0" style="1" hidden="1" customWidth="1"/>
    <col min="12675" max="12675" width="4.28515625" style="1" customWidth="1"/>
    <col min="12676" max="12676" width="3.42578125" style="1" customWidth="1"/>
    <col min="12677" max="12677" width="0" style="1" hidden="1" customWidth="1"/>
    <col min="12678" max="12678" width="3.7109375" style="1" customWidth="1"/>
    <col min="12679" max="12679" width="4.28515625" style="1" customWidth="1"/>
    <col min="12680" max="12680" width="0" style="1" hidden="1" customWidth="1"/>
    <col min="12681" max="12681" width="4.28515625" style="1" customWidth="1"/>
    <col min="12682" max="12682" width="4.5703125" style="1" customWidth="1"/>
    <col min="12683" max="12683" width="0" style="1" hidden="1" customWidth="1"/>
    <col min="12684" max="12685" width="4.42578125" style="1" customWidth="1"/>
    <col min="12686" max="12686" width="0" style="1" hidden="1" customWidth="1"/>
    <col min="12687" max="12687" width="4.42578125" style="1" customWidth="1"/>
    <col min="12688" max="12688" width="4.140625" style="1" customWidth="1"/>
    <col min="12689" max="12689" width="0" style="1" hidden="1" customWidth="1"/>
    <col min="12690" max="12690" width="4.42578125" style="1" customWidth="1"/>
    <col min="12691" max="12691" width="4.28515625" style="1" customWidth="1"/>
    <col min="12692" max="12692" width="0" style="1" hidden="1" customWidth="1"/>
    <col min="12693" max="12694" width="4.140625" style="1" customWidth="1"/>
    <col min="12695" max="12695" width="0" style="1" hidden="1" customWidth="1"/>
    <col min="12696" max="12696" width="4.140625" style="1" customWidth="1"/>
    <col min="12697" max="12697" width="4.28515625" style="1" customWidth="1"/>
    <col min="12698" max="12698" width="0" style="1" hidden="1" customWidth="1"/>
    <col min="12699" max="12699" width="4.42578125" style="1" customWidth="1"/>
    <col min="12700" max="12700" width="4.140625" style="1" customWidth="1"/>
    <col min="12701" max="12701" width="0" style="1" hidden="1" customWidth="1"/>
    <col min="12702" max="12702" width="4.28515625" style="1" customWidth="1"/>
    <col min="12703" max="12703" width="4.140625" style="1" customWidth="1"/>
    <col min="12704" max="12704" width="0" style="1" hidden="1" customWidth="1"/>
    <col min="12705" max="12705" width="4.28515625" style="1" customWidth="1"/>
    <col min="12706" max="12706" width="4.85546875" style="1" customWidth="1"/>
    <col min="12707" max="12707" width="0" style="1" hidden="1" customWidth="1"/>
    <col min="12708" max="12708" width="4.42578125" style="1" customWidth="1"/>
    <col min="12709" max="12709" width="4.140625" style="1" customWidth="1"/>
    <col min="12710" max="12710" width="0" style="1" hidden="1" customWidth="1"/>
    <col min="12711" max="12711" width="4.140625" style="1" customWidth="1"/>
    <col min="12712" max="12712" width="4.28515625" style="1" customWidth="1"/>
    <col min="12713" max="12713" width="0" style="1" hidden="1" customWidth="1"/>
    <col min="12714" max="12715" width="4.42578125" style="1" customWidth="1"/>
    <col min="12716" max="12716" width="0" style="1" hidden="1" customWidth="1"/>
    <col min="12717" max="12718" width="4.42578125" style="1" customWidth="1"/>
    <col min="12719" max="12719" width="0" style="1" hidden="1" customWidth="1"/>
    <col min="12720" max="12721" width="4.42578125" style="1" customWidth="1"/>
    <col min="12722" max="12722" width="0" style="1" hidden="1" customWidth="1"/>
    <col min="12723" max="12724" width="4.42578125" style="1" customWidth="1"/>
    <col min="12725" max="12725" width="0" style="1" hidden="1" customWidth="1"/>
    <col min="12726" max="12727" width="4.42578125" style="1" customWidth="1"/>
    <col min="12728" max="12728" width="0" style="1" hidden="1" customWidth="1"/>
    <col min="12729" max="12730" width="4.42578125" style="1" customWidth="1"/>
    <col min="12731" max="12731" width="0" style="1" hidden="1" customWidth="1"/>
    <col min="12732" max="12733" width="4.42578125" style="1" customWidth="1"/>
    <col min="12734" max="12800" width="10.28515625" style="1"/>
    <col min="12801" max="12801" width="3.85546875" style="1" customWidth="1"/>
    <col min="12802" max="12802" width="32.7109375" style="1" customWidth="1"/>
    <col min="12803" max="12879" width="3.85546875" style="1" customWidth="1"/>
    <col min="12880" max="12881" width="0" style="1" hidden="1" customWidth="1"/>
    <col min="12882" max="12882" width="3.85546875" style="1" customWidth="1"/>
    <col min="12883" max="12884" width="0" style="1" hidden="1" customWidth="1"/>
    <col min="12885" max="12885" width="3.85546875" style="1" customWidth="1"/>
    <col min="12886" max="12887" width="0" style="1" hidden="1" customWidth="1"/>
    <col min="12888" max="12888" width="3.85546875" style="1" customWidth="1"/>
    <col min="12889" max="12890" width="0" style="1" hidden="1" customWidth="1"/>
    <col min="12891" max="12891" width="3.85546875" style="1" customWidth="1"/>
    <col min="12892" max="12893" width="0" style="1" hidden="1" customWidth="1"/>
    <col min="12894" max="12894" width="3.85546875" style="1" customWidth="1"/>
    <col min="12895" max="12896" width="0" style="1" hidden="1" customWidth="1"/>
    <col min="12897" max="12897" width="3.85546875" style="1" customWidth="1"/>
    <col min="12898" max="12899" width="0" style="1" hidden="1" customWidth="1"/>
    <col min="12900" max="12900" width="3.85546875" style="1" customWidth="1"/>
    <col min="12901" max="12902" width="0" style="1" hidden="1" customWidth="1"/>
    <col min="12903" max="12903" width="3.85546875" style="1" customWidth="1"/>
    <col min="12904" max="12905" width="0" style="1" hidden="1" customWidth="1"/>
    <col min="12906" max="12906" width="3.85546875" style="1" customWidth="1"/>
    <col min="12907" max="12908" width="0" style="1" hidden="1" customWidth="1"/>
    <col min="12909" max="12909" width="3.85546875" style="1" customWidth="1"/>
    <col min="12910" max="12911" width="0" style="1" hidden="1" customWidth="1"/>
    <col min="12912" max="12912" width="3.85546875" style="1" customWidth="1"/>
    <col min="12913" max="12914" width="0" style="1" hidden="1" customWidth="1"/>
    <col min="12915" max="12915" width="3.85546875" style="1" customWidth="1"/>
    <col min="12916" max="12917" width="0" style="1" hidden="1" customWidth="1"/>
    <col min="12918" max="12920" width="3.85546875" style="1" customWidth="1"/>
    <col min="12921" max="12921" width="0" style="1" hidden="1" customWidth="1"/>
    <col min="12922" max="12923" width="3.85546875" style="1" customWidth="1"/>
    <col min="12924" max="12924" width="0" style="1" hidden="1" customWidth="1"/>
    <col min="12925" max="12926" width="3.85546875" style="1" customWidth="1"/>
    <col min="12927" max="12927" width="0" style="1" hidden="1" customWidth="1"/>
    <col min="12928" max="12929" width="4.140625" style="1" bestFit="1" customWidth="1"/>
    <col min="12930" max="12930" width="0" style="1" hidden="1" customWidth="1"/>
    <col min="12931" max="12931" width="4.28515625" style="1" customWidth="1"/>
    <col min="12932" max="12932" width="3.42578125" style="1" customWidth="1"/>
    <col min="12933" max="12933" width="0" style="1" hidden="1" customWidth="1"/>
    <col min="12934" max="12934" width="3.7109375" style="1" customWidth="1"/>
    <col min="12935" max="12935" width="4.28515625" style="1" customWidth="1"/>
    <col min="12936" max="12936" width="0" style="1" hidden="1" customWidth="1"/>
    <col min="12937" max="12937" width="4.28515625" style="1" customWidth="1"/>
    <col min="12938" max="12938" width="4.5703125" style="1" customWidth="1"/>
    <col min="12939" max="12939" width="0" style="1" hidden="1" customWidth="1"/>
    <col min="12940" max="12941" width="4.42578125" style="1" customWidth="1"/>
    <col min="12942" max="12942" width="0" style="1" hidden="1" customWidth="1"/>
    <col min="12943" max="12943" width="4.42578125" style="1" customWidth="1"/>
    <col min="12944" max="12944" width="4.140625" style="1" customWidth="1"/>
    <col min="12945" max="12945" width="0" style="1" hidden="1" customWidth="1"/>
    <col min="12946" max="12946" width="4.42578125" style="1" customWidth="1"/>
    <col min="12947" max="12947" width="4.28515625" style="1" customWidth="1"/>
    <col min="12948" max="12948" width="0" style="1" hidden="1" customWidth="1"/>
    <col min="12949" max="12950" width="4.140625" style="1" customWidth="1"/>
    <col min="12951" max="12951" width="0" style="1" hidden="1" customWidth="1"/>
    <col min="12952" max="12952" width="4.140625" style="1" customWidth="1"/>
    <col min="12953" max="12953" width="4.28515625" style="1" customWidth="1"/>
    <col min="12954" max="12954" width="0" style="1" hidden="1" customWidth="1"/>
    <col min="12955" max="12955" width="4.42578125" style="1" customWidth="1"/>
    <col min="12956" max="12956" width="4.140625" style="1" customWidth="1"/>
    <col min="12957" max="12957" width="0" style="1" hidden="1" customWidth="1"/>
    <col min="12958" max="12958" width="4.28515625" style="1" customWidth="1"/>
    <col min="12959" max="12959" width="4.140625" style="1" customWidth="1"/>
    <col min="12960" max="12960" width="0" style="1" hidden="1" customWidth="1"/>
    <col min="12961" max="12961" width="4.28515625" style="1" customWidth="1"/>
    <col min="12962" max="12962" width="4.85546875" style="1" customWidth="1"/>
    <col min="12963" max="12963" width="0" style="1" hidden="1" customWidth="1"/>
    <col min="12964" max="12964" width="4.42578125" style="1" customWidth="1"/>
    <col min="12965" max="12965" width="4.140625" style="1" customWidth="1"/>
    <col min="12966" max="12966" width="0" style="1" hidden="1" customWidth="1"/>
    <col min="12967" max="12967" width="4.140625" style="1" customWidth="1"/>
    <col min="12968" max="12968" width="4.28515625" style="1" customWidth="1"/>
    <col min="12969" max="12969" width="0" style="1" hidden="1" customWidth="1"/>
    <col min="12970" max="12971" width="4.42578125" style="1" customWidth="1"/>
    <col min="12972" max="12972" width="0" style="1" hidden="1" customWidth="1"/>
    <col min="12973" max="12974" width="4.42578125" style="1" customWidth="1"/>
    <col min="12975" max="12975" width="0" style="1" hidden="1" customWidth="1"/>
    <col min="12976" max="12977" width="4.42578125" style="1" customWidth="1"/>
    <col min="12978" max="12978" width="0" style="1" hidden="1" customWidth="1"/>
    <col min="12979" max="12980" width="4.42578125" style="1" customWidth="1"/>
    <col min="12981" max="12981" width="0" style="1" hidden="1" customWidth="1"/>
    <col min="12982" max="12983" width="4.42578125" style="1" customWidth="1"/>
    <col min="12984" max="12984" width="0" style="1" hidden="1" customWidth="1"/>
    <col min="12985" max="12986" width="4.42578125" style="1" customWidth="1"/>
    <col min="12987" max="12987" width="0" style="1" hidden="1" customWidth="1"/>
    <col min="12988" max="12989" width="4.42578125" style="1" customWidth="1"/>
    <col min="12990" max="13056" width="10.28515625" style="1"/>
    <col min="13057" max="13057" width="3.85546875" style="1" customWidth="1"/>
    <col min="13058" max="13058" width="32.7109375" style="1" customWidth="1"/>
    <col min="13059" max="13135" width="3.85546875" style="1" customWidth="1"/>
    <col min="13136" max="13137" width="0" style="1" hidden="1" customWidth="1"/>
    <col min="13138" max="13138" width="3.85546875" style="1" customWidth="1"/>
    <col min="13139" max="13140" width="0" style="1" hidden="1" customWidth="1"/>
    <col min="13141" max="13141" width="3.85546875" style="1" customWidth="1"/>
    <col min="13142" max="13143" width="0" style="1" hidden="1" customWidth="1"/>
    <col min="13144" max="13144" width="3.85546875" style="1" customWidth="1"/>
    <col min="13145" max="13146" width="0" style="1" hidden="1" customWidth="1"/>
    <col min="13147" max="13147" width="3.85546875" style="1" customWidth="1"/>
    <col min="13148" max="13149" width="0" style="1" hidden="1" customWidth="1"/>
    <col min="13150" max="13150" width="3.85546875" style="1" customWidth="1"/>
    <col min="13151" max="13152" width="0" style="1" hidden="1" customWidth="1"/>
    <col min="13153" max="13153" width="3.85546875" style="1" customWidth="1"/>
    <col min="13154" max="13155" width="0" style="1" hidden="1" customWidth="1"/>
    <col min="13156" max="13156" width="3.85546875" style="1" customWidth="1"/>
    <col min="13157" max="13158" width="0" style="1" hidden="1" customWidth="1"/>
    <col min="13159" max="13159" width="3.85546875" style="1" customWidth="1"/>
    <col min="13160" max="13161" width="0" style="1" hidden="1" customWidth="1"/>
    <col min="13162" max="13162" width="3.85546875" style="1" customWidth="1"/>
    <col min="13163" max="13164" width="0" style="1" hidden="1" customWidth="1"/>
    <col min="13165" max="13165" width="3.85546875" style="1" customWidth="1"/>
    <col min="13166" max="13167" width="0" style="1" hidden="1" customWidth="1"/>
    <col min="13168" max="13168" width="3.85546875" style="1" customWidth="1"/>
    <col min="13169" max="13170" width="0" style="1" hidden="1" customWidth="1"/>
    <col min="13171" max="13171" width="3.85546875" style="1" customWidth="1"/>
    <col min="13172" max="13173" width="0" style="1" hidden="1" customWidth="1"/>
    <col min="13174" max="13176" width="3.85546875" style="1" customWidth="1"/>
    <col min="13177" max="13177" width="0" style="1" hidden="1" customWidth="1"/>
    <col min="13178" max="13179" width="3.85546875" style="1" customWidth="1"/>
    <col min="13180" max="13180" width="0" style="1" hidden="1" customWidth="1"/>
    <col min="13181" max="13182" width="3.85546875" style="1" customWidth="1"/>
    <col min="13183" max="13183" width="0" style="1" hidden="1" customWidth="1"/>
    <col min="13184" max="13185" width="4.140625" style="1" bestFit="1" customWidth="1"/>
    <col min="13186" max="13186" width="0" style="1" hidden="1" customWidth="1"/>
    <col min="13187" max="13187" width="4.28515625" style="1" customWidth="1"/>
    <col min="13188" max="13188" width="3.42578125" style="1" customWidth="1"/>
    <col min="13189" max="13189" width="0" style="1" hidden="1" customWidth="1"/>
    <col min="13190" max="13190" width="3.7109375" style="1" customWidth="1"/>
    <col min="13191" max="13191" width="4.28515625" style="1" customWidth="1"/>
    <col min="13192" max="13192" width="0" style="1" hidden="1" customWidth="1"/>
    <col min="13193" max="13193" width="4.28515625" style="1" customWidth="1"/>
    <col min="13194" max="13194" width="4.5703125" style="1" customWidth="1"/>
    <col min="13195" max="13195" width="0" style="1" hidden="1" customWidth="1"/>
    <col min="13196" max="13197" width="4.42578125" style="1" customWidth="1"/>
    <col min="13198" max="13198" width="0" style="1" hidden="1" customWidth="1"/>
    <col min="13199" max="13199" width="4.42578125" style="1" customWidth="1"/>
    <col min="13200" max="13200" width="4.140625" style="1" customWidth="1"/>
    <col min="13201" max="13201" width="0" style="1" hidden="1" customWidth="1"/>
    <col min="13202" max="13202" width="4.42578125" style="1" customWidth="1"/>
    <col min="13203" max="13203" width="4.28515625" style="1" customWidth="1"/>
    <col min="13204" max="13204" width="0" style="1" hidden="1" customWidth="1"/>
    <col min="13205" max="13206" width="4.140625" style="1" customWidth="1"/>
    <col min="13207" max="13207" width="0" style="1" hidden="1" customWidth="1"/>
    <col min="13208" max="13208" width="4.140625" style="1" customWidth="1"/>
    <col min="13209" max="13209" width="4.28515625" style="1" customWidth="1"/>
    <col min="13210" max="13210" width="0" style="1" hidden="1" customWidth="1"/>
    <col min="13211" max="13211" width="4.42578125" style="1" customWidth="1"/>
    <col min="13212" max="13212" width="4.140625" style="1" customWidth="1"/>
    <col min="13213" max="13213" width="0" style="1" hidden="1" customWidth="1"/>
    <col min="13214" max="13214" width="4.28515625" style="1" customWidth="1"/>
    <col min="13215" max="13215" width="4.140625" style="1" customWidth="1"/>
    <col min="13216" max="13216" width="0" style="1" hidden="1" customWidth="1"/>
    <col min="13217" max="13217" width="4.28515625" style="1" customWidth="1"/>
    <col min="13218" max="13218" width="4.85546875" style="1" customWidth="1"/>
    <col min="13219" max="13219" width="0" style="1" hidden="1" customWidth="1"/>
    <col min="13220" max="13220" width="4.42578125" style="1" customWidth="1"/>
    <col min="13221" max="13221" width="4.140625" style="1" customWidth="1"/>
    <col min="13222" max="13222" width="0" style="1" hidden="1" customWidth="1"/>
    <col min="13223" max="13223" width="4.140625" style="1" customWidth="1"/>
    <col min="13224" max="13224" width="4.28515625" style="1" customWidth="1"/>
    <col min="13225" max="13225" width="0" style="1" hidden="1" customWidth="1"/>
    <col min="13226" max="13227" width="4.42578125" style="1" customWidth="1"/>
    <col min="13228" max="13228" width="0" style="1" hidden="1" customWidth="1"/>
    <col min="13229" max="13230" width="4.42578125" style="1" customWidth="1"/>
    <col min="13231" max="13231" width="0" style="1" hidden="1" customWidth="1"/>
    <col min="13232" max="13233" width="4.42578125" style="1" customWidth="1"/>
    <col min="13234" max="13234" width="0" style="1" hidden="1" customWidth="1"/>
    <col min="13235" max="13236" width="4.42578125" style="1" customWidth="1"/>
    <col min="13237" max="13237" width="0" style="1" hidden="1" customWidth="1"/>
    <col min="13238" max="13239" width="4.42578125" style="1" customWidth="1"/>
    <col min="13240" max="13240" width="0" style="1" hidden="1" customWidth="1"/>
    <col min="13241" max="13242" width="4.42578125" style="1" customWidth="1"/>
    <col min="13243" max="13243" width="0" style="1" hidden="1" customWidth="1"/>
    <col min="13244" max="13245" width="4.42578125" style="1" customWidth="1"/>
    <col min="13246" max="13312" width="10.28515625" style="1"/>
    <col min="13313" max="13313" width="3.85546875" style="1" customWidth="1"/>
    <col min="13314" max="13314" width="32.7109375" style="1" customWidth="1"/>
    <col min="13315" max="13391" width="3.85546875" style="1" customWidth="1"/>
    <col min="13392" max="13393" width="0" style="1" hidden="1" customWidth="1"/>
    <col min="13394" max="13394" width="3.85546875" style="1" customWidth="1"/>
    <col min="13395" max="13396" width="0" style="1" hidden="1" customWidth="1"/>
    <col min="13397" max="13397" width="3.85546875" style="1" customWidth="1"/>
    <col min="13398" max="13399" width="0" style="1" hidden="1" customWidth="1"/>
    <col min="13400" max="13400" width="3.85546875" style="1" customWidth="1"/>
    <col min="13401" max="13402" width="0" style="1" hidden="1" customWidth="1"/>
    <col min="13403" max="13403" width="3.85546875" style="1" customWidth="1"/>
    <col min="13404" max="13405" width="0" style="1" hidden="1" customWidth="1"/>
    <col min="13406" max="13406" width="3.85546875" style="1" customWidth="1"/>
    <col min="13407" max="13408" width="0" style="1" hidden="1" customWidth="1"/>
    <col min="13409" max="13409" width="3.85546875" style="1" customWidth="1"/>
    <col min="13410" max="13411" width="0" style="1" hidden="1" customWidth="1"/>
    <col min="13412" max="13412" width="3.85546875" style="1" customWidth="1"/>
    <col min="13413" max="13414" width="0" style="1" hidden="1" customWidth="1"/>
    <col min="13415" max="13415" width="3.85546875" style="1" customWidth="1"/>
    <col min="13416" max="13417" width="0" style="1" hidden="1" customWidth="1"/>
    <col min="13418" max="13418" width="3.85546875" style="1" customWidth="1"/>
    <col min="13419" max="13420" width="0" style="1" hidden="1" customWidth="1"/>
    <col min="13421" max="13421" width="3.85546875" style="1" customWidth="1"/>
    <col min="13422" max="13423" width="0" style="1" hidden="1" customWidth="1"/>
    <col min="13424" max="13424" width="3.85546875" style="1" customWidth="1"/>
    <col min="13425" max="13426" width="0" style="1" hidden="1" customWidth="1"/>
    <col min="13427" max="13427" width="3.85546875" style="1" customWidth="1"/>
    <col min="13428" max="13429" width="0" style="1" hidden="1" customWidth="1"/>
    <col min="13430" max="13432" width="3.85546875" style="1" customWidth="1"/>
    <col min="13433" max="13433" width="0" style="1" hidden="1" customWidth="1"/>
    <col min="13434" max="13435" width="3.85546875" style="1" customWidth="1"/>
    <col min="13436" max="13436" width="0" style="1" hidden="1" customWidth="1"/>
    <col min="13437" max="13438" width="3.85546875" style="1" customWidth="1"/>
    <col min="13439" max="13439" width="0" style="1" hidden="1" customWidth="1"/>
    <col min="13440" max="13441" width="4.140625" style="1" bestFit="1" customWidth="1"/>
    <col min="13442" max="13442" width="0" style="1" hidden="1" customWidth="1"/>
    <col min="13443" max="13443" width="4.28515625" style="1" customWidth="1"/>
    <col min="13444" max="13444" width="3.42578125" style="1" customWidth="1"/>
    <col min="13445" max="13445" width="0" style="1" hidden="1" customWidth="1"/>
    <col min="13446" max="13446" width="3.7109375" style="1" customWidth="1"/>
    <col min="13447" max="13447" width="4.28515625" style="1" customWidth="1"/>
    <col min="13448" max="13448" width="0" style="1" hidden="1" customWidth="1"/>
    <col min="13449" max="13449" width="4.28515625" style="1" customWidth="1"/>
    <col min="13450" max="13450" width="4.5703125" style="1" customWidth="1"/>
    <col min="13451" max="13451" width="0" style="1" hidden="1" customWidth="1"/>
    <col min="13452" max="13453" width="4.42578125" style="1" customWidth="1"/>
    <col min="13454" max="13454" width="0" style="1" hidden="1" customWidth="1"/>
    <col min="13455" max="13455" width="4.42578125" style="1" customWidth="1"/>
    <col min="13456" max="13456" width="4.140625" style="1" customWidth="1"/>
    <col min="13457" max="13457" width="0" style="1" hidden="1" customWidth="1"/>
    <col min="13458" max="13458" width="4.42578125" style="1" customWidth="1"/>
    <col min="13459" max="13459" width="4.28515625" style="1" customWidth="1"/>
    <col min="13460" max="13460" width="0" style="1" hidden="1" customWidth="1"/>
    <col min="13461" max="13462" width="4.140625" style="1" customWidth="1"/>
    <col min="13463" max="13463" width="0" style="1" hidden="1" customWidth="1"/>
    <col min="13464" max="13464" width="4.140625" style="1" customWidth="1"/>
    <col min="13465" max="13465" width="4.28515625" style="1" customWidth="1"/>
    <col min="13466" max="13466" width="0" style="1" hidden="1" customWidth="1"/>
    <col min="13467" max="13467" width="4.42578125" style="1" customWidth="1"/>
    <col min="13468" max="13468" width="4.140625" style="1" customWidth="1"/>
    <col min="13469" max="13469" width="0" style="1" hidden="1" customWidth="1"/>
    <col min="13470" max="13470" width="4.28515625" style="1" customWidth="1"/>
    <col min="13471" max="13471" width="4.140625" style="1" customWidth="1"/>
    <col min="13472" max="13472" width="0" style="1" hidden="1" customWidth="1"/>
    <col min="13473" max="13473" width="4.28515625" style="1" customWidth="1"/>
    <col min="13474" max="13474" width="4.85546875" style="1" customWidth="1"/>
    <col min="13475" max="13475" width="0" style="1" hidden="1" customWidth="1"/>
    <col min="13476" max="13476" width="4.42578125" style="1" customWidth="1"/>
    <col min="13477" max="13477" width="4.140625" style="1" customWidth="1"/>
    <col min="13478" max="13478" width="0" style="1" hidden="1" customWidth="1"/>
    <col min="13479" max="13479" width="4.140625" style="1" customWidth="1"/>
    <col min="13480" max="13480" width="4.28515625" style="1" customWidth="1"/>
    <col min="13481" max="13481" width="0" style="1" hidden="1" customWidth="1"/>
    <col min="13482" max="13483" width="4.42578125" style="1" customWidth="1"/>
    <col min="13484" max="13484" width="0" style="1" hidden="1" customWidth="1"/>
    <col min="13485" max="13486" width="4.42578125" style="1" customWidth="1"/>
    <col min="13487" max="13487" width="0" style="1" hidden="1" customWidth="1"/>
    <col min="13488" max="13489" width="4.42578125" style="1" customWidth="1"/>
    <col min="13490" max="13490" width="0" style="1" hidden="1" customWidth="1"/>
    <col min="13491" max="13492" width="4.42578125" style="1" customWidth="1"/>
    <col min="13493" max="13493" width="0" style="1" hidden="1" customWidth="1"/>
    <col min="13494" max="13495" width="4.42578125" style="1" customWidth="1"/>
    <col min="13496" max="13496" width="0" style="1" hidden="1" customWidth="1"/>
    <col min="13497" max="13498" width="4.42578125" style="1" customWidth="1"/>
    <col min="13499" max="13499" width="0" style="1" hidden="1" customWidth="1"/>
    <col min="13500" max="13501" width="4.42578125" style="1" customWidth="1"/>
    <col min="13502" max="13568" width="10.28515625" style="1"/>
    <col min="13569" max="13569" width="3.85546875" style="1" customWidth="1"/>
    <col min="13570" max="13570" width="32.7109375" style="1" customWidth="1"/>
    <col min="13571" max="13647" width="3.85546875" style="1" customWidth="1"/>
    <col min="13648" max="13649" width="0" style="1" hidden="1" customWidth="1"/>
    <col min="13650" max="13650" width="3.85546875" style="1" customWidth="1"/>
    <col min="13651" max="13652" width="0" style="1" hidden="1" customWidth="1"/>
    <col min="13653" max="13653" width="3.85546875" style="1" customWidth="1"/>
    <col min="13654" max="13655" width="0" style="1" hidden="1" customWidth="1"/>
    <col min="13656" max="13656" width="3.85546875" style="1" customWidth="1"/>
    <col min="13657" max="13658" width="0" style="1" hidden="1" customWidth="1"/>
    <col min="13659" max="13659" width="3.85546875" style="1" customWidth="1"/>
    <col min="13660" max="13661" width="0" style="1" hidden="1" customWidth="1"/>
    <col min="13662" max="13662" width="3.85546875" style="1" customWidth="1"/>
    <col min="13663" max="13664" width="0" style="1" hidden="1" customWidth="1"/>
    <col min="13665" max="13665" width="3.85546875" style="1" customWidth="1"/>
    <col min="13666" max="13667" width="0" style="1" hidden="1" customWidth="1"/>
    <col min="13668" max="13668" width="3.85546875" style="1" customWidth="1"/>
    <col min="13669" max="13670" width="0" style="1" hidden="1" customWidth="1"/>
    <col min="13671" max="13671" width="3.85546875" style="1" customWidth="1"/>
    <col min="13672" max="13673" width="0" style="1" hidden="1" customWidth="1"/>
    <col min="13674" max="13674" width="3.85546875" style="1" customWidth="1"/>
    <col min="13675" max="13676" width="0" style="1" hidden="1" customWidth="1"/>
    <col min="13677" max="13677" width="3.85546875" style="1" customWidth="1"/>
    <col min="13678" max="13679" width="0" style="1" hidden="1" customWidth="1"/>
    <col min="13680" max="13680" width="3.85546875" style="1" customWidth="1"/>
    <col min="13681" max="13682" width="0" style="1" hidden="1" customWidth="1"/>
    <col min="13683" max="13683" width="3.85546875" style="1" customWidth="1"/>
    <col min="13684" max="13685" width="0" style="1" hidden="1" customWidth="1"/>
    <col min="13686" max="13688" width="3.85546875" style="1" customWidth="1"/>
    <col min="13689" max="13689" width="0" style="1" hidden="1" customWidth="1"/>
    <col min="13690" max="13691" width="3.85546875" style="1" customWidth="1"/>
    <col min="13692" max="13692" width="0" style="1" hidden="1" customWidth="1"/>
    <col min="13693" max="13694" width="3.85546875" style="1" customWidth="1"/>
    <col min="13695" max="13695" width="0" style="1" hidden="1" customWidth="1"/>
    <col min="13696" max="13697" width="4.140625" style="1" bestFit="1" customWidth="1"/>
    <col min="13698" max="13698" width="0" style="1" hidden="1" customWidth="1"/>
    <col min="13699" max="13699" width="4.28515625" style="1" customWidth="1"/>
    <col min="13700" max="13700" width="3.42578125" style="1" customWidth="1"/>
    <col min="13701" max="13701" width="0" style="1" hidden="1" customWidth="1"/>
    <col min="13702" max="13702" width="3.7109375" style="1" customWidth="1"/>
    <col min="13703" max="13703" width="4.28515625" style="1" customWidth="1"/>
    <col min="13704" max="13704" width="0" style="1" hidden="1" customWidth="1"/>
    <col min="13705" max="13705" width="4.28515625" style="1" customWidth="1"/>
    <col min="13706" max="13706" width="4.5703125" style="1" customWidth="1"/>
    <col min="13707" max="13707" width="0" style="1" hidden="1" customWidth="1"/>
    <col min="13708" max="13709" width="4.42578125" style="1" customWidth="1"/>
    <col min="13710" max="13710" width="0" style="1" hidden="1" customWidth="1"/>
    <col min="13711" max="13711" width="4.42578125" style="1" customWidth="1"/>
    <col min="13712" max="13712" width="4.140625" style="1" customWidth="1"/>
    <col min="13713" max="13713" width="0" style="1" hidden="1" customWidth="1"/>
    <col min="13714" max="13714" width="4.42578125" style="1" customWidth="1"/>
    <col min="13715" max="13715" width="4.28515625" style="1" customWidth="1"/>
    <col min="13716" max="13716" width="0" style="1" hidden="1" customWidth="1"/>
    <col min="13717" max="13718" width="4.140625" style="1" customWidth="1"/>
    <col min="13719" max="13719" width="0" style="1" hidden="1" customWidth="1"/>
    <col min="13720" max="13720" width="4.140625" style="1" customWidth="1"/>
    <col min="13721" max="13721" width="4.28515625" style="1" customWidth="1"/>
    <col min="13722" max="13722" width="0" style="1" hidden="1" customWidth="1"/>
    <col min="13723" max="13723" width="4.42578125" style="1" customWidth="1"/>
    <col min="13724" max="13724" width="4.140625" style="1" customWidth="1"/>
    <col min="13725" max="13725" width="0" style="1" hidden="1" customWidth="1"/>
    <col min="13726" max="13726" width="4.28515625" style="1" customWidth="1"/>
    <col min="13727" max="13727" width="4.140625" style="1" customWidth="1"/>
    <col min="13728" max="13728" width="0" style="1" hidden="1" customWidth="1"/>
    <col min="13729" max="13729" width="4.28515625" style="1" customWidth="1"/>
    <col min="13730" max="13730" width="4.85546875" style="1" customWidth="1"/>
    <col min="13731" max="13731" width="0" style="1" hidden="1" customWidth="1"/>
    <col min="13732" max="13732" width="4.42578125" style="1" customWidth="1"/>
    <col min="13733" max="13733" width="4.140625" style="1" customWidth="1"/>
    <col min="13734" max="13734" width="0" style="1" hidden="1" customWidth="1"/>
    <col min="13735" max="13735" width="4.140625" style="1" customWidth="1"/>
    <col min="13736" max="13736" width="4.28515625" style="1" customWidth="1"/>
    <col min="13737" max="13737" width="0" style="1" hidden="1" customWidth="1"/>
    <col min="13738" max="13739" width="4.42578125" style="1" customWidth="1"/>
    <col min="13740" max="13740" width="0" style="1" hidden="1" customWidth="1"/>
    <col min="13741" max="13742" width="4.42578125" style="1" customWidth="1"/>
    <col min="13743" max="13743" width="0" style="1" hidden="1" customWidth="1"/>
    <col min="13744" max="13745" width="4.42578125" style="1" customWidth="1"/>
    <col min="13746" max="13746" width="0" style="1" hidden="1" customWidth="1"/>
    <col min="13747" max="13748" width="4.42578125" style="1" customWidth="1"/>
    <col min="13749" max="13749" width="0" style="1" hidden="1" customWidth="1"/>
    <col min="13750" max="13751" width="4.42578125" style="1" customWidth="1"/>
    <col min="13752" max="13752" width="0" style="1" hidden="1" customWidth="1"/>
    <col min="13753" max="13754" width="4.42578125" style="1" customWidth="1"/>
    <col min="13755" max="13755" width="0" style="1" hidden="1" customWidth="1"/>
    <col min="13756" max="13757" width="4.42578125" style="1" customWidth="1"/>
    <col min="13758" max="13824" width="10.28515625" style="1"/>
    <col min="13825" max="13825" width="3.85546875" style="1" customWidth="1"/>
    <col min="13826" max="13826" width="32.7109375" style="1" customWidth="1"/>
    <col min="13827" max="13903" width="3.85546875" style="1" customWidth="1"/>
    <col min="13904" max="13905" width="0" style="1" hidden="1" customWidth="1"/>
    <col min="13906" max="13906" width="3.85546875" style="1" customWidth="1"/>
    <col min="13907" max="13908" width="0" style="1" hidden="1" customWidth="1"/>
    <col min="13909" max="13909" width="3.85546875" style="1" customWidth="1"/>
    <col min="13910" max="13911" width="0" style="1" hidden="1" customWidth="1"/>
    <col min="13912" max="13912" width="3.85546875" style="1" customWidth="1"/>
    <col min="13913" max="13914" width="0" style="1" hidden="1" customWidth="1"/>
    <col min="13915" max="13915" width="3.85546875" style="1" customWidth="1"/>
    <col min="13916" max="13917" width="0" style="1" hidden="1" customWidth="1"/>
    <col min="13918" max="13918" width="3.85546875" style="1" customWidth="1"/>
    <col min="13919" max="13920" width="0" style="1" hidden="1" customWidth="1"/>
    <col min="13921" max="13921" width="3.85546875" style="1" customWidth="1"/>
    <col min="13922" max="13923" width="0" style="1" hidden="1" customWidth="1"/>
    <col min="13924" max="13924" width="3.85546875" style="1" customWidth="1"/>
    <col min="13925" max="13926" width="0" style="1" hidden="1" customWidth="1"/>
    <col min="13927" max="13927" width="3.85546875" style="1" customWidth="1"/>
    <col min="13928" max="13929" width="0" style="1" hidden="1" customWidth="1"/>
    <col min="13930" max="13930" width="3.85546875" style="1" customWidth="1"/>
    <col min="13931" max="13932" width="0" style="1" hidden="1" customWidth="1"/>
    <col min="13933" max="13933" width="3.85546875" style="1" customWidth="1"/>
    <col min="13934" max="13935" width="0" style="1" hidden="1" customWidth="1"/>
    <col min="13936" max="13936" width="3.85546875" style="1" customWidth="1"/>
    <col min="13937" max="13938" width="0" style="1" hidden="1" customWidth="1"/>
    <col min="13939" max="13939" width="3.85546875" style="1" customWidth="1"/>
    <col min="13940" max="13941" width="0" style="1" hidden="1" customWidth="1"/>
    <col min="13942" max="13944" width="3.85546875" style="1" customWidth="1"/>
    <col min="13945" max="13945" width="0" style="1" hidden="1" customWidth="1"/>
    <col min="13946" max="13947" width="3.85546875" style="1" customWidth="1"/>
    <col min="13948" max="13948" width="0" style="1" hidden="1" customWidth="1"/>
    <col min="13949" max="13950" width="3.85546875" style="1" customWidth="1"/>
    <col min="13951" max="13951" width="0" style="1" hidden="1" customWidth="1"/>
    <col min="13952" max="13953" width="4.140625" style="1" bestFit="1" customWidth="1"/>
    <col min="13954" max="13954" width="0" style="1" hidden="1" customWidth="1"/>
    <col min="13955" max="13955" width="4.28515625" style="1" customWidth="1"/>
    <col min="13956" max="13956" width="3.42578125" style="1" customWidth="1"/>
    <col min="13957" max="13957" width="0" style="1" hidden="1" customWidth="1"/>
    <col min="13958" max="13958" width="3.7109375" style="1" customWidth="1"/>
    <col min="13959" max="13959" width="4.28515625" style="1" customWidth="1"/>
    <col min="13960" max="13960" width="0" style="1" hidden="1" customWidth="1"/>
    <col min="13961" max="13961" width="4.28515625" style="1" customWidth="1"/>
    <col min="13962" max="13962" width="4.5703125" style="1" customWidth="1"/>
    <col min="13963" max="13963" width="0" style="1" hidden="1" customWidth="1"/>
    <col min="13964" max="13965" width="4.42578125" style="1" customWidth="1"/>
    <col min="13966" max="13966" width="0" style="1" hidden="1" customWidth="1"/>
    <col min="13967" max="13967" width="4.42578125" style="1" customWidth="1"/>
    <col min="13968" max="13968" width="4.140625" style="1" customWidth="1"/>
    <col min="13969" max="13969" width="0" style="1" hidden="1" customWidth="1"/>
    <col min="13970" max="13970" width="4.42578125" style="1" customWidth="1"/>
    <col min="13971" max="13971" width="4.28515625" style="1" customWidth="1"/>
    <col min="13972" max="13972" width="0" style="1" hidden="1" customWidth="1"/>
    <col min="13973" max="13974" width="4.140625" style="1" customWidth="1"/>
    <col min="13975" max="13975" width="0" style="1" hidden="1" customWidth="1"/>
    <col min="13976" max="13976" width="4.140625" style="1" customWidth="1"/>
    <col min="13977" max="13977" width="4.28515625" style="1" customWidth="1"/>
    <col min="13978" max="13978" width="0" style="1" hidden="1" customWidth="1"/>
    <col min="13979" max="13979" width="4.42578125" style="1" customWidth="1"/>
    <col min="13980" max="13980" width="4.140625" style="1" customWidth="1"/>
    <col min="13981" max="13981" width="0" style="1" hidden="1" customWidth="1"/>
    <col min="13982" max="13982" width="4.28515625" style="1" customWidth="1"/>
    <col min="13983" max="13983" width="4.140625" style="1" customWidth="1"/>
    <col min="13984" max="13984" width="0" style="1" hidden="1" customWidth="1"/>
    <col min="13985" max="13985" width="4.28515625" style="1" customWidth="1"/>
    <col min="13986" max="13986" width="4.85546875" style="1" customWidth="1"/>
    <col min="13987" max="13987" width="0" style="1" hidden="1" customWidth="1"/>
    <col min="13988" max="13988" width="4.42578125" style="1" customWidth="1"/>
    <col min="13989" max="13989" width="4.140625" style="1" customWidth="1"/>
    <col min="13990" max="13990" width="0" style="1" hidden="1" customWidth="1"/>
    <col min="13991" max="13991" width="4.140625" style="1" customWidth="1"/>
    <col min="13992" max="13992" width="4.28515625" style="1" customWidth="1"/>
    <col min="13993" max="13993" width="0" style="1" hidden="1" customWidth="1"/>
    <col min="13994" max="13995" width="4.42578125" style="1" customWidth="1"/>
    <col min="13996" max="13996" width="0" style="1" hidden="1" customWidth="1"/>
    <col min="13997" max="13998" width="4.42578125" style="1" customWidth="1"/>
    <col min="13999" max="13999" width="0" style="1" hidden="1" customWidth="1"/>
    <col min="14000" max="14001" width="4.42578125" style="1" customWidth="1"/>
    <col min="14002" max="14002" width="0" style="1" hidden="1" customWidth="1"/>
    <col min="14003" max="14004" width="4.42578125" style="1" customWidth="1"/>
    <col min="14005" max="14005" width="0" style="1" hidden="1" customWidth="1"/>
    <col min="14006" max="14007" width="4.42578125" style="1" customWidth="1"/>
    <col min="14008" max="14008" width="0" style="1" hidden="1" customWidth="1"/>
    <col min="14009" max="14010" width="4.42578125" style="1" customWidth="1"/>
    <col min="14011" max="14011" width="0" style="1" hidden="1" customWidth="1"/>
    <col min="14012" max="14013" width="4.42578125" style="1" customWidth="1"/>
    <col min="14014" max="14080" width="10.28515625" style="1"/>
    <col min="14081" max="14081" width="3.85546875" style="1" customWidth="1"/>
    <col min="14082" max="14082" width="32.7109375" style="1" customWidth="1"/>
    <col min="14083" max="14159" width="3.85546875" style="1" customWidth="1"/>
    <col min="14160" max="14161" width="0" style="1" hidden="1" customWidth="1"/>
    <col min="14162" max="14162" width="3.85546875" style="1" customWidth="1"/>
    <col min="14163" max="14164" width="0" style="1" hidden="1" customWidth="1"/>
    <col min="14165" max="14165" width="3.85546875" style="1" customWidth="1"/>
    <col min="14166" max="14167" width="0" style="1" hidden="1" customWidth="1"/>
    <col min="14168" max="14168" width="3.85546875" style="1" customWidth="1"/>
    <col min="14169" max="14170" width="0" style="1" hidden="1" customWidth="1"/>
    <col min="14171" max="14171" width="3.85546875" style="1" customWidth="1"/>
    <col min="14172" max="14173" width="0" style="1" hidden="1" customWidth="1"/>
    <col min="14174" max="14174" width="3.85546875" style="1" customWidth="1"/>
    <col min="14175" max="14176" width="0" style="1" hidden="1" customWidth="1"/>
    <col min="14177" max="14177" width="3.85546875" style="1" customWidth="1"/>
    <col min="14178" max="14179" width="0" style="1" hidden="1" customWidth="1"/>
    <col min="14180" max="14180" width="3.85546875" style="1" customWidth="1"/>
    <col min="14181" max="14182" width="0" style="1" hidden="1" customWidth="1"/>
    <col min="14183" max="14183" width="3.85546875" style="1" customWidth="1"/>
    <col min="14184" max="14185" width="0" style="1" hidden="1" customWidth="1"/>
    <col min="14186" max="14186" width="3.85546875" style="1" customWidth="1"/>
    <col min="14187" max="14188" width="0" style="1" hidden="1" customWidth="1"/>
    <col min="14189" max="14189" width="3.85546875" style="1" customWidth="1"/>
    <col min="14190" max="14191" width="0" style="1" hidden="1" customWidth="1"/>
    <col min="14192" max="14192" width="3.85546875" style="1" customWidth="1"/>
    <col min="14193" max="14194" width="0" style="1" hidden="1" customWidth="1"/>
    <col min="14195" max="14195" width="3.85546875" style="1" customWidth="1"/>
    <col min="14196" max="14197" width="0" style="1" hidden="1" customWidth="1"/>
    <col min="14198" max="14200" width="3.85546875" style="1" customWidth="1"/>
    <col min="14201" max="14201" width="0" style="1" hidden="1" customWidth="1"/>
    <col min="14202" max="14203" width="3.85546875" style="1" customWidth="1"/>
    <col min="14204" max="14204" width="0" style="1" hidden="1" customWidth="1"/>
    <col min="14205" max="14206" width="3.85546875" style="1" customWidth="1"/>
    <col min="14207" max="14207" width="0" style="1" hidden="1" customWidth="1"/>
    <col min="14208" max="14209" width="4.140625" style="1" bestFit="1" customWidth="1"/>
    <col min="14210" max="14210" width="0" style="1" hidden="1" customWidth="1"/>
    <col min="14211" max="14211" width="4.28515625" style="1" customWidth="1"/>
    <col min="14212" max="14212" width="3.42578125" style="1" customWidth="1"/>
    <col min="14213" max="14213" width="0" style="1" hidden="1" customWidth="1"/>
    <col min="14214" max="14214" width="3.7109375" style="1" customWidth="1"/>
    <col min="14215" max="14215" width="4.28515625" style="1" customWidth="1"/>
    <col min="14216" max="14216" width="0" style="1" hidden="1" customWidth="1"/>
    <col min="14217" max="14217" width="4.28515625" style="1" customWidth="1"/>
    <col min="14218" max="14218" width="4.5703125" style="1" customWidth="1"/>
    <col min="14219" max="14219" width="0" style="1" hidden="1" customWidth="1"/>
    <col min="14220" max="14221" width="4.42578125" style="1" customWidth="1"/>
    <col min="14222" max="14222" width="0" style="1" hidden="1" customWidth="1"/>
    <col min="14223" max="14223" width="4.42578125" style="1" customWidth="1"/>
    <col min="14224" max="14224" width="4.140625" style="1" customWidth="1"/>
    <col min="14225" max="14225" width="0" style="1" hidden="1" customWidth="1"/>
    <col min="14226" max="14226" width="4.42578125" style="1" customWidth="1"/>
    <col min="14227" max="14227" width="4.28515625" style="1" customWidth="1"/>
    <col min="14228" max="14228" width="0" style="1" hidden="1" customWidth="1"/>
    <col min="14229" max="14230" width="4.140625" style="1" customWidth="1"/>
    <col min="14231" max="14231" width="0" style="1" hidden="1" customWidth="1"/>
    <col min="14232" max="14232" width="4.140625" style="1" customWidth="1"/>
    <col min="14233" max="14233" width="4.28515625" style="1" customWidth="1"/>
    <col min="14234" max="14234" width="0" style="1" hidden="1" customWidth="1"/>
    <col min="14235" max="14235" width="4.42578125" style="1" customWidth="1"/>
    <col min="14236" max="14236" width="4.140625" style="1" customWidth="1"/>
    <col min="14237" max="14237" width="0" style="1" hidden="1" customWidth="1"/>
    <col min="14238" max="14238" width="4.28515625" style="1" customWidth="1"/>
    <col min="14239" max="14239" width="4.140625" style="1" customWidth="1"/>
    <col min="14240" max="14240" width="0" style="1" hidden="1" customWidth="1"/>
    <col min="14241" max="14241" width="4.28515625" style="1" customWidth="1"/>
    <col min="14242" max="14242" width="4.85546875" style="1" customWidth="1"/>
    <col min="14243" max="14243" width="0" style="1" hidden="1" customWidth="1"/>
    <col min="14244" max="14244" width="4.42578125" style="1" customWidth="1"/>
    <col min="14245" max="14245" width="4.140625" style="1" customWidth="1"/>
    <col min="14246" max="14246" width="0" style="1" hidden="1" customWidth="1"/>
    <col min="14247" max="14247" width="4.140625" style="1" customWidth="1"/>
    <col min="14248" max="14248" width="4.28515625" style="1" customWidth="1"/>
    <col min="14249" max="14249" width="0" style="1" hidden="1" customWidth="1"/>
    <col min="14250" max="14251" width="4.42578125" style="1" customWidth="1"/>
    <col min="14252" max="14252" width="0" style="1" hidden="1" customWidth="1"/>
    <col min="14253" max="14254" width="4.42578125" style="1" customWidth="1"/>
    <col min="14255" max="14255" width="0" style="1" hidden="1" customWidth="1"/>
    <col min="14256" max="14257" width="4.42578125" style="1" customWidth="1"/>
    <col min="14258" max="14258" width="0" style="1" hidden="1" customWidth="1"/>
    <col min="14259" max="14260" width="4.42578125" style="1" customWidth="1"/>
    <col min="14261" max="14261" width="0" style="1" hidden="1" customWidth="1"/>
    <col min="14262" max="14263" width="4.42578125" style="1" customWidth="1"/>
    <col min="14264" max="14264" width="0" style="1" hidden="1" customWidth="1"/>
    <col min="14265" max="14266" width="4.42578125" style="1" customWidth="1"/>
    <col min="14267" max="14267" width="0" style="1" hidden="1" customWidth="1"/>
    <col min="14268" max="14269" width="4.42578125" style="1" customWidth="1"/>
    <col min="14270" max="14336" width="10.28515625" style="1"/>
    <col min="14337" max="14337" width="3.85546875" style="1" customWidth="1"/>
    <col min="14338" max="14338" width="32.7109375" style="1" customWidth="1"/>
    <col min="14339" max="14415" width="3.85546875" style="1" customWidth="1"/>
    <col min="14416" max="14417" width="0" style="1" hidden="1" customWidth="1"/>
    <col min="14418" max="14418" width="3.85546875" style="1" customWidth="1"/>
    <col min="14419" max="14420" width="0" style="1" hidden="1" customWidth="1"/>
    <col min="14421" max="14421" width="3.85546875" style="1" customWidth="1"/>
    <col min="14422" max="14423" width="0" style="1" hidden="1" customWidth="1"/>
    <col min="14424" max="14424" width="3.85546875" style="1" customWidth="1"/>
    <col min="14425" max="14426" width="0" style="1" hidden="1" customWidth="1"/>
    <col min="14427" max="14427" width="3.85546875" style="1" customWidth="1"/>
    <col min="14428" max="14429" width="0" style="1" hidden="1" customWidth="1"/>
    <col min="14430" max="14430" width="3.85546875" style="1" customWidth="1"/>
    <col min="14431" max="14432" width="0" style="1" hidden="1" customWidth="1"/>
    <col min="14433" max="14433" width="3.85546875" style="1" customWidth="1"/>
    <col min="14434" max="14435" width="0" style="1" hidden="1" customWidth="1"/>
    <col min="14436" max="14436" width="3.85546875" style="1" customWidth="1"/>
    <col min="14437" max="14438" width="0" style="1" hidden="1" customWidth="1"/>
    <col min="14439" max="14439" width="3.85546875" style="1" customWidth="1"/>
    <col min="14440" max="14441" width="0" style="1" hidden="1" customWidth="1"/>
    <col min="14442" max="14442" width="3.85546875" style="1" customWidth="1"/>
    <col min="14443" max="14444" width="0" style="1" hidden="1" customWidth="1"/>
    <col min="14445" max="14445" width="3.85546875" style="1" customWidth="1"/>
    <col min="14446" max="14447" width="0" style="1" hidden="1" customWidth="1"/>
    <col min="14448" max="14448" width="3.85546875" style="1" customWidth="1"/>
    <col min="14449" max="14450" width="0" style="1" hidden="1" customWidth="1"/>
    <col min="14451" max="14451" width="3.85546875" style="1" customWidth="1"/>
    <col min="14452" max="14453" width="0" style="1" hidden="1" customWidth="1"/>
    <col min="14454" max="14456" width="3.85546875" style="1" customWidth="1"/>
    <col min="14457" max="14457" width="0" style="1" hidden="1" customWidth="1"/>
    <col min="14458" max="14459" width="3.85546875" style="1" customWidth="1"/>
    <col min="14460" max="14460" width="0" style="1" hidden="1" customWidth="1"/>
    <col min="14461" max="14462" width="3.85546875" style="1" customWidth="1"/>
    <col min="14463" max="14463" width="0" style="1" hidden="1" customWidth="1"/>
    <col min="14464" max="14465" width="4.140625" style="1" bestFit="1" customWidth="1"/>
    <col min="14466" max="14466" width="0" style="1" hidden="1" customWidth="1"/>
    <col min="14467" max="14467" width="4.28515625" style="1" customWidth="1"/>
    <col min="14468" max="14468" width="3.42578125" style="1" customWidth="1"/>
    <col min="14469" max="14469" width="0" style="1" hidden="1" customWidth="1"/>
    <col min="14470" max="14470" width="3.7109375" style="1" customWidth="1"/>
    <col min="14471" max="14471" width="4.28515625" style="1" customWidth="1"/>
    <col min="14472" max="14472" width="0" style="1" hidden="1" customWidth="1"/>
    <col min="14473" max="14473" width="4.28515625" style="1" customWidth="1"/>
    <col min="14474" max="14474" width="4.5703125" style="1" customWidth="1"/>
    <col min="14475" max="14475" width="0" style="1" hidden="1" customWidth="1"/>
    <col min="14476" max="14477" width="4.42578125" style="1" customWidth="1"/>
    <col min="14478" max="14478" width="0" style="1" hidden="1" customWidth="1"/>
    <col min="14479" max="14479" width="4.42578125" style="1" customWidth="1"/>
    <col min="14480" max="14480" width="4.140625" style="1" customWidth="1"/>
    <col min="14481" max="14481" width="0" style="1" hidden="1" customWidth="1"/>
    <col min="14482" max="14482" width="4.42578125" style="1" customWidth="1"/>
    <col min="14483" max="14483" width="4.28515625" style="1" customWidth="1"/>
    <col min="14484" max="14484" width="0" style="1" hidden="1" customWidth="1"/>
    <col min="14485" max="14486" width="4.140625" style="1" customWidth="1"/>
    <col min="14487" max="14487" width="0" style="1" hidden="1" customWidth="1"/>
    <col min="14488" max="14488" width="4.140625" style="1" customWidth="1"/>
    <col min="14489" max="14489" width="4.28515625" style="1" customWidth="1"/>
    <col min="14490" max="14490" width="0" style="1" hidden="1" customWidth="1"/>
    <col min="14491" max="14491" width="4.42578125" style="1" customWidth="1"/>
    <col min="14492" max="14492" width="4.140625" style="1" customWidth="1"/>
    <col min="14493" max="14493" width="0" style="1" hidden="1" customWidth="1"/>
    <col min="14494" max="14494" width="4.28515625" style="1" customWidth="1"/>
    <col min="14495" max="14495" width="4.140625" style="1" customWidth="1"/>
    <col min="14496" max="14496" width="0" style="1" hidden="1" customWidth="1"/>
    <col min="14497" max="14497" width="4.28515625" style="1" customWidth="1"/>
    <col min="14498" max="14498" width="4.85546875" style="1" customWidth="1"/>
    <col min="14499" max="14499" width="0" style="1" hidden="1" customWidth="1"/>
    <col min="14500" max="14500" width="4.42578125" style="1" customWidth="1"/>
    <col min="14501" max="14501" width="4.140625" style="1" customWidth="1"/>
    <col min="14502" max="14502" width="0" style="1" hidden="1" customWidth="1"/>
    <col min="14503" max="14503" width="4.140625" style="1" customWidth="1"/>
    <col min="14504" max="14504" width="4.28515625" style="1" customWidth="1"/>
    <col min="14505" max="14505" width="0" style="1" hidden="1" customWidth="1"/>
    <col min="14506" max="14507" width="4.42578125" style="1" customWidth="1"/>
    <col min="14508" max="14508" width="0" style="1" hidden="1" customWidth="1"/>
    <col min="14509" max="14510" width="4.42578125" style="1" customWidth="1"/>
    <col min="14511" max="14511" width="0" style="1" hidden="1" customWidth="1"/>
    <col min="14512" max="14513" width="4.42578125" style="1" customWidth="1"/>
    <col min="14514" max="14514" width="0" style="1" hidden="1" customWidth="1"/>
    <col min="14515" max="14516" width="4.42578125" style="1" customWidth="1"/>
    <col min="14517" max="14517" width="0" style="1" hidden="1" customWidth="1"/>
    <col min="14518" max="14519" width="4.42578125" style="1" customWidth="1"/>
    <col min="14520" max="14520" width="0" style="1" hidden="1" customWidth="1"/>
    <col min="14521" max="14522" width="4.42578125" style="1" customWidth="1"/>
    <col min="14523" max="14523" width="0" style="1" hidden="1" customWidth="1"/>
    <col min="14524" max="14525" width="4.42578125" style="1" customWidth="1"/>
    <col min="14526" max="14592" width="10.28515625" style="1"/>
    <col min="14593" max="14593" width="3.85546875" style="1" customWidth="1"/>
    <col min="14594" max="14594" width="32.7109375" style="1" customWidth="1"/>
    <col min="14595" max="14671" width="3.85546875" style="1" customWidth="1"/>
    <col min="14672" max="14673" width="0" style="1" hidden="1" customWidth="1"/>
    <col min="14674" max="14674" width="3.85546875" style="1" customWidth="1"/>
    <col min="14675" max="14676" width="0" style="1" hidden="1" customWidth="1"/>
    <col min="14677" max="14677" width="3.85546875" style="1" customWidth="1"/>
    <col min="14678" max="14679" width="0" style="1" hidden="1" customWidth="1"/>
    <col min="14680" max="14680" width="3.85546875" style="1" customWidth="1"/>
    <col min="14681" max="14682" width="0" style="1" hidden="1" customWidth="1"/>
    <col min="14683" max="14683" width="3.85546875" style="1" customWidth="1"/>
    <col min="14684" max="14685" width="0" style="1" hidden="1" customWidth="1"/>
    <col min="14686" max="14686" width="3.85546875" style="1" customWidth="1"/>
    <col min="14687" max="14688" width="0" style="1" hidden="1" customWidth="1"/>
    <col min="14689" max="14689" width="3.85546875" style="1" customWidth="1"/>
    <col min="14690" max="14691" width="0" style="1" hidden="1" customWidth="1"/>
    <col min="14692" max="14692" width="3.85546875" style="1" customWidth="1"/>
    <col min="14693" max="14694" width="0" style="1" hidden="1" customWidth="1"/>
    <col min="14695" max="14695" width="3.85546875" style="1" customWidth="1"/>
    <col min="14696" max="14697" width="0" style="1" hidden="1" customWidth="1"/>
    <col min="14698" max="14698" width="3.85546875" style="1" customWidth="1"/>
    <col min="14699" max="14700" width="0" style="1" hidden="1" customWidth="1"/>
    <col min="14701" max="14701" width="3.85546875" style="1" customWidth="1"/>
    <col min="14702" max="14703" width="0" style="1" hidden="1" customWidth="1"/>
    <col min="14704" max="14704" width="3.85546875" style="1" customWidth="1"/>
    <col min="14705" max="14706" width="0" style="1" hidden="1" customWidth="1"/>
    <col min="14707" max="14707" width="3.85546875" style="1" customWidth="1"/>
    <col min="14708" max="14709" width="0" style="1" hidden="1" customWidth="1"/>
    <col min="14710" max="14712" width="3.85546875" style="1" customWidth="1"/>
    <col min="14713" max="14713" width="0" style="1" hidden="1" customWidth="1"/>
    <col min="14714" max="14715" width="3.85546875" style="1" customWidth="1"/>
    <col min="14716" max="14716" width="0" style="1" hidden="1" customWidth="1"/>
    <col min="14717" max="14718" width="3.85546875" style="1" customWidth="1"/>
    <col min="14719" max="14719" width="0" style="1" hidden="1" customWidth="1"/>
    <col min="14720" max="14721" width="4.140625" style="1" bestFit="1" customWidth="1"/>
    <col min="14722" max="14722" width="0" style="1" hidden="1" customWidth="1"/>
    <col min="14723" max="14723" width="4.28515625" style="1" customWidth="1"/>
    <col min="14724" max="14724" width="3.42578125" style="1" customWidth="1"/>
    <col min="14725" max="14725" width="0" style="1" hidden="1" customWidth="1"/>
    <col min="14726" max="14726" width="3.7109375" style="1" customWidth="1"/>
    <col min="14727" max="14727" width="4.28515625" style="1" customWidth="1"/>
    <col min="14728" max="14728" width="0" style="1" hidden="1" customWidth="1"/>
    <col min="14729" max="14729" width="4.28515625" style="1" customWidth="1"/>
    <col min="14730" max="14730" width="4.5703125" style="1" customWidth="1"/>
    <col min="14731" max="14731" width="0" style="1" hidden="1" customWidth="1"/>
    <col min="14732" max="14733" width="4.42578125" style="1" customWidth="1"/>
    <col min="14734" max="14734" width="0" style="1" hidden="1" customWidth="1"/>
    <col min="14735" max="14735" width="4.42578125" style="1" customWidth="1"/>
    <col min="14736" max="14736" width="4.140625" style="1" customWidth="1"/>
    <col min="14737" max="14737" width="0" style="1" hidden="1" customWidth="1"/>
    <col min="14738" max="14738" width="4.42578125" style="1" customWidth="1"/>
    <col min="14739" max="14739" width="4.28515625" style="1" customWidth="1"/>
    <col min="14740" max="14740" width="0" style="1" hidden="1" customWidth="1"/>
    <col min="14741" max="14742" width="4.140625" style="1" customWidth="1"/>
    <col min="14743" max="14743" width="0" style="1" hidden="1" customWidth="1"/>
    <col min="14744" max="14744" width="4.140625" style="1" customWidth="1"/>
    <col min="14745" max="14745" width="4.28515625" style="1" customWidth="1"/>
    <col min="14746" max="14746" width="0" style="1" hidden="1" customWidth="1"/>
    <col min="14747" max="14747" width="4.42578125" style="1" customWidth="1"/>
    <col min="14748" max="14748" width="4.140625" style="1" customWidth="1"/>
    <col min="14749" max="14749" width="0" style="1" hidden="1" customWidth="1"/>
    <col min="14750" max="14750" width="4.28515625" style="1" customWidth="1"/>
    <col min="14751" max="14751" width="4.140625" style="1" customWidth="1"/>
    <col min="14752" max="14752" width="0" style="1" hidden="1" customWidth="1"/>
    <col min="14753" max="14753" width="4.28515625" style="1" customWidth="1"/>
    <col min="14754" max="14754" width="4.85546875" style="1" customWidth="1"/>
    <col min="14755" max="14755" width="0" style="1" hidden="1" customWidth="1"/>
    <col min="14756" max="14756" width="4.42578125" style="1" customWidth="1"/>
    <col min="14757" max="14757" width="4.140625" style="1" customWidth="1"/>
    <col min="14758" max="14758" width="0" style="1" hidden="1" customWidth="1"/>
    <col min="14759" max="14759" width="4.140625" style="1" customWidth="1"/>
    <col min="14760" max="14760" width="4.28515625" style="1" customWidth="1"/>
    <col min="14761" max="14761" width="0" style="1" hidden="1" customWidth="1"/>
    <col min="14762" max="14763" width="4.42578125" style="1" customWidth="1"/>
    <col min="14764" max="14764" width="0" style="1" hidden="1" customWidth="1"/>
    <col min="14765" max="14766" width="4.42578125" style="1" customWidth="1"/>
    <col min="14767" max="14767" width="0" style="1" hidden="1" customWidth="1"/>
    <col min="14768" max="14769" width="4.42578125" style="1" customWidth="1"/>
    <col min="14770" max="14770" width="0" style="1" hidden="1" customWidth="1"/>
    <col min="14771" max="14772" width="4.42578125" style="1" customWidth="1"/>
    <col min="14773" max="14773" width="0" style="1" hidden="1" customWidth="1"/>
    <col min="14774" max="14775" width="4.42578125" style="1" customWidth="1"/>
    <col min="14776" max="14776" width="0" style="1" hidden="1" customWidth="1"/>
    <col min="14777" max="14778" width="4.42578125" style="1" customWidth="1"/>
    <col min="14779" max="14779" width="0" style="1" hidden="1" customWidth="1"/>
    <col min="14780" max="14781" width="4.42578125" style="1" customWidth="1"/>
    <col min="14782" max="14848" width="10.28515625" style="1"/>
    <col min="14849" max="14849" width="3.85546875" style="1" customWidth="1"/>
    <col min="14850" max="14850" width="32.7109375" style="1" customWidth="1"/>
    <col min="14851" max="14927" width="3.85546875" style="1" customWidth="1"/>
    <col min="14928" max="14929" width="0" style="1" hidden="1" customWidth="1"/>
    <col min="14930" max="14930" width="3.85546875" style="1" customWidth="1"/>
    <col min="14931" max="14932" width="0" style="1" hidden="1" customWidth="1"/>
    <col min="14933" max="14933" width="3.85546875" style="1" customWidth="1"/>
    <col min="14934" max="14935" width="0" style="1" hidden="1" customWidth="1"/>
    <col min="14936" max="14936" width="3.85546875" style="1" customWidth="1"/>
    <col min="14937" max="14938" width="0" style="1" hidden="1" customWidth="1"/>
    <col min="14939" max="14939" width="3.85546875" style="1" customWidth="1"/>
    <col min="14940" max="14941" width="0" style="1" hidden="1" customWidth="1"/>
    <col min="14942" max="14942" width="3.85546875" style="1" customWidth="1"/>
    <col min="14943" max="14944" width="0" style="1" hidden="1" customWidth="1"/>
    <col min="14945" max="14945" width="3.85546875" style="1" customWidth="1"/>
    <col min="14946" max="14947" width="0" style="1" hidden="1" customWidth="1"/>
    <col min="14948" max="14948" width="3.85546875" style="1" customWidth="1"/>
    <col min="14949" max="14950" width="0" style="1" hidden="1" customWidth="1"/>
    <col min="14951" max="14951" width="3.85546875" style="1" customWidth="1"/>
    <col min="14952" max="14953" width="0" style="1" hidden="1" customWidth="1"/>
    <col min="14954" max="14954" width="3.85546875" style="1" customWidth="1"/>
    <col min="14955" max="14956" width="0" style="1" hidden="1" customWidth="1"/>
    <col min="14957" max="14957" width="3.85546875" style="1" customWidth="1"/>
    <col min="14958" max="14959" width="0" style="1" hidden="1" customWidth="1"/>
    <col min="14960" max="14960" width="3.85546875" style="1" customWidth="1"/>
    <col min="14961" max="14962" width="0" style="1" hidden="1" customWidth="1"/>
    <col min="14963" max="14963" width="3.85546875" style="1" customWidth="1"/>
    <col min="14964" max="14965" width="0" style="1" hidden="1" customWidth="1"/>
    <col min="14966" max="14968" width="3.85546875" style="1" customWidth="1"/>
    <col min="14969" max="14969" width="0" style="1" hidden="1" customWidth="1"/>
    <col min="14970" max="14971" width="3.85546875" style="1" customWidth="1"/>
    <col min="14972" max="14972" width="0" style="1" hidden="1" customWidth="1"/>
    <col min="14973" max="14974" width="3.85546875" style="1" customWidth="1"/>
    <col min="14975" max="14975" width="0" style="1" hidden="1" customWidth="1"/>
    <col min="14976" max="14977" width="4.140625" style="1" bestFit="1" customWidth="1"/>
    <col min="14978" max="14978" width="0" style="1" hidden="1" customWidth="1"/>
    <col min="14979" max="14979" width="4.28515625" style="1" customWidth="1"/>
    <col min="14980" max="14980" width="3.42578125" style="1" customWidth="1"/>
    <col min="14981" max="14981" width="0" style="1" hidden="1" customWidth="1"/>
    <col min="14982" max="14982" width="3.7109375" style="1" customWidth="1"/>
    <col min="14983" max="14983" width="4.28515625" style="1" customWidth="1"/>
    <col min="14984" max="14984" width="0" style="1" hidden="1" customWidth="1"/>
    <col min="14985" max="14985" width="4.28515625" style="1" customWidth="1"/>
    <col min="14986" max="14986" width="4.5703125" style="1" customWidth="1"/>
    <col min="14987" max="14987" width="0" style="1" hidden="1" customWidth="1"/>
    <col min="14988" max="14989" width="4.42578125" style="1" customWidth="1"/>
    <col min="14990" max="14990" width="0" style="1" hidden="1" customWidth="1"/>
    <col min="14991" max="14991" width="4.42578125" style="1" customWidth="1"/>
    <col min="14992" max="14992" width="4.140625" style="1" customWidth="1"/>
    <col min="14993" max="14993" width="0" style="1" hidden="1" customWidth="1"/>
    <col min="14994" max="14994" width="4.42578125" style="1" customWidth="1"/>
    <col min="14995" max="14995" width="4.28515625" style="1" customWidth="1"/>
    <col min="14996" max="14996" width="0" style="1" hidden="1" customWidth="1"/>
    <col min="14997" max="14998" width="4.140625" style="1" customWidth="1"/>
    <col min="14999" max="14999" width="0" style="1" hidden="1" customWidth="1"/>
    <col min="15000" max="15000" width="4.140625" style="1" customWidth="1"/>
    <col min="15001" max="15001" width="4.28515625" style="1" customWidth="1"/>
    <col min="15002" max="15002" width="0" style="1" hidden="1" customWidth="1"/>
    <col min="15003" max="15003" width="4.42578125" style="1" customWidth="1"/>
    <col min="15004" max="15004" width="4.140625" style="1" customWidth="1"/>
    <col min="15005" max="15005" width="0" style="1" hidden="1" customWidth="1"/>
    <col min="15006" max="15006" width="4.28515625" style="1" customWidth="1"/>
    <col min="15007" max="15007" width="4.140625" style="1" customWidth="1"/>
    <col min="15008" max="15008" width="0" style="1" hidden="1" customWidth="1"/>
    <col min="15009" max="15009" width="4.28515625" style="1" customWidth="1"/>
    <col min="15010" max="15010" width="4.85546875" style="1" customWidth="1"/>
    <col min="15011" max="15011" width="0" style="1" hidden="1" customWidth="1"/>
    <col min="15012" max="15012" width="4.42578125" style="1" customWidth="1"/>
    <col min="15013" max="15013" width="4.140625" style="1" customWidth="1"/>
    <col min="15014" max="15014" width="0" style="1" hidden="1" customWidth="1"/>
    <col min="15015" max="15015" width="4.140625" style="1" customWidth="1"/>
    <col min="15016" max="15016" width="4.28515625" style="1" customWidth="1"/>
    <col min="15017" max="15017" width="0" style="1" hidden="1" customWidth="1"/>
    <col min="15018" max="15019" width="4.42578125" style="1" customWidth="1"/>
    <col min="15020" max="15020" width="0" style="1" hidden="1" customWidth="1"/>
    <col min="15021" max="15022" width="4.42578125" style="1" customWidth="1"/>
    <col min="15023" max="15023" width="0" style="1" hidden="1" customWidth="1"/>
    <col min="15024" max="15025" width="4.42578125" style="1" customWidth="1"/>
    <col min="15026" max="15026" width="0" style="1" hidden="1" customWidth="1"/>
    <col min="15027" max="15028" width="4.42578125" style="1" customWidth="1"/>
    <col min="15029" max="15029" width="0" style="1" hidden="1" customWidth="1"/>
    <col min="15030" max="15031" width="4.42578125" style="1" customWidth="1"/>
    <col min="15032" max="15032" width="0" style="1" hidden="1" customWidth="1"/>
    <col min="15033" max="15034" width="4.42578125" style="1" customWidth="1"/>
    <col min="15035" max="15035" width="0" style="1" hidden="1" customWidth="1"/>
    <col min="15036" max="15037" width="4.42578125" style="1" customWidth="1"/>
    <col min="15038" max="15104" width="10.28515625" style="1"/>
    <col min="15105" max="15105" width="3.85546875" style="1" customWidth="1"/>
    <col min="15106" max="15106" width="32.7109375" style="1" customWidth="1"/>
    <col min="15107" max="15183" width="3.85546875" style="1" customWidth="1"/>
    <col min="15184" max="15185" width="0" style="1" hidden="1" customWidth="1"/>
    <col min="15186" max="15186" width="3.85546875" style="1" customWidth="1"/>
    <col min="15187" max="15188" width="0" style="1" hidden="1" customWidth="1"/>
    <col min="15189" max="15189" width="3.85546875" style="1" customWidth="1"/>
    <col min="15190" max="15191" width="0" style="1" hidden="1" customWidth="1"/>
    <col min="15192" max="15192" width="3.85546875" style="1" customWidth="1"/>
    <col min="15193" max="15194" width="0" style="1" hidden="1" customWidth="1"/>
    <col min="15195" max="15195" width="3.85546875" style="1" customWidth="1"/>
    <col min="15196" max="15197" width="0" style="1" hidden="1" customWidth="1"/>
    <col min="15198" max="15198" width="3.85546875" style="1" customWidth="1"/>
    <col min="15199" max="15200" width="0" style="1" hidden="1" customWidth="1"/>
    <col min="15201" max="15201" width="3.85546875" style="1" customWidth="1"/>
    <col min="15202" max="15203" width="0" style="1" hidden="1" customWidth="1"/>
    <col min="15204" max="15204" width="3.85546875" style="1" customWidth="1"/>
    <col min="15205" max="15206" width="0" style="1" hidden="1" customWidth="1"/>
    <col min="15207" max="15207" width="3.85546875" style="1" customWidth="1"/>
    <col min="15208" max="15209" width="0" style="1" hidden="1" customWidth="1"/>
    <col min="15210" max="15210" width="3.85546875" style="1" customWidth="1"/>
    <col min="15211" max="15212" width="0" style="1" hidden="1" customWidth="1"/>
    <col min="15213" max="15213" width="3.85546875" style="1" customWidth="1"/>
    <col min="15214" max="15215" width="0" style="1" hidden="1" customWidth="1"/>
    <col min="15216" max="15216" width="3.85546875" style="1" customWidth="1"/>
    <col min="15217" max="15218" width="0" style="1" hidden="1" customWidth="1"/>
    <col min="15219" max="15219" width="3.85546875" style="1" customWidth="1"/>
    <col min="15220" max="15221" width="0" style="1" hidden="1" customWidth="1"/>
    <col min="15222" max="15224" width="3.85546875" style="1" customWidth="1"/>
    <col min="15225" max="15225" width="0" style="1" hidden="1" customWidth="1"/>
    <col min="15226" max="15227" width="3.85546875" style="1" customWidth="1"/>
    <col min="15228" max="15228" width="0" style="1" hidden="1" customWidth="1"/>
    <col min="15229" max="15230" width="3.85546875" style="1" customWidth="1"/>
    <col min="15231" max="15231" width="0" style="1" hidden="1" customWidth="1"/>
    <col min="15232" max="15233" width="4.140625" style="1" bestFit="1" customWidth="1"/>
    <col min="15234" max="15234" width="0" style="1" hidden="1" customWidth="1"/>
    <col min="15235" max="15235" width="4.28515625" style="1" customWidth="1"/>
    <col min="15236" max="15236" width="3.42578125" style="1" customWidth="1"/>
    <col min="15237" max="15237" width="0" style="1" hidden="1" customWidth="1"/>
    <col min="15238" max="15238" width="3.7109375" style="1" customWidth="1"/>
    <col min="15239" max="15239" width="4.28515625" style="1" customWidth="1"/>
    <col min="15240" max="15240" width="0" style="1" hidden="1" customWidth="1"/>
    <col min="15241" max="15241" width="4.28515625" style="1" customWidth="1"/>
    <col min="15242" max="15242" width="4.5703125" style="1" customWidth="1"/>
    <col min="15243" max="15243" width="0" style="1" hidden="1" customWidth="1"/>
    <col min="15244" max="15245" width="4.42578125" style="1" customWidth="1"/>
    <col min="15246" max="15246" width="0" style="1" hidden="1" customWidth="1"/>
    <col min="15247" max="15247" width="4.42578125" style="1" customWidth="1"/>
    <col min="15248" max="15248" width="4.140625" style="1" customWidth="1"/>
    <col min="15249" max="15249" width="0" style="1" hidden="1" customWidth="1"/>
    <col min="15250" max="15250" width="4.42578125" style="1" customWidth="1"/>
    <col min="15251" max="15251" width="4.28515625" style="1" customWidth="1"/>
    <col min="15252" max="15252" width="0" style="1" hidden="1" customWidth="1"/>
    <col min="15253" max="15254" width="4.140625" style="1" customWidth="1"/>
    <col min="15255" max="15255" width="0" style="1" hidden="1" customWidth="1"/>
    <col min="15256" max="15256" width="4.140625" style="1" customWidth="1"/>
    <col min="15257" max="15257" width="4.28515625" style="1" customWidth="1"/>
    <col min="15258" max="15258" width="0" style="1" hidden="1" customWidth="1"/>
    <col min="15259" max="15259" width="4.42578125" style="1" customWidth="1"/>
    <col min="15260" max="15260" width="4.140625" style="1" customWidth="1"/>
    <col min="15261" max="15261" width="0" style="1" hidden="1" customWidth="1"/>
    <col min="15262" max="15262" width="4.28515625" style="1" customWidth="1"/>
    <col min="15263" max="15263" width="4.140625" style="1" customWidth="1"/>
    <col min="15264" max="15264" width="0" style="1" hidden="1" customWidth="1"/>
    <col min="15265" max="15265" width="4.28515625" style="1" customWidth="1"/>
    <col min="15266" max="15266" width="4.85546875" style="1" customWidth="1"/>
    <col min="15267" max="15267" width="0" style="1" hidden="1" customWidth="1"/>
    <col min="15268" max="15268" width="4.42578125" style="1" customWidth="1"/>
    <col min="15269" max="15269" width="4.140625" style="1" customWidth="1"/>
    <col min="15270" max="15270" width="0" style="1" hidden="1" customWidth="1"/>
    <col min="15271" max="15271" width="4.140625" style="1" customWidth="1"/>
    <col min="15272" max="15272" width="4.28515625" style="1" customWidth="1"/>
    <col min="15273" max="15273" width="0" style="1" hidden="1" customWidth="1"/>
    <col min="15274" max="15275" width="4.42578125" style="1" customWidth="1"/>
    <col min="15276" max="15276" width="0" style="1" hidden="1" customWidth="1"/>
    <col min="15277" max="15278" width="4.42578125" style="1" customWidth="1"/>
    <col min="15279" max="15279" width="0" style="1" hidden="1" customWidth="1"/>
    <col min="15280" max="15281" width="4.42578125" style="1" customWidth="1"/>
    <col min="15282" max="15282" width="0" style="1" hidden="1" customWidth="1"/>
    <col min="15283" max="15284" width="4.42578125" style="1" customWidth="1"/>
    <col min="15285" max="15285" width="0" style="1" hidden="1" customWidth="1"/>
    <col min="15286" max="15287" width="4.42578125" style="1" customWidth="1"/>
    <col min="15288" max="15288" width="0" style="1" hidden="1" customWidth="1"/>
    <col min="15289" max="15290" width="4.42578125" style="1" customWidth="1"/>
    <col min="15291" max="15291" width="0" style="1" hidden="1" customWidth="1"/>
    <col min="15292" max="15293" width="4.42578125" style="1" customWidth="1"/>
    <col min="15294" max="15360" width="10.28515625" style="1"/>
    <col min="15361" max="15361" width="3.85546875" style="1" customWidth="1"/>
    <col min="15362" max="15362" width="32.7109375" style="1" customWidth="1"/>
    <col min="15363" max="15439" width="3.85546875" style="1" customWidth="1"/>
    <col min="15440" max="15441" width="0" style="1" hidden="1" customWidth="1"/>
    <col min="15442" max="15442" width="3.85546875" style="1" customWidth="1"/>
    <col min="15443" max="15444" width="0" style="1" hidden="1" customWidth="1"/>
    <col min="15445" max="15445" width="3.85546875" style="1" customWidth="1"/>
    <col min="15446" max="15447" width="0" style="1" hidden="1" customWidth="1"/>
    <col min="15448" max="15448" width="3.85546875" style="1" customWidth="1"/>
    <col min="15449" max="15450" width="0" style="1" hidden="1" customWidth="1"/>
    <col min="15451" max="15451" width="3.85546875" style="1" customWidth="1"/>
    <col min="15452" max="15453" width="0" style="1" hidden="1" customWidth="1"/>
    <col min="15454" max="15454" width="3.85546875" style="1" customWidth="1"/>
    <col min="15455" max="15456" width="0" style="1" hidden="1" customWidth="1"/>
    <col min="15457" max="15457" width="3.85546875" style="1" customWidth="1"/>
    <col min="15458" max="15459" width="0" style="1" hidden="1" customWidth="1"/>
    <col min="15460" max="15460" width="3.85546875" style="1" customWidth="1"/>
    <col min="15461" max="15462" width="0" style="1" hidden="1" customWidth="1"/>
    <col min="15463" max="15463" width="3.85546875" style="1" customWidth="1"/>
    <col min="15464" max="15465" width="0" style="1" hidden="1" customWidth="1"/>
    <col min="15466" max="15466" width="3.85546875" style="1" customWidth="1"/>
    <col min="15467" max="15468" width="0" style="1" hidden="1" customWidth="1"/>
    <col min="15469" max="15469" width="3.85546875" style="1" customWidth="1"/>
    <col min="15470" max="15471" width="0" style="1" hidden="1" customWidth="1"/>
    <col min="15472" max="15472" width="3.85546875" style="1" customWidth="1"/>
    <col min="15473" max="15474" width="0" style="1" hidden="1" customWidth="1"/>
    <col min="15475" max="15475" width="3.85546875" style="1" customWidth="1"/>
    <col min="15476" max="15477" width="0" style="1" hidden="1" customWidth="1"/>
    <col min="15478" max="15480" width="3.85546875" style="1" customWidth="1"/>
    <col min="15481" max="15481" width="0" style="1" hidden="1" customWidth="1"/>
    <col min="15482" max="15483" width="3.85546875" style="1" customWidth="1"/>
    <col min="15484" max="15484" width="0" style="1" hidden="1" customWidth="1"/>
    <col min="15485" max="15486" width="3.85546875" style="1" customWidth="1"/>
    <col min="15487" max="15487" width="0" style="1" hidden="1" customWidth="1"/>
    <col min="15488" max="15489" width="4.140625" style="1" bestFit="1" customWidth="1"/>
    <col min="15490" max="15490" width="0" style="1" hidden="1" customWidth="1"/>
    <col min="15491" max="15491" width="4.28515625" style="1" customWidth="1"/>
    <col min="15492" max="15492" width="3.42578125" style="1" customWidth="1"/>
    <col min="15493" max="15493" width="0" style="1" hidden="1" customWidth="1"/>
    <col min="15494" max="15494" width="3.7109375" style="1" customWidth="1"/>
    <col min="15495" max="15495" width="4.28515625" style="1" customWidth="1"/>
    <col min="15496" max="15496" width="0" style="1" hidden="1" customWidth="1"/>
    <col min="15497" max="15497" width="4.28515625" style="1" customWidth="1"/>
    <col min="15498" max="15498" width="4.5703125" style="1" customWidth="1"/>
    <col min="15499" max="15499" width="0" style="1" hidden="1" customWidth="1"/>
    <col min="15500" max="15501" width="4.42578125" style="1" customWidth="1"/>
    <col min="15502" max="15502" width="0" style="1" hidden="1" customWidth="1"/>
    <col min="15503" max="15503" width="4.42578125" style="1" customWidth="1"/>
    <col min="15504" max="15504" width="4.140625" style="1" customWidth="1"/>
    <col min="15505" max="15505" width="0" style="1" hidden="1" customWidth="1"/>
    <col min="15506" max="15506" width="4.42578125" style="1" customWidth="1"/>
    <col min="15507" max="15507" width="4.28515625" style="1" customWidth="1"/>
    <col min="15508" max="15508" width="0" style="1" hidden="1" customWidth="1"/>
    <col min="15509" max="15510" width="4.140625" style="1" customWidth="1"/>
    <col min="15511" max="15511" width="0" style="1" hidden="1" customWidth="1"/>
    <col min="15512" max="15512" width="4.140625" style="1" customWidth="1"/>
    <col min="15513" max="15513" width="4.28515625" style="1" customWidth="1"/>
    <col min="15514" max="15514" width="0" style="1" hidden="1" customWidth="1"/>
    <col min="15515" max="15515" width="4.42578125" style="1" customWidth="1"/>
    <col min="15516" max="15516" width="4.140625" style="1" customWidth="1"/>
    <col min="15517" max="15517" width="0" style="1" hidden="1" customWidth="1"/>
    <col min="15518" max="15518" width="4.28515625" style="1" customWidth="1"/>
    <col min="15519" max="15519" width="4.140625" style="1" customWidth="1"/>
    <col min="15520" max="15520" width="0" style="1" hidden="1" customWidth="1"/>
    <col min="15521" max="15521" width="4.28515625" style="1" customWidth="1"/>
    <col min="15522" max="15522" width="4.85546875" style="1" customWidth="1"/>
    <col min="15523" max="15523" width="0" style="1" hidden="1" customWidth="1"/>
    <col min="15524" max="15524" width="4.42578125" style="1" customWidth="1"/>
    <col min="15525" max="15525" width="4.140625" style="1" customWidth="1"/>
    <col min="15526" max="15526" width="0" style="1" hidden="1" customWidth="1"/>
    <col min="15527" max="15527" width="4.140625" style="1" customWidth="1"/>
    <col min="15528" max="15528" width="4.28515625" style="1" customWidth="1"/>
    <col min="15529" max="15529" width="0" style="1" hidden="1" customWidth="1"/>
    <col min="15530" max="15531" width="4.42578125" style="1" customWidth="1"/>
    <col min="15532" max="15532" width="0" style="1" hidden="1" customWidth="1"/>
    <col min="15533" max="15534" width="4.42578125" style="1" customWidth="1"/>
    <col min="15535" max="15535" width="0" style="1" hidden="1" customWidth="1"/>
    <col min="15536" max="15537" width="4.42578125" style="1" customWidth="1"/>
    <col min="15538" max="15538" width="0" style="1" hidden="1" customWidth="1"/>
    <col min="15539" max="15540" width="4.42578125" style="1" customWidth="1"/>
    <col min="15541" max="15541" width="0" style="1" hidden="1" customWidth="1"/>
    <col min="15542" max="15543" width="4.42578125" style="1" customWidth="1"/>
    <col min="15544" max="15544" width="0" style="1" hidden="1" customWidth="1"/>
    <col min="15545" max="15546" width="4.42578125" style="1" customWidth="1"/>
    <col min="15547" max="15547" width="0" style="1" hidden="1" customWidth="1"/>
    <col min="15548" max="15549" width="4.42578125" style="1" customWidth="1"/>
    <col min="15550" max="15616" width="10.28515625" style="1"/>
    <col min="15617" max="15617" width="3.85546875" style="1" customWidth="1"/>
    <col min="15618" max="15618" width="32.7109375" style="1" customWidth="1"/>
    <col min="15619" max="15695" width="3.85546875" style="1" customWidth="1"/>
    <col min="15696" max="15697" width="0" style="1" hidden="1" customWidth="1"/>
    <col min="15698" max="15698" width="3.85546875" style="1" customWidth="1"/>
    <col min="15699" max="15700" width="0" style="1" hidden="1" customWidth="1"/>
    <col min="15701" max="15701" width="3.85546875" style="1" customWidth="1"/>
    <col min="15702" max="15703" width="0" style="1" hidden="1" customWidth="1"/>
    <col min="15704" max="15704" width="3.85546875" style="1" customWidth="1"/>
    <col min="15705" max="15706" width="0" style="1" hidden="1" customWidth="1"/>
    <col min="15707" max="15707" width="3.85546875" style="1" customWidth="1"/>
    <col min="15708" max="15709" width="0" style="1" hidden="1" customWidth="1"/>
    <col min="15710" max="15710" width="3.85546875" style="1" customWidth="1"/>
    <col min="15711" max="15712" width="0" style="1" hidden="1" customWidth="1"/>
    <col min="15713" max="15713" width="3.85546875" style="1" customWidth="1"/>
    <col min="15714" max="15715" width="0" style="1" hidden="1" customWidth="1"/>
    <col min="15716" max="15716" width="3.85546875" style="1" customWidth="1"/>
    <col min="15717" max="15718" width="0" style="1" hidden="1" customWidth="1"/>
    <col min="15719" max="15719" width="3.85546875" style="1" customWidth="1"/>
    <col min="15720" max="15721" width="0" style="1" hidden="1" customWidth="1"/>
    <col min="15722" max="15722" width="3.85546875" style="1" customWidth="1"/>
    <col min="15723" max="15724" width="0" style="1" hidden="1" customWidth="1"/>
    <col min="15725" max="15725" width="3.85546875" style="1" customWidth="1"/>
    <col min="15726" max="15727" width="0" style="1" hidden="1" customWidth="1"/>
    <col min="15728" max="15728" width="3.85546875" style="1" customWidth="1"/>
    <col min="15729" max="15730" width="0" style="1" hidden="1" customWidth="1"/>
    <col min="15731" max="15731" width="3.85546875" style="1" customWidth="1"/>
    <col min="15732" max="15733" width="0" style="1" hidden="1" customWidth="1"/>
    <col min="15734" max="15736" width="3.85546875" style="1" customWidth="1"/>
    <col min="15737" max="15737" width="0" style="1" hidden="1" customWidth="1"/>
    <col min="15738" max="15739" width="3.85546875" style="1" customWidth="1"/>
    <col min="15740" max="15740" width="0" style="1" hidden="1" customWidth="1"/>
    <col min="15741" max="15742" width="3.85546875" style="1" customWidth="1"/>
    <col min="15743" max="15743" width="0" style="1" hidden="1" customWidth="1"/>
    <col min="15744" max="15745" width="4.140625" style="1" bestFit="1" customWidth="1"/>
    <col min="15746" max="15746" width="0" style="1" hidden="1" customWidth="1"/>
    <col min="15747" max="15747" width="4.28515625" style="1" customWidth="1"/>
    <col min="15748" max="15748" width="3.42578125" style="1" customWidth="1"/>
    <col min="15749" max="15749" width="0" style="1" hidden="1" customWidth="1"/>
    <col min="15750" max="15750" width="3.7109375" style="1" customWidth="1"/>
    <col min="15751" max="15751" width="4.28515625" style="1" customWidth="1"/>
    <col min="15752" max="15752" width="0" style="1" hidden="1" customWidth="1"/>
    <col min="15753" max="15753" width="4.28515625" style="1" customWidth="1"/>
    <col min="15754" max="15754" width="4.5703125" style="1" customWidth="1"/>
    <col min="15755" max="15755" width="0" style="1" hidden="1" customWidth="1"/>
    <col min="15756" max="15757" width="4.42578125" style="1" customWidth="1"/>
    <col min="15758" max="15758" width="0" style="1" hidden="1" customWidth="1"/>
    <col min="15759" max="15759" width="4.42578125" style="1" customWidth="1"/>
    <col min="15760" max="15760" width="4.140625" style="1" customWidth="1"/>
    <col min="15761" max="15761" width="0" style="1" hidden="1" customWidth="1"/>
    <col min="15762" max="15762" width="4.42578125" style="1" customWidth="1"/>
    <col min="15763" max="15763" width="4.28515625" style="1" customWidth="1"/>
    <col min="15764" max="15764" width="0" style="1" hidden="1" customWidth="1"/>
    <col min="15765" max="15766" width="4.140625" style="1" customWidth="1"/>
    <col min="15767" max="15767" width="0" style="1" hidden="1" customWidth="1"/>
    <col min="15768" max="15768" width="4.140625" style="1" customWidth="1"/>
    <col min="15769" max="15769" width="4.28515625" style="1" customWidth="1"/>
    <col min="15770" max="15770" width="0" style="1" hidden="1" customWidth="1"/>
    <col min="15771" max="15771" width="4.42578125" style="1" customWidth="1"/>
    <col min="15772" max="15772" width="4.140625" style="1" customWidth="1"/>
    <col min="15773" max="15773" width="0" style="1" hidden="1" customWidth="1"/>
    <col min="15774" max="15774" width="4.28515625" style="1" customWidth="1"/>
    <col min="15775" max="15775" width="4.140625" style="1" customWidth="1"/>
    <col min="15776" max="15776" width="0" style="1" hidden="1" customWidth="1"/>
    <col min="15777" max="15777" width="4.28515625" style="1" customWidth="1"/>
    <col min="15778" max="15778" width="4.85546875" style="1" customWidth="1"/>
    <col min="15779" max="15779" width="0" style="1" hidden="1" customWidth="1"/>
    <col min="15780" max="15780" width="4.42578125" style="1" customWidth="1"/>
    <col min="15781" max="15781" width="4.140625" style="1" customWidth="1"/>
    <col min="15782" max="15782" width="0" style="1" hidden="1" customWidth="1"/>
    <col min="15783" max="15783" width="4.140625" style="1" customWidth="1"/>
    <col min="15784" max="15784" width="4.28515625" style="1" customWidth="1"/>
    <col min="15785" max="15785" width="0" style="1" hidden="1" customWidth="1"/>
    <col min="15786" max="15787" width="4.42578125" style="1" customWidth="1"/>
    <col min="15788" max="15788" width="0" style="1" hidden="1" customWidth="1"/>
    <col min="15789" max="15790" width="4.42578125" style="1" customWidth="1"/>
    <col min="15791" max="15791" width="0" style="1" hidden="1" customWidth="1"/>
    <col min="15792" max="15793" width="4.42578125" style="1" customWidth="1"/>
    <col min="15794" max="15794" width="0" style="1" hidden="1" customWidth="1"/>
    <col min="15795" max="15796" width="4.42578125" style="1" customWidth="1"/>
    <col min="15797" max="15797" width="0" style="1" hidden="1" customWidth="1"/>
    <col min="15798" max="15799" width="4.42578125" style="1" customWidth="1"/>
    <col min="15800" max="15800" width="0" style="1" hidden="1" customWidth="1"/>
    <col min="15801" max="15802" width="4.42578125" style="1" customWidth="1"/>
    <col min="15803" max="15803" width="0" style="1" hidden="1" customWidth="1"/>
    <col min="15804" max="15805" width="4.42578125" style="1" customWidth="1"/>
    <col min="15806" max="15872" width="10.28515625" style="1"/>
    <col min="15873" max="15873" width="3.85546875" style="1" customWidth="1"/>
    <col min="15874" max="15874" width="32.7109375" style="1" customWidth="1"/>
    <col min="15875" max="15951" width="3.85546875" style="1" customWidth="1"/>
    <col min="15952" max="15953" width="0" style="1" hidden="1" customWidth="1"/>
    <col min="15954" max="15954" width="3.85546875" style="1" customWidth="1"/>
    <col min="15955" max="15956" width="0" style="1" hidden="1" customWidth="1"/>
    <col min="15957" max="15957" width="3.85546875" style="1" customWidth="1"/>
    <col min="15958" max="15959" width="0" style="1" hidden="1" customWidth="1"/>
    <col min="15960" max="15960" width="3.85546875" style="1" customWidth="1"/>
    <col min="15961" max="15962" width="0" style="1" hidden="1" customWidth="1"/>
    <col min="15963" max="15963" width="3.85546875" style="1" customWidth="1"/>
    <col min="15964" max="15965" width="0" style="1" hidden="1" customWidth="1"/>
    <col min="15966" max="15966" width="3.85546875" style="1" customWidth="1"/>
    <col min="15967" max="15968" width="0" style="1" hidden="1" customWidth="1"/>
    <col min="15969" max="15969" width="3.85546875" style="1" customWidth="1"/>
    <col min="15970" max="15971" width="0" style="1" hidden="1" customWidth="1"/>
    <col min="15972" max="15972" width="3.85546875" style="1" customWidth="1"/>
    <col min="15973" max="15974" width="0" style="1" hidden="1" customWidth="1"/>
    <col min="15975" max="15975" width="3.85546875" style="1" customWidth="1"/>
    <col min="15976" max="15977" width="0" style="1" hidden="1" customWidth="1"/>
    <col min="15978" max="15978" width="3.85546875" style="1" customWidth="1"/>
    <col min="15979" max="15980" width="0" style="1" hidden="1" customWidth="1"/>
    <col min="15981" max="15981" width="3.85546875" style="1" customWidth="1"/>
    <col min="15982" max="15983" width="0" style="1" hidden="1" customWidth="1"/>
    <col min="15984" max="15984" width="3.85546875" style="1" customWidth="1"/>
    <col min="15985" max="15986" width="0" style="1" hidden="1" customWidth="1"/>
    <col min="15987" max="15987" width="3.85546875" style="1" customWidth="1"/>
    <col min="15988" max="15989" width="0" style="1" hidden="1" customWidth="1"/>
    <col min="15990" max="15992" width="3.85546875" style="1" customWidth="1"/>
    <col min="15993" max="15993" width="0" style="1" hidden="1" customWidth="1"/>
    <col min="15994" max="15995" width="3.85546875" style="1" customWidth="1"/>
    <col min="15996" max="15996" width="0" style="1" hidden="1" customWidth="1"/>
    <col min="15997" max="15998" width="3.85546875" style="1" customWidth="1"/>
    <col min="15999" max="15999" width="0" style="1" hidden="1" customWidth="1"/>
    <col min="16000" max="16001" width="4.140625" style="1" bestFit="1" customWidth="1"/>
    <col min="16002" max="16002" width="0" style="1" hidden="1" customWidth="1"/>
    <col min="16003" max="16003" width="4.28515625" style="1" customWidth="1"/>
    <col min="16004" max="16004" width="3.42578125" style="1" customWidth="1"/>
    <col min="16005" max="16005" width="0" style="1" hidden="1" customWidth="1"/>
    <col min="16006" max="16006" width="3.7109375" style="1" customWidth="1"/>
    <col min="16007" max="16007" width="4.28515625" style="1" customWidth="1"/>
    <col min="16008" max="16008" width="0" style="1" hidden="1" customWidth="1"/>
    <col min="16009" max="16009" width="4.28515625" style="1" customWidth="1"/>
    <col min="16010" max="16010" width="4.5703125" style="1" customWidth="1"/>
    <col min="16011" max="16011" width="0" style="1" hidden="1" customWidth="1"/>
    <col min="16012" max="16013" width="4.42578125" style="1" customWidth="1"/>
    <col min="16014" max="16014" width="0" style="1" hidden="1" customWidth="1"/>
    <col min="16015" max="16015" width="4.42578125" style="1" customWidth="1"/>
    <col min="16016" max="16016" width="4.140625" style="1" customWidth="1"/>
    <col min="16017" max="16017" width="0" style="1" hidden="1" customWidth="1"/>
    <col min="16018" max="16018" width="4.42578125" style="1" customWidth="1"/>
    <col min="16019" max="16019" width="4.28515625" style="1" customWidth="1"/>
    <col min="16020" max="16020" width="0" style="1" hidden="1" customWidth="1"/>
    <col min="16021" max="16022" width="4.140625" style="1" customWidth="1"/>
    <col min="16023" max="16023" width="0" style="1" hidden="1" customWidth="1"/>
    <col min="16024" max="16024" width="4.140625" style="1" customWidth="1"/>
    <col min="16025" max="16025" width="4.28515625" style="1" customWidth="1"/>
    <col min="16026" max="16026" width="0" style="1" hidden="1" customWidth="1"/>
    <col min="16027" max="16027" width="4.42578125" style="1" customWidth="1"/>
    <col min="16028" max="16028" width="4.140625" style="1" customWidth="1"/>
    <col min="16029" max="16029" width="0" style="1" hidden="1" customWidth="1"/>
    <col min="16030" max="16030" width="4.28515625" style="1" customWidth="1"/>
    <col min="16031" max="16031" width="4.140625" style="1" customWidth="1"/>
    <col min="16032" max="16032" width="0" style="1" hidden="1" customWidth="1"/>
    <col min="16033" max="16033" width="4.28515625" style="1" customWidth="1"/>
    <col min="16034" max="16034" width="4.85546875" style="1" customWidth="1"/>
    <col min="16035" max="16035" width="0" style="1" hidden="1" customWidth="1"/>
    <col min="16036" max="16036" width="4.42578125" style="1" customWidth="1"/>
    <col min="16037" max="16037" width="4.140625" style="1" customWidth="1"/>
    <col min="16038" max="16038" width="0" style="1" hidden="1" customWidth="1"/>
    <col min="16039" max="16039" width="4.140625" style="1" customWidth="1"/>
    <col min="16040" max="16040" width="4.28515625" style="1" customWidth="1"/>
    <col min="16041" max="16041" width="0" style="1" hidden="1" customWidth="1"/>
    <col min="16042" max="16043" width="4.42578125" style="1" customWidth="1"/>
    <col min="16044" max="16044" width="0" style="1" hidden="1" customWidth="1"/>
    <col min="16045" max="16046" width="4.42578125" style="1" customWidth="1"/>
    <col min="16047" max="16047" width="0" style="1" hidden="1" customWidth="1"/>
    <col min="16048" max="16049" width="4.42578125" style="1" customWidth="1"/>
    <col min="16050" max="16050" width="0" style="1" hidden="1" customWidth="1"/>
    <col min="16051" max="16052" width="4.42578125" style="1" customWidth="1"/>
    <col min="16053" max="16053" width="0" style="1" hidden="1" customWidth="1"/>
    <col min="16054" max="16055" width="4.42578125" style="1" customWidth="1"/>
    <col min="16056" max="16056" width="0" style="1" hidden="1" customWidth="1"/>
    <col min="16057" max="16058" width="4.42578125" style="1" customWidth="1"/>
    <col min="16059" max="16059" width="0" style="1" hidden="1" customWidth="1"/>
    <col min="16060" max="16061" width="4.42578125" style="1" customWidth="1"/>
    <col min="16062" max="16128" width="10.28515625" style="1"/>
    <col min="16129" max="16129" width="3.85546875" style="1" customWidth="1"/>
    <col min="16130" max="16130" width="32.7109375" style="1" customWidth="1"/>
    <col min="16131" max="16207" width="3.85546875" style="1" customWidth="1"/>
    <col min="16208" max="16209" width="0" style="1" hidden="1" customWidth="1"/>
    <col min="16210" max="16210" width="3.85546875" style="1" customWidth="1"/>
    <col min="16211" max="16212" width="0" style="1" hidden="1" customWidth="1"/>
    <col min="16213" max="16213" width="3.85546875" style="1" customWidth="1"/>
    <col min="16214" max="16215" width="0" style="1" hidden="1" customWidth="1"/>
    <col min="16216" max="16216" width="3.85546875" style="1" customWidth="1"/>
    <col min="16217" max="16218" width="0" style="1" hidden="1" customWidth="1"/>
    <col min="16219" max="16219" width="3.85546875" style="1" customWidth="1"/>
    <col min="16220" max="16221" width="0" style="1" hidden="1" customWidth="1"/>
    <col min="16222" max="16222" width="3.85546875" style="1" customWidth="1"/>
    <col min="16223" max="16224" width="0" style="1" hidden="1" customWidth="1"/>
    <col min="16225" max="16225" width="3.85546875" style="1" customWidth="1"/>
    <col min="16226" max="16227" width="0" style="1" hidden="1" customWidth="1"/>
    <col min="16228" max="16228" width="3.85546875" style="1" customWidth="1"/>
    <col min="16229" max="16230" width="0" style="1" hidden="1" customWidth="1"/>
    <col min="16231" max="16231" width="3.85546875" style="1" customWidth="1"/>
    <col min="16232" max="16233" width="0" style="1" hidden="1" customWidth="1"/>
    <col min="16234" max="16234" width="3.85546875" style="1" customWidth="1"/>
    <col min="16235" max="16236" width="0" style="1" hidden="1" customWidth="1"/>
    <col min="16237" max="16237" width="3.85546875" style="1" customWidth="1"/>
    <col min="16238" max="16239" width="0" style="1" hidden="1" customWidth="1"/>
    <col min="16240" max="16240" width="3.85546875" style="1" customWidth="1"/>
    <col min="16241" max="16242" width="0" style="1" hidden="1" customWidth="1"/>
    <col min="16243" max="16243" width="3.85546875" style="1" customWidth="1"/>
    <col min="16244" max="16245" width="0" style="1" hidden="1" customWidth="1"/>
    <col min="16246" max="16248" width="3.85546875" style="1" customWidth="1"/>
    <col min="16249" max="16249" width="0" style="1" hidden="1" customWidth="1"/>
    <col min="16250" max="16251" width="3.85546875" style="1" customWidth="1"/>
    <col min="16252" max="16252" width="0" style="1" hidden="1" customWidth="1"/>
    <col min="16253" max="16254" width="3.85546875" style="1" customWidth="1"/>
    <col min="16255" max="16255" width="0" style="1" hidden="1" customWidth="1"/>
    <col min="16256" max="16257" width="4.140625" style="1" bestFit="1" customWidth="1"/>
    <col min="16258" max="16258" width="0" style="1" hidden="1" customWidth="1"/>
    <col min="16259" max="16259" width="4.28515625" style="1" customWidth="1"/>
    <col min="16260" max="16260" width="3.42578125" style="1" customWidth="1"/>
    <col min="16261" max="16261" width="0" style="1" hidden="1" customWidth="1"/>
    <col min="16262" max="16262" width="3.7109375" style="1" customWidth="1"/>
    <col min="16263" max="16263" width="4.28515625" style="1" customWidth="1"/>
    <col min="16264" max="16264" width="0" style="1" hidden="1" customWidth="1"/>
    <col min="16265" max="16265" width="4.28515625" style="1" customWidth="1"/>
    <col min="16266" max="16266" width="4.5703125" style="1" customWidth="1"/>
    <col min="16267" max="16267" width="0" style="1" hidden="1" customWidth="1"/>
    <col min="16268" max="16269" width="4.42578125" style="1" customWidth="1"/>
    <col min="16270" max="16270" width="0" style="1" hidden="1" customWidth="1"/>
    <col min="16271" max="16271" width="4.42578125" style="1" customWidth="1"/>
    <col min="16272" max="16272" width="4.140625" style="1" customWidth="1"/>
    <col min="16273" max="16273" width="0" style="1" hidden="1" customWidth="1"/>
    <col min="16274" max="16274" width="4.42578125" style="1" customWidth="1"/>
    <col min="16275" max="16275" width="4.28515625" style="1" customWidth="1"/>
    <col min="16276" max="16276" width="0" style="1" hidden="1" customWidth="1"/>
    <col min="16277" max="16278" width="4.140625" style="1" customWidth="1"/>
    <col min="16279" max="16279" width="0" style="1" hidden="1" customWidth="1"/>
    <col min="16280" max="16280" width="4.140625" style="1" customWidth="1"/>
    <col min="16281" max="16281" width="4.28515625" style="1" customWidth="1"/>
    <col min="16282" max="16282" width="0" style="1" hidden="1" customWidth="1"/>
    <col min="16283" max="16283" width="4.42578125" style="1" customWidth="1"/>
    <col min="16284" max="16284" width="4.140625" style="1" customWidth="1"/>
    <col min="16285" max="16285" width="0" style="1" hidden="1" customWidth="1"/>
    <col min="16286" max="16286" width="4.28515625" style="1" customWidth="1"/>
    <col min="16287" max="16287" width="4.140625" style="1" customWidth="1"/>
    <col min="16288" max="16288" width="0" style="1" hidden="1" customWidth="1"/>
    <col min="16289" max="16289" width="4.28515625" style="1" customWidth="1"/>
    <col min="16290" max="16290" width="4.85546875" style="1" customWidth="1"/>
    <col min="16291" max="16291" width="0" style="1" hidden="1" customWidth="1"/>
    <col min="16292" max="16292" width="4.42578125" style="1" customWidth="1"/>
    <col min="16293" max="16293" width="4.140625" style="1" customWidth="1"/>
    <col min="16294" max="16294" width="0" style="1" hidden="1" customWidth="1"/>
    <col min="16295" max="16295" width="4.140625" style="1" customWidth="1"/>
    <col min="16296" max="16296" width="4.28515625" style="1" customWidth="1"/>
    <col min="16297" max="16297" width="0" style="1" hidden="1" customWidth="1"/>
    <col min="16298" max="16299" width="4.42578125" style="1" customWidth="1"/>
    <col min="16300" max="16300" width="0" style="1" hidden="1" customWidth="1"/>
    <col min="16301" max="16302" width="4.42578125" style="1" customWidth="1"/>
    <col min="16303" max="16303" width="0" style="1" hidden="1" customWidth="1"/>
    <col min="16304" max="16305" width="4.42578125" style="1" customWidth="1"/>
    <col min="16306" max="16306" width="0" style="1" hidden="1" customWidth="1"/>
    <col min="16307" max="16308" width="4.42578125" style="1" customWidth="1"/>
    <col min="16309" max="16309" width="0" style="1" hidden="1" customWidth="1"/>
    <col min="16310" max="16311" width="4.42578125" style="1" customWidth="1"/>
    <col min="16312" max="16312" width="0" style="1" hidden="1" customWidth="1"/>
    <col min="16313" max="16314" width="4.42578125" style="1" customWidth="1"/>
    <col min="16315" max="16315" width="0" style="1" hidden="1" customWidth="1"/>
    <col min="16316" max="16317" width="4.42578125" style="1" customWidth="1"/>
    <col min="16318" max="16384" width="10.28515625" style="1"/>
  </cols>
  <sheetData>
    <row r="1" spans="1:192" ht="19.5" customHeight="1" x14ac:dyDescent="0.35">
      <c r="B1" s="2" t="s">
        <v>34</v>
      </c>
      <c r="C1" s="3"/>
      <c r="D1" s="4" t="s">
        <v>35</v>
      </c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 t="str">
        <f>D1</f>
        <v>COST TRENDS OF WATER UTILITY CONSTRUCTION</v>
      </c>
      <c r="S1" s="3"/>
      <c r="T1" s="3"/>
      <c r="U1" s="3"/>
      <c r="V1" s="3"/>
      <c r="W1" s="4"/>
      <c r="X1" s="4"/>
      <c r="Y1" s="4"/>
      <c r="Z1" s="4"/>
      <c r="AA1" s="4"/>
      <c r="AB1" s="4"/>
      <c r="AC1" s="4"/>
      <c r="AD1" s="4"/>
      <c r="AE1" s="4"/>
      <c r="AF1" s="4" t="str">
        <f>R1</f>
        <v>COST TRENDS OF WATER UTILITY CONSTRUCTION</v>
      </c>
      <c r="AG1" s="4"/>
      <c r="AH1" s="4"/>
      <c r="AI1" s="4"/>
      <c r="AJ1" s="5"/>
      <c r="AK1" s="3"/>
      <c r="AL1" s="3"/>
      <c r="AM1" s="4"/>
      <c r="AN1" s="4"/>
      <c r="AO1" s="4"/>
      <c r="AP1" s="4"/>
      <c r="AQ1" s="4"/>
      <c r="AR1" s="4"/>
      <c r="AS1" s="4"/>
      <c r="AT1" s="4" t="str">
        <f>AF1</f>
        <v>COST TRENDS OF WATER UTILITY CONSTRUCTION</v>
      </c>
      <c r="AU1" s="4"/>
      <c r="AV1" s="4"/>
      <c r="AW1" s="4"/>
      <c r="AX1" s="4"/>
      <c r="AY1" s="4"/>
      <c r="AZ1" s="5"/>
      <c r="BA1" s="3"/>
      <c r="BB1" s="3"/>
      <c r="BC1" s="4"/>
      <c r="BD1" s="4"/>
      <c r="BE1" s="4"/>
      <c r="BF1" s="4"/>
      <c r="BG1" s="4"/>
      <c r="BH1" s="4" t="str">
        <f>AT1</f>
        <v>COST TRENDS OF WATER UTILITY CONSTRUCTION</v>
      </c>
      <c r="BI1" s="4"/>
      <c r="BJ1" s="4"/>
      <c r="BK1" s="4"/>
      <c r="BL1" s="4"/>
      <c r="BM1" s="4"/>
      <c r="BN1" s="4"/>
      <c r="BO1" s="4"/>
      <c r="BP1" s="5"/>
      <c r="BQ1" s="3"/>
      <c r="BR1" s="3"/>
      <c r="BS1" s="4"/>
      <c r="BT1" s="4"/>
      <c r="BU1" s="4"/>
      <c r="BV1" s="4" t="str">
        <f>BH1</f>
        <v>COST TRENDS OF WATER UTILITY CONSTRUCTION</v>
      </c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5"/>
      <c r="CI1" s="3"/>
      <c r="CJ1" s="3"/>
      <c r="CK1" s="3"/>
      <c r="CL1" s="4"/>
      <c r="CM1" s="4"/>
      <c r="CN1" s="4" t="str">
        <f>BV1</f>
        <v>COST TRENDS OF WATER UTILITY CONSTRUCTION</v>
      </c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199" t="str">
        <f>CN1</f>
        <v>COST TRENDS OF WATER UTILITY CONSTRUCTION</v>
      </c>
      <c r="DC1" s="199"/>
      <c r="DD1" s="199"/>
      <c r="DE1" s="199"/>
      <c r="DF1" s="199"/>
      <c r="DG1" s="199"/>
      <c r="DH1" s="199"/>
      <c r="DI1" s="199"/>
      <c r="DJ1" s="199"/>
      <c r="DK1" s="199"/>
      <c r="DL1" s="199"/>
      <c r="DM1" s="199"/>
      <c r="DN1" s="199"/>
      <c r="DO1" s="199"/>
      <c r="DP1" s="199"/>
      <c r="DQ1" s="199"/>
      <c r="DR1" s="199"/>
      <c r="DS1" s="199"/>
      <c r="DT1" s="199"/>
      <c r="DU1" s="199"/>
      <c r="DV1" s="199"/>
      <c r="DW1" s="199"/>
      <c r="DX1" s="200"/>
      <c r="DY1" s="200"/>
      <c r="DZ1" s="3"/>
      <c r="EA1" s="3" t="str">
        <f>D1</f>
        <v>COST TRENDS OF WATER UTILITY CONSTRUCTION</v>
      </c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201" t="s">
        <v>35</v>
      </c>
      <c r="ET1" s="201"/>
      <c r="EU1" s="201"/>
      <c r="EV1" s="201"/>
      <c r="EW1" s="201"/>
      <c r="EX1" s="201"/>
      <c r="EY1" s="201"/>
      <c r="EZ1" s="201"/>
      <c r="FA1" s="201"/>
      <c r="FB1" s="201"/>
      <c r="FC1" s="201"/>
      <c r="FD1" s="201"/>
      <c r="FE1" s="201"/>
      <c r="FF1" s="201"/>
      <c r="FG1" s="201"/>
      <c r="FH1" s="201"/>
      <c r="FI1" s="201"/>
      <c r="FJ1" s="6"/>
      <c r="FK1" s="3"/>
      <c r="FL1" s="3"/>
      <c r="FM1" s="6"/>
      <c r="FN1" s="201" t="s">
        <v>35</v>
      </c>
      <c r="FO1" s="201"/>
      <c r="FP1" s="201"/>
      <c r="FQ1" s="201"/>
      <c r="FR1" s="201"/>
      <c r="FS1" s="201"/>
      <c r="FT1" s="201"/>
      <c r="FU1" s="201"/>
      <c r="FV1" s="201"/>
      <c r="FW1" s="201"/>
      <c r="FX1" s="201"/>
      <c r="FY1" s="201"/>
      <c r="FZ1" s="201"/>
      <c r="GA1" s="201"/>
      <c r="GB1" s="201"/>
      <c r="GC1" s="201"/>
      <c r="GD1" s="201"/>
      <c r="GE1" s="6"/>
      <c r="GF1" s="3"/>
      <c r="GG1" s="3"/>
      <c r="GH1" s="3"/>
      <c r="GI1" s="3"/>
      <c r="GJ1" s="3"/>
    </row>
    <row r="2" spans="1:192" ht="10.35" customHeight="1" x14ac:dyDescent="0.25">
      <c r="B2" s="7"/>
      <c r="C2" s="8"/>
      <c r="E2" s="8"/>
      <c r="F2" s="9"/>
      <c r="G2" s="10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  <c r="U2" s="10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10"/>
      <c r="AK2" s="10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10"/>
      <c r="BA2" s="10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10"/>
      <c r="BQ2" s="10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10"/>
      <c r="CI2" s="10"/>
      <c r="CJ2" s="10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10"/>
      <c r="DG2" s="10"/>
      <c r="DH2" s="10"/>
      <c r="DI2" s="9"/>
      <c r="DJ2" s="7"/>
      <c r="DK2" s="7"/>
      <c r="DL2" s="11"/>
      <c r="DM2" s="7"/>
      <c r="DN2" s="7"/>
      <c r="DO2" s="12"/>
      <c r="DP2" s="12"/>
      <c r="DQ2" s="7"/>
      <c r="DR2" s="7"/>
      <c r="DS2" s="7"/>
      <c r="DT2" s="7"/>
      <c r="DU2" s="7"/>
      <c r="DV2" s="7"/>
      <c r="DW2" s="7"/>
      <c r="DY2" s="7"/>
      <c r="DZ2" s="7"/>
      <c r="EA2" s="7"/>
      <c r="EB2" s="12"/>
      <c r="EC2" s="7"/>
      <c r="EF2" s="7"/>
      <c r="EI2" s="7"/>
      <c r="EL2" s="7"/>
      <c r="EO2" s="7"/>
      <c r="ER2" s="7"/>
      <c r="ES2" s="7"/>
      <c r="ET2" s="12"/>
      <c r="EU2" s="7"/>
      <c r="EX2" s="7"/>
      <c r="FA2" s="7"/>
      <c r="FD2" s="7"/>
      <c r="FG2" s="7"/>
      <c r="FJ2" s="7"/>
      <c r="FM2" s="7"/>
      <c r="FN2" s="7"/>
      <c r="FO2" s="12"/>
      <c r="FP2" s="7"/>
      <c r="FS2" s="7"/>
      <c r="FV2" s="7"/>
      <c r="FY2" s="7"/>
      <c r="GB2" s="7"/>
      <c r="GE2" s="7"/>
    </row>
    <row r="3" spans="1:192" ht="13.5" customHeight="1" x14ac:dyDescent="0.25">
      <c r="B3" s="7"/>
      <c r="C3" s="8"/>
      <c r="D3" s="9" t="s">
        <v>36</v>
      </c>
      <c r="E3" s="8"/>
      <c r="G3" s="10"/>
      <c r="H3" s="9"/>
      <c r="I3" s="9"/>
      <c r="J3" s="9"/>
      <c r="K3" s="9"/>
      <c r="L3" s="9"/>
      <c r="M3" s="9"/>
      <c r="N3" s="9"/>
      <c r="O3" s="9"/>
      <c r="P3" s="9"/>
      <c r="Q3" s="9"/>
      <c r="R3" s="9" t="str">
        <f>D3</f>
        <v>SOUTH ATLANTIC REGION  (1973=100)</v>
      </c>
      <c r="S3" s="9"/>
      <c r="T3" s="10"/>
      <c r="U3" s="10"/>
      <c r="W3" s="9"/>
      <c r="X3" s="9"/>
      <c r="Y3" s="9"/>
      <c r="Z3" s="9"/>
      <c r="AA3" s="9"/>
      <c r="AB3" s="9"/>
      <c r="AC3" s="9"/>
      <c r="AD3" s="9"/>
      <c r="AE3" s="9"/>
      <c r="AF3" s="9" t="str">
        <f>R3</f>
        <v>SOUTH ATLANTIC REGION  (1973=100)</v>
      </c>
      <c r="AG3" s="9"/>
      <c r="AH3" s="9"/>
      <c r="AI3" s="9"/>
      <c r="AJ3" s="10"/>
      <c r="AK3" s="10"/>
      <c r="AM3" s="9"/>
      <c r="AN3" s="9"/>
      <c r="AO3" s="9"/>
      <c r="AP3" s="9"/>
      <c r="AQ3" s="9"/>
      <c r="AR3" s="9"/>
      <c r="AS3" s="9"/>
      <c r="AT3" s="9" t="str">
        <f>AF3</f>
        <v>SOUTH ATLANTIC REGION  (1973=100)</v>
      </c>
      <c r="AU3" s="9"/>
      <c r="AV3" s="9"/>
      <c r="AW3" s="9"/>
      <c r="AX3" s="9"/>
      <c r="AY3" s="9"/>
      <c r="AZ3" s="10"/>
      <c r="BA3" s="10"/>
      <c r="BC3" s="9"/>
      <c r="BD3" s="9"/>
      <c r="BE3" s="9"/>
      <c r="BF3" s="9"/>
      <c r="BG3" s="9"/>
      <c r="BH3" s="9" t="str">
        <f>AT3</f>
        <v>SOUTH ATLANTIC REGION  (1973=100)</v>
      </c>
      <c r="BI3" s="9"/>
      <c r="BJ3" s="9"/>
      <c r="BK3" s="9"/>
      <c r="BL3" s="9"/>
      <c r="BM3" s="9"/>
      <c r="BN3" s="9"/>
      <c r="BO3" s="9"/>
      <c r="BP3" s="10"/>
      <c r="BQ3" s="10"/>
      <c r="BS3" s="9"/>
      <c r="BT3" s="9"/>
      <c r="BU3" s="9"/>
      <c r="BV3" s="9" t="str">
        <f>BH3</f>
        <v>SOUTH ATLANTIC REGION  (1973=100)</v>
      </c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10"/>
      <c r="CI3" s="10"/>
      <c r="CJ3" s="10"/>
      <c r="CL3" s="9"/>
      <c r="CM3" s="9"/>
      <c r="CN3" s="9" t="str">
        <f>BV3</f>
        <v>SOUTH ATLANTIC REGION  (1973=100)</v>
      </c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202" t="str">
        <f>CN3</f>
        <v>SOUTH ATLANTIC REGION  (1973=100)</v>
      </c>
      <c r="DC3" s="203"/>
      <c r="DD3" s="203"/>
      <c r="DE3" s="203"/>
      <c r="DF3" s="203"/>
      <c r="DG3" s="203"/>
      <c r="DH3" s="203"/>
      <c r="DI3" s="203"/>
      <c r="DJ3" s="203"/>
      <c r="DK3" s="203"/>
      <c r="DL3" s="203"/>
      <c r="DM3" s="203"/>
      <c r="DN3" s="203"/>
      <c r="DO3" s="203"/>
      <c r="DP3" s="203"/>
      <c r="DQ3" s="203"/>
      <c r="DR3" s="203"/>
      <c r="DS3" s="203"/>
      <c r="DT3" s="203"/>
      <c r="DU3" s="203"/>
      <c r="DV3" s="203"/>
      <c r="DW3" s="13"/>
      <c r="DY3" s="14"/>
      <c r="DZ3" s="13"/>
      <c r="EA3" s="10" t="str">
        <f>D3</f>
        <v>SOUTH ATLANTIC REGION  (1973=100)</v>
      </c>
      <c r="EB3" s="14"/>
      <c r="EC3" s="13"/>
      <c r="ED3" s="14"/>
      <c r="EE3" s="14"/>
      <c r="EF3" s="13"/>
      <c r="EG3" s="14"/>
      <c r="EH3" s="14"/>
      <c r="EI3" s="13"/>
      <c r="EJ3" s="14"/>
      <c r="EK3" s="14"/>
      <c r="EL3" s="13"/>
      <c r="EM3" s="14"/>
      <c r="EN3" s="14"/>
      <c r="EO3" s="13"/>
      <c r="EP3" s="14"/>
      <c r="EQ3" s="14"/>
      <c r="ER3" s="13"/>
      <c r="ES3" s="202" t="s">
        <v>37</v>
      </c>
      <c r="ET3" s="203"/>
      <c r="EU3" s="203"/>
      <c r="EV3" s="203"/>
      <c r="EW3" s="203"/>
      <c r="EX3" s="203"/>
      <c r="EY3" s="203"/>
      <c r="EZ3" s="203"/>
      <c r="FA3" s="203"/>
      <c r="FB3" s="203"/>
      <c r="FC3" s="203"/>
      <c r="FD3" s="203"/>
      <c r="FE3" s="203"/>
      <c r="FF3" s="203"/>
      <c r="FG3" s="203"/>
      <c r="FH3" s="203"/>
      <c r="FI3" s="203"/>
      <c r="FJ3" s="13"/>
      <c r="FK3" s="14"/>
      <c r="FL3" s="14"/>
      <c r="FM3" s="13"/>
      <c r="FN3" s="202" t="s">
        <v>37</v>
      </c>
      <c r="FO3" s="203"/>
      <c r="FP3" s="203"/>
      <c r="FQ3" s="203"/>
      <c r="FR3" s="203"/>
      <c r="FS3" s="203"/>
      <c r="FT3" s="203"/>
      <c r="FU3" s="203"/>
      <c r="FV3" s="203"/>
      <c r="FW3" s="203"/>
      <c r="FX3" s="203"/>
      <c r="FY3" s="203"/>
      <c r="FZ3" s="203"/>
      <c r="GA3" s="203"/>
      <c r="GB3" s="203"/>
      <c r="GC3" s="203"/>
      <c r="GD3" s="203"/>
      <c r="GE3" s="13"/>
      <c r="GF3" s="14"/>
      <c r="GG3" s="14"/>
      <c r="GH3" s="14"/>
      <c r="GI3" s="14"/>
      <c r="GJ3" s="14"/>
    </row>
    <row r="4" spans="1:192" ht="13.5" customHeight="1" x14ac:dyDescent="0.25">
      <c r="B4" s="7"/>
      <c r="C4" s="8"/>
      <c r="E4" s="8"/>
      <c r="G4" s="8"/>
      <c r="J4" s="8"/>
      <c r="K4" s="8"/>
      <c r="L4" s="15"/>
      <c r="M4" s="8"/>
      <c r="N4" s="8"/>
      <c r="O4" s="8"/>
      <c r="P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F4" s="8"/>
      <c r="EI4" s="8"/>
      <c r="EL4" s="8"/>
      <c r="EO4" s="8"/>
      <c r="ER4" s="8"/>
      <c r="EU4" s="8"/>
      <c r="EX4" s="8"/>
      <c r="FA4" s="8"/>
      <c r="FD4" s="8"/>
      <c r="FG4" s="8"/>
      <c r="FJ4" s="8"/>
      <c r="FM4" s="8"/>
      <c r="FP4" s="8"/>
      <c r="FS4" s="8"/>
      <c r="FV4" s="8"/>
      <c r="FY4" s="8"/>
      <c r="GB4" s="8"/>
      <c r="GE4" s="8"/>
    </row>
    <row r="5" spans="1:192" ht="19.5" customHeight="1" x14ac:dyDescent="0.25">
      <c r="A5" s="16"/>
      <c r="B5" s="17"/>
      <c r="C5" s="18"/>
      <c r="D5" s="19" t="s">
        <v>38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  <c r="R5" s="19" t="s">
        <v>38</v>
      </c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1"/>
      <c r="AF5" s="19" t="s">
        <v>38</v>
      </c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1"/>
      <c r="AT5" s="19" t="s">
        <v>38</v>
      </c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1"/>
      <c r="BH5" s="19" t="s">
        <v>38</v>
      </c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1"/>
      <c r="BV5" s="19" t="s">
        <v>38</v>
      </c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1"/>
      <c r="CM5" s="20"/>
      <c r="CN5" s="19" t="s">
        <v>38</v>
      </c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1"/>
      <c r="CZ5" s="22"/>
      <c r="DA5" s="22"/>
      <c r="DB5" s="206" t="s">
        <v>38</v>
      </c>
      <c r="DC5" s="207"/>
      <c r="DD5" s="207"/>
      <c r="DE5" s="207"/>
      <c r="DF5" s="207"/>
      <c r="DG5" s="207"/>
      <c r="DH5" s="207"/>
      <c r="DI5" s="207"/>
      <c r="DJ5" s="207"/>
      <c r="DK5" s="207"/>
      <c r="DL5" s="207"/>
      <c r="DM5" s="207"/>
      <c r="DN5" s="207"/>
      <c r="DO5" s="207"/>
      <c r="DP5" s="207"/>
      <c r="DQ5" s="207"/>
      <c r="DR5" s="207"/>
      <c r="DS5" s="207"/>
      <c r="DT5" s="207"/>
      <c r="DU5" s="207"/>
      <c r="DV5" s="207"/>
      <c r="DW5" s="207"/>
      <c r="DX5" s="207"/>
      <c r="DY5" s="208"/>
      <c r="DZ5" s="23"/>
      <c r="EA5" s="206" t="s">
        <v>38</v>
      </c>
      <c r="EB5" s="207"/>
      <c r="EC5" s="207"/>
      <c r="ED5" s="207"/>
      <c r="EE5" s="207"/>
      <c r="EF5" s="207"/>
      <c r="EG5" s="207"/>
      <c r="EH5" s="207"/>
      <c r="EI5" s="207"/>
      <c r="EJ5" s="207"/>
      <c r="EK5" s="207"/>
      <c r="EL5" s="207"/>
      <c r="EM5" s="207"/>
      <c r="EN5" s="207"/>
      <c r="EO5" s="207"/>
      <c r="EP5" s="207"/>
      <c r="EQ5" s="208"/>
      <c r="ER5" s="23"/>
      <c r="ES5" s="206" t="s">
        <v>38</v>
      </c>
      <c r="ET5" s="207"/>
      <c r="EU5" s="207"/>
      <c r="EV5" s="207"/>
      <c r="EW5" s="207"/>
      <c r="EX5" s="207"/>
      <c r="EY5" s="207"/>
      <c r="EZ5" s="207"/>
      <c r="FA5" s="207"/>
      <c r="FB5" s="207"/>
      <c r="FC5" s="207"/>
      <c r="FD5" s="207"/>
      <c r="FE5" s="207"/>
      <c r="FF5" s="207"/>
      <c r="FG5" s="207"/>
      <c r="FH5" s="207"/>
      <c r="FI5" s="207"/>
      <c r="FJ5" s="23"/>
      <c r="FK5" s="24"/>
      <c r="FL5" s="25"/>
      <c r="FM5" s="23"/>
      <c r="FN5" s="206" t="s">
        <v>38</v>
      </c>
      <c r="FO5" s="207"/>
      <c r="FP5" s="207"/>
      <c r="FQ5" s="207"/>
      <c r="FR5" s="207"/>
      <c r="FS5" s="207"/>
      <c r="FT5" s="207"/>
      <c r="FU5" s="207"/>
      <c r="FV5" s="207"/>
      <c r="FW5" s="207"/>
      <c r="FX5" s="207"/>
      <c r="FY5" s="207"/>
      <c r="FZ5" s="207"/>
      <c r="GA5" s="207"/>
      <c r="GB5" s="207"/>
      <c r="GC5" s="207"/>
      <c r="GD5" s="207"/>
      <c r="GE5" s="23"/>
      <c r="GF5" s="24"/>
      <c r="GG5" s="25"/>
    </row>
    <row r="6" spans="1:192" ht="11.25" customHeight="1" x14ac:dyDescent="0.25">
      <c r="A6" s="26"/>
      <c r="B6" s="7"/>
      <c r="C6" s="27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9"/>
      <c r="BW6" s="29"/>
      <c r="BX6" s="29"/>
      <c r="BY6" s="29"/>
      <c r="BZ6" s="29"/>
      <c r="CA6" s="29"/>
      <c r="CB6" s="30">
        <v>1988</v>
      </c>
      <c r="CC6" s="31"/>
      <c r="CD6" s="32"/>
      <c r="CE6" s="33">
        <f>CB6+1</f>
        <v>1989</v>
      </c>
      <c r="CF6" s="33"/>
      <c r="CG6" s="32"/>
      <c r="CH6" s="33">
        <f>CE6+1</f>
        <v>1990</v>
      </c>
      <c r="CI6" s="33"/>
      <c r="CJ6" s="32"/>
      <c r="CK6" s="33">
        <f>CH6+1</f>
        <v>1991</v>
      </c>
      <c r="CL6" s="33"/>
      <c r="CM6" s="32"/>
      <c r="CN6" s="33">
        <f>CK6+1</f>
        <v>1992</v>
      </c>
      <c r="CO6" s="33"/>
      <c r="CP6" s="32"/>
      <c r="CQ6" s="33">
        <f>CN6+1</f>
        <v>1993</v>
      </c>
      <c r="CR6" s="33"/>
      <c r="CS6" s="32"/>
      <c r="CT6" s="33">
        <f>CQ6+1</f>
        <v>1994</v>
      </c>
      <c r="CU6" s="33"/>
      <c r="CV6" s="32"/>
      <c r="CW6" s="33">
        <f>CT6+1</f>
        <v>1995</v>
      </c>
      <c r="CX6" s="33"/>
      <c r="CY6" s="32"/>
      <c r="CZ6" s="33">
        <f>CW6+1</f>
        <v>1996</v>
      </c>
      <c r="DA6" s="33"/>
      <c r="DB6" s="32"/>
      <c r="DC6" s="33">
        <f>CZ6+1</f>
        <v>1997</v>
      </c>
      <c r="DD6" s="33"/>
      <c r="DE6" s="32"/>
      <c r="DF6" s="31">
        <f>DC6+1</f>
        <v>1998</v>
      </c>
      <c r="DG6" s="34"/>
      <c r="DH6" s="35"/>
      <c r="DI6" s="30">
        <f>DF6+1</f>
        <v>1999</v>
      </c>
      <c r="DJ6" s="34"/>
      <c r="DK6" s="35"/>
      <c r="DL6" s="30">
        <f>DI6+1</f>
        <v>2000</v>
      </c>
      <c r="DM6" s="34"/>
      <c r="DN6" s="35"/>
      <c r="DO6" s="36">
        <f>DL6+1</f>
        <v>2001</v>
      </c>
      <c r="DP6" s="37"/>
      <c r="DQ6" s="35"/>
      <c r="DR6" s="36">
        <f>DO6+1</f>
        <v>2002</v>
      </c>
      <c r="DS6" s="37"/>
      <c r="DT6" s="35"/>
      <c r="DU6" s="36">
        <f>DR6+1</f>
        <v>2003</v>
      </c>
      <c r="DV6" s="37"/>
      <c r="DW6" s="35"/>
      <c r="DX6" s="38">
        <f>DU6+1</f>
        <v>2004</v>
      </c>
      <c r="DY6" s="39"/>
      <c r="DZ6" s="35"/>
      <c r="EA6" s="38">
        <f>DX6+1</f>
        <v>2005</v>
      </c>
      <c r="EB6" s="39"/>
      <c r="EC6" s="35"/>
      <c r="ED6" s="209">
        <v>2006</v>
      </c>
      <c r="EE6" s="210"/>
      <c r="EF6" s="35"/>
      <c r="EG6" s="211">
        <v>2007</v>
      </c>
      <c r="EH6" s="210"/>
      <c r="EI6" s="35"/>
      <c r="EJ6" s="209">
        <v>2008</v>
      </c>
      <c r="EK6" s="210"/>
      <c r="EL6" s="35"/>
      <c r="EM6" s="209">
        <v>2009</v>
      </c>
      <c r="EN6" s="210"/>
      <c r="EO6" s="35"/>
      <c r="EP6" s="209">
        <v>2010</v>
      </c>
      <c r="EQ6" s="210"/>
      <c r="ER6" s="35"/>
      <c r="ES6" s="204">
        <v>2011</v>
      </c>
      <c r="ET6" s="205"/>
      <c r="EU6" s="35"/>
      <c r="EV6" s="204">
        <v>2012</v>
      </c>
      <c r="EW6" s="205"/>
      <c r="EX6" s="35"/>
      <c r="EY6" s="204">
        <v>2013</v>
      </c>
      <c r="EZ6" s="205"/>
      <c r="FA6" s="35"/>
      <c r="FB6" s="204">
        <v>2014</v>
      </c>
      <c r="FC6" s="205"/>
      <c r="FD6" s="35"/>
      <c r="FE6" s="204">
        <v>2015</v>
      </c>
      <c r="FF6" s="205"/>
      <c r="FG6" s="35"/>
      <c r="FH6" s="212">
        <v>2016</v>
      </c>
      <c r="FI6" s="205"/>
      <c r="FJ6" s="35"/>
      <c r="FK6" s="204">
        <v>2017</v>
      </c>
      <c r="FL6" s="205"/>
      <c r="FM6" s="35"/>
      <c r="FN6" s="212">
        <v>2018</v>
      </c>
      <c r="FO6" s="205"/>
      <c r="FP6" s="35"/>
      <c r="FQ6" s="204">
        <v>2019</v>
      </c>
      <c r="FR6" s="205"/>
      <c r="FS6" s="35"/>
      <c r="FT6" s="212">
        <v>2020</v>
      </c>
      <c r="FU6" s="205"/>
      <c r="FV6" s="35"/>
      <c r="FW6" s="204">
        <v>2021</v>
      </c>
      <c r="FX6" s="205"/>
      <c r="FY6" s="35"/>
      <c r="FZ6" s="212">
        <v>2022</v>
      </c>
      <c r="GA6" s="205"/>
      <c r="GB6" s="35"/>
      <c r="GC6" s="204">
        <v>2023</v>
      </c>
      <c r="GD6" s="205"/>
      <c r="GE6" s="35"/>
      <c r="GF6" s="212">
        <v>2024</v>
      </c>
      <c r="GG6" s="205"/>
    </row>
    <row r="7" spans="1:192" ht="61.5" x14ac:dyDescent="0.25">
      <c r="A7" s="40" t="s">
        <v>1</v>
      </c>
      <c r="B7" s="41" t="s">
        <v>39</v>
      </c>
      <c r="C7" s="42" t="s">
        <v>40</v>
      </c>
      <c r="D7" s="42">
        <v>1912</v>
      </c>
      <c r="E7" s="42">
        <f t="shared" ref="E7:BP7" si="0">D7+1</f>
        <v>1913</v>
      </c>
      <c r="F7" s="42">
        <f t="shared" si="0"/>
        <v>1914</v>
      </c>
      <c r="G7" s="42">
        <f t="shared" si="0"/>
        <v>1915</v>
      </c>
      <c r="H7" s="42">
        <f t="shared" si="0"/>
        <v>1916</v>
      </c>
      <c r="I7" s="42">
        <f t="shared" si="0"/>
        <v>1917</v>
      </c>
      <c r="J7" s="42">
        <f t="shared" si="0"/>
        <v>1918</v>
      </c>
      <c r="K7" s="42">
        <f t="shared" si="0"/>
        <v>1919</v>
      </c>
      <c r="L7" s="42">
        <f t="shared" si="0"/>
        <v>1920</v>
      </c>
      <c r="M7" s="42">
        <f t="shared" si="0"/>
        <v>1921</v>
      </c>
      <c r="N7" s="42">
        <f t="shared" si="0"/>
        <v>1922</v>
      </c>
      <c r="O7" s="42">
        <f t="shared" si="0"/>
        <v>1923</v>
      </c>
      <c r="P7" s="42">
        <f t="shared" si="0"/>
        <v>1924</v>
      </c>
      <c r="Q7" s="42">
        <f t="shared" si="0"/>
        <v>1925</v>
      </c>
      <c r="R7" s="42">
        <f t="shared" si="0"/>
        <v>1926</v>
      </c>
      <c r="S7" s="42">
        <f t="shared" si="0"/>
        <v>1927</v>
      </c>
      <c r="T7" s="42">
        <f t="shared" si="0"/>
        <v>1928</v>
      </c>
      <c r="U7" s="42">
        <f t="shared" si="0"/>
        <v>1929</v>
      </c>
      <c r="V7" s="42">
        <f t="shared" si="0"/>
        <v>1930</v>
      </c>
      <c r="W7" s="42">
        <f t="shared" si="0"/>
        <v>1931</v>
      </c>
      <c r="X7" s="42">
        <f t="shared" si="0"/>
        <v>1932</v>
      </c>
      <c r="Y7" s="42">
        <f t="shared" si="0"/>
        <v>1933</v>
      </c>
      <c r="Z7" s="42">
        <f t="shared" si="0"/>
        <v>1934</v>
      </c>
      <c r="AA7" s="42">
        <f t="shared" si="0"/>
        <v>1935</v>
      </c>
      <c r="AB7" s="42">
        <f t="shared" si="0"/>
        <v>1936</v>
      </c>
      <c r="AC7" s="42">
        <f t="shared" si="0"/>
        <v>1937</v>
      </c>
      <c r="AD7" s="42">
        <f t="shared" si="0"/>
        <v>1938</v>
      </c>
      <c r="AE7" s="42">
        <f t="shared" si="0"/>
        <v>1939</v>
      </c>
      <c r="AF7" s="42">
        <f t="shared" si="0"/>
        <v>1940</v>
      </c>
      <c r="AG7" s="42">
        <f t="shared" si="0"/>
        <v>1941</v>
      </c>
      <c r="AH7" s="42">
        <f t="shared" si="0"/>
        <v>1942</v>
      </c>
      <c r="AI7" s="42">
        <f t="shared" si="0"/>
        <v>1943</v>
      </c>
      <c r="AJ7" s="42">
        <f t="shared" si="0"/>
        <v>1944</v>
      </c>
      <c r="AK7" s="42">
        <f t="shared" si="0"/>
        <v>1945</v>
      </c>
      <c r="AL7" s="42">
        <f t="shared" si="0"/>
        <v>1946</v>
      </c>
      <c r="AM7" s="42">
        <f t="shared" si="0"/>
        <v>1947</v>
      </c>
      <c r="AN7" s="42">
        <f t="shared" si="0"/>
        <v>1948</v>
      </c>
      <c r="AO7" s="42">
        <f t="shared" si="0"/>
        <v>1949</v>
      </c>
      <c r="AP7" s="42">
        <f t="shared" si="0"/>
        <v>1950</v>
      </c>
      <c r="AQ7" s="42">
        <f t="shared" si="0"/>
        <v>1951</v>
      </c>
      <c r="AR7" s="42">
        <f t="shared" si="0"/>
        <v>1952</v>
      </c>
      <c r="AS7" s="42">
        <f t="shared" si="0"/>
        <v>1953</v>
      </c>
      <c r="AT7" s="42">
        <f t="shared" si="0"/>
        <v>1954</v>
      </c>
      <c r="AU7" s="42">
        <f t="shared" si="0"/>
        <v>1955</v>
      </c>
      <c r="AV7" s="42">
        <f t="shared" si="0"/>
        <v>1956</v>
      </c>
      <c r="AW7" s="42">
        <f t="shared" si="0"/>
        <v>1957</v>
      </c>
      <c r="AX7" s="42">
        <f t="shared" si="0"/>
        <v>1958</v>
      </c>
      <c r="AY7" s="42">
        <f t="shared" si="0"/>
        <v>1959</v>
      </c>
      <c r="AZ7" s="42">
        <f t="shared" si="0"/>
        <v>1960</v>
      </c>
      <c r="BA7" s="42">
        <f t="shared" si="0"/>
        <v>1961</v>
      </c>
      <c r="BB7" s="42">
        <f t="shared" si="0"/>
        <v>1962</v>
      </c>
      <c r="BC7" s="42">
        <f t="shared" si="0"/>
        <v>1963</v>
      </c>
      <c r="BD7" s="42">
        <f t="shared" si="0"/>
        <v>1964</v>
      </c>
      <c r="BE7" s="42">
        <f t="shared" si="0"/>
        <v>1965</v>
      </c>
      <c r="BF7" s="42">
        <f t="shared" si="0"/>
        <v>1966</v>
      </c>
      <c r="BG7" s="42">
        <f t="shared" si="0"/>
        <v>1967</v>
      </c>
      <c r="BH7" s="42">
        <f t="shared" si="0"/>
        <v>1968</v>
      </c>
      <c r="BI7" s="42">
        <f t="shared" si="0"/>
        <v>1969</v>
      </c>
      <c r="BJ7" s="42">
        <f t="shared" si="0"/>
        <v>1970</v>
      </c>
      <c r="BK7" s="42">
        <f t="shared" si="0"/>
        <v>1971</v>
      </c>
      <c r="BL7" s="42">
        <f t="shared" si="0"/>
        <v>1972</v>
      </c>
      <c r="BM7" s="42">
        <f t="shared" si="0"/>
        <v>1973</v>
      </c>
      <c r="BN7" s="42">
        <f t="shared" si="0"/>
        <v>1974</v>
      </c>
      <c r="BO7" s="42">
        <f t="shared" si="0"/>
        <v>1975</v>
      </c>
      <c r="BP7" s="42">
        <f t="shared" si="0"/>
        <v>1976</v>
      </c>
      <c r="BQ7" s="42">
        <f t="shared" ref="BQ7:CA7" si="1">BP7+1</f>
        <v>1977</v>
      </c>
      <c r="BR7" s="42">
        <f t="shared" si="1"/>
        <v>1978</v>
      </c>
      <c r="BS7" s="42">
        <f t="shared" si="1"/>
        <v>1979</v>
      </c>
      <c r="BT7" s="42">
        <f t="shared" si="1"/>
        <v>1980</v>
      </c>
      <c r="BU7" s="42">
        <f t="shared" si="1"/>
        <v>1981</v>
      </c>
      <c r="BV7" s="42">
        <f t="shared" si="1"/>
        <v>1982</v>
      </c>
      <c r="BW7" s="42">
        <f t="shared" si="1"/>
        <v>1983</v>
      </c>
      <c r="BX7" s="42">
        <f t="shared" si="1"/>
        <v>1984</v>
      </c>
      <c r="BY7" s="42">
        <f t="shared" si="1"/>
        <v>1985</v>
      </c>
      <c r="BZ7" s="42">
        <f t="shared" si="1"/>
        <v>1986</v>
      </c>
      <c r="CA7" s="42">
        <f t="shared" si="1"/>
        <v>1987</v>
      </c>
      <c r="CB7" s="43" t="s">
        <v>41</v>
      </c>
      <c r="CC7" s="44" t="s">
        <v>42</v>
      </c>
      <c r="CD7" s="45">
        <v>1988</v>
      </c>
      <c r="CE7" s="46" t="s">
        <v>41</v>
      </c>
      <c r="CF7" s="46" t="s">
        <v>42</v>
      </c>
      <c r="CG7" s="45">
        <v>1989</v>
      </c>
      <c r="CH7" s="46" t="s">
        <v>41</v>
      </c>
      <c r="CI7" s="46" t="s">
        <v>42</v>
      </c>
      <c r="CJ7" s="45">
        <v>1990</v>
      </c>
      <c r="CK7" s="46" t="s">
        <v>41</v>
      </c>
      <c r="CL7" s="46" t="s">
        <v>42</v>
      </c>
      <c r="CM7" s="45">
        <v>1991</v>
      </c>
      <c r="CN7" s="46" t="s">
        <v>41</v>
      </c>
      <c r="CO7" s="46" t="s">
        <v>42</v>
      </c>
      <c r="CP7" s="45">
        <v>1992</v>
      </c>
      <c r="CQ7" s="46" t="s">
        <v>41</v>
      </c>
      <c r="CR7" s="46" t="s">
        <v>42</v>
      </c>
      <c r="CS7" s="45">
        <v>1993</v>
      </c>
      <c r="CT7" s="46" t="s">
        <v>41</v>
      </c>
      <c r="CU7" s="46" t="s">
        <v>42</v>
      </c>
      <c r="CV7" s="45">
        <v>1994</v>
      </c>
      <c r="CW7" s="46" t="s">
        <v>41</v>
      </c>
      <c r="CX7" s="46" t="s">
        <v>42</v>
      </c>
      <c r="CY7" s="45">
        <v>1995</v>
      </c>
      <c r="CZ7" s="46" t="s">
        <v>41</v>
      </c>
      <c r="DA7" s="46" t="s">
        <v>42</v>
      </c>
      <c r="DB7" s="45">
        <v>1996</v>
      </c>
      <c r="DC7" s="46" t="s">
        <v>41</v>
      </c>
      <c r="DD7" s="46" t="s">
        <v>42</v>
      </c>
      <c r="DE7" s="45">
        <v>1997</v>
      </c>
      <c r="DF7" s="47" t="s">
        <v>41</v>
      </c>
      <c r="DG7" s="48" t="s">
        <v>42</v>
      </c>
      <c r="DH7" s="49">
        <v>1998</v>
      </c>
      <c r="DI7" s="48" t="s">
        <v>41</v>
      </c>
      <c r="DJ7" s="48" t="s">
        <v>42</v>
      </c>
      <c r="DK7" s="49">
        <v>1999</v>
      </c>
      <c r="DL7" s="48" t="s">
        <v>41</v>
      </c>
      <c r="DM7" s="48" t="s">
        <v>42</v>
      </c>
      <c r="DN7" s="49">
        <v>2000</v>
      </c>
      <c r="DO7" s="50" t="s">
        <v>41</v>
      </c>
      <c r="DP7" s="50" t="s">
        <v>42</v>
      </c>
      <c r="DQ7" s="49">
        <f>DO6</f>
        <v>2001</v>
      </c>
      <c r="DR7" s="50" t="s">
        <v>41</v>
      </c>
      <c r="DS7" s="50" t="s">
        <v>42</v>
      </c>
      <c r="DT7" s="49">
        <f>DR6</f>
        <v>2002</v>
      </c>
      <c r="DU7" s="50" t="s">
        <v>41</v>
      </c>
      <c r="DV7" s="51" t="s">
        <v>42</v>
      </c>
      <c r="DW7" s="49">
        <f>DU6</f>
        <v>2003</v>
      </c>
      <c r="DX7" s="51" t="s">
        <v>41</v>
      </c>
      <c r="DY7" s="50" t="s">
        <v>42</v>
      </c>
      <c r="DZ7" s="49">
        <f>DX6</f>
        <v>2004</v>
      </c>
      <c r="EA7" s="50" t="s">
        <v>41</v>
      </c>
      <c r="EB7" s="50" t="s">
        <v>42</v>
      </c>
      <c r="EC7" s="49">
        <f>EA6</f>
        <v>2005</v>
      </c>
      <c r="ED7" s="51" t="s">
        <v>41</v>
      </c>
      <c r="EE7" s="51" t="s">
        <v>42</v>
      </c>
      <c r="EF7" s="49">
        <f>ED6</f>
        <v>2006</v>
      </c>
      <c r="EG7" s="51" t="s">
        <v>41</v>
      </c>
      <c r="EH7" s="51" t="s">
        <v>42</v>
      </c>
      <c r="EI7" s="49">
        <f>EG6</f>
        <v>2007</v>
      </c>
      <c r="EJ7" s="51" t="s">
        <v>41</v>
      </c>
      <c r="EK7" s="51" t="s">
        <v>42</v>
      </c>
      <c r="EL7" s="49">
        <f>EJ6</f>
        <v>2008</v>
      </c>
      <c r="EM7" s="51" t="s">
        <v>41</v>
      </c>
      <c r="EN7" s="51" t="s">
        <v>42</v>
      </c>
      <c r="EO7" s="49">
        <f>EM6</f>
        <v>2009</v>
      </c>
      <c r="EP7" s="51" t="s">
        <v>41</v>
      </c>
      <c r="EQ7" s="51" t="s">
        <v>42</v>
      </c>
      <c r="ER7" s="49">
        <f>EP6</f>
        <v>2010</v>
      </c>
      <c r="ES7" s="50" t="s">
        <v>41</v>
      </c>
      <c r="ET7" s="50" t="s">
        <v>42</v>
      </c>
      <c r="EU7" s="49">
        <f>ES6</f>
        <v>2011</v>
      </c>
      <c r="EV7" s="50" t="s">
        <v>41</v>
      </c>
      <c r="EW7" s="50" t="s">
        <v>42</v>
      </c>
      <c r="EX7" s="49">
        <f>EV6</f>
        <v>2012</v>
      </c>
      <c r="EY7" s="50" t="s">
        <v>41</v>
      </c>
      <c r="EZ7" s="50" t="s">
        <v>42</v>
      </c>
      <c r="FA7" s="49">
        <f>EY6</f>
        <v>2013</v>
      </c>
      <c r="FB7" s="50" t="s">
        <v>41</v>
      </c>
      <c r="FC7" s="50" t="s">
        <v>42</v>
      </c>
      <c r="FD7" s="49">
        <f>FB6</f>
        <v>2014</v>
      </c>
      <c r="FE7" s="50" t="s">
        <v>41</v>
      </c>
      <c r="FF7" s="50" t="s">
        <v>42</v>
      </c>
      <c r="FG7" s="49">
        <f>FE6</f>
        <v>2015</v>
      </c>
      <c r="FH7" s="50" t="s">
        <v>41</v>
      </c>
      <c r="FI7" s="50" t="s">
        <v>42</v>
      </c>
      <c r="FJ7" s="49">
        <f>FH6</f>
        <v>2016</v>
      </c>
      <c r="FK7" s="50" t="s">
        <v>41</v>
      </c>
      <c r="FL7" s="50" t="s">
        <v>42</v>
      </c>
      <c r="FM7" s="49">
        <f>FK6</f>
        <v>2017</v>
      </c>
      <c r="FN7" s="50" t="s">
        <v>41</v>
      </c>
      <c r="FO7" s="50" t="s">
        <v>42</v>
      </c>
      <c r="FP7" s="49">
        <f>FN6</f>
        <v>2018</v>
      </c>
      <c r="FQ7" s="50" t="s">
        <v>41</v>
      </c>
      <c r="FR7" s="50" t="s">
        <v>42</v>
      </c>
      <c r="FS7" s="49">
        <f>FQ6</f>
        <v>2019</v>
      </c>
      <c r="FT7" s="50" t="s">
        <v>41</v>
      </c>
      <c r="FU7" s="50" t="s">
        <v>42</v>
      </c>
      <c r="FV7" s="49">
        <f>FT6</f>
        <v>2020</v>
      </c>
      <c r="FW7" s="50" t="s">
        <v>41</v>
      </c>
      <c r="FX7" s="50" t="s">
        <v>42</v>
      </c>
      <c r="FY7" s="49">
        <f>FW6</f>
        <v>2021</v>
      </c>
      <c r="FZ7" s="50" t="s">
        <v>41</v>
      </c>
      <c r="GA7" s="50" t="s">
        <v>42</v>
      </c>
      <c r="GB7" s="49">
        <f>FZ6</f>
        <v>2022</v>
      </c>
      <c r="GC7" s="50" t="s">
        <v>41</v>
      </c>
      <c r="GD7" s="50" t="s">
        <v>42</v>
      </c>
      <c r="GE7" s="49">
        <f>GC6</f>
        <v>2023</v>
      </c>
      <c r="GF7" s="50" t="s">
        <v>41</v>
      </c>
      <c r="GG7" s="50" t="s">
        <v>42</v>
      </c>
    </row>
    <row r="8" spans="1:192" ht="12.75" customHeight="1" x14ac:dyDescent="0.25">
      <c r="A8" s="52">
        <v>1</v>
      </c>
      <c r="B8" s="53" t="s">
        <v>43</v>
      </c>
      <c r="C8" s="54"/>
      <c r="D8" s="55"/>
      <c r="E8" s="55"/>
      <c r="F8" s="55"/>
      <c r="G8" s="56"/>
      <c r="H8" s="55"/>
      <c r="I8" s="55"/>
      <c r="J8" s="55"/>
      <c r="K8" s="55"/>
      <c r="L8" s="56"/>
      <c r="M8" s="55"/>
      <c r="N8" s="55"/>
      <c r="O8" s="55"/>
      <c r="P8" s="55"/>
      <c r="Q8" s="56"/>
      <c r="R8" s="55"/>
      <c r="S8" s="54"/>
      <c r="T8" s="55"/>
      <c r="U8" s="57"/>
      <c r="V8" s="55"/>
      <c r="W8" s="57"/>
      <c r="X8" s="55"/>
      <c r="Y8" s="57"/>
      <c r="Z8" s="55"/>
      <c r="AA8" s="56"/>
      <c r="AB8" s="55"/>
      <c r="AC8" s="57"/>
      <c r="AD8" s="55"/>
      <c r="AE8" s="56"/>
      <c r="AF8" s="55"/>
      <c r="AG8" s="56"/>
      <c r="AH8" s="55"/>
      <c r="AI8" s="57"/>
      <c r="AJ8" s="55"/>
      <c r="AK8" s="56"/>
      <c r="AL8" s="55"/>
      <c r="AM8" s="55"/>
      <c r="AN8" s="55"/>
      <c r="AO8" s="55"/>
      <c r="AP8" s="55"/>
      <c r="AQ8" s="57"/>
      <c r="AR8" s="55"/>
      <c r="AS8" s="56"/>
      <c r="AT8" s="55"/>
      <c r="AU8" s="56"/>
      <c r="AV8" s="55"/>
      <c r="AW8" s="54"/>
      <c r="AX8" s="55"/>
      <c r="AY8" s="57"/>
      <c r="AZ8" s="55"/>
      <c r="BA8" s="57"/>
      <c r="BB8" s="55"/>
      <c r="BC8" s="57"/>
      <c r="BD8" s="55"/>
      <c r="BE8" s="56"/>
      <c r="BF8" s="55"/>
      <c r="BG8" s="56"/>
      <c r="BH8" s="55"/>
      <c r="BI8" s="57"/>
      <c r="BJ8" s="55"/>
      <c r="BK8" s="55"/>
      <c r="BL8" s="55"/>
      <c r="BM8" s="56"/>
      <c r="BN8" s="55"/>
      <c r="BO8" s="56"/>
      <c r="BP8" s="55"/>
      <c r="BQ8" s="56"/>
      <c r="BR8" s="55"/>
      <c r="BS8" s="56"/>
      <c r="BT8" s="55"/>
      <c r="BU8" s="56"/>
      <c r="BV8" s="55"/>
      <c r="BW8" s="56"/>
      <c r="BX8" s="55"/>
      <c r="BY8" s="56"/>
      <c r="BZ8" s="55"/>
      <c r="CA8" s="56"/>
      <c r="CB8" s="55"/>
      <c r="CC8" s="57"/>
      <c r="CD8" s="58"/>
      <c r="CE8" s="56"/>
      <c r="CF8" s="57"/>
      <c r="CG8" s="58"/>
      <c r="CH8" s="56"/>
      <c r="CI8" s="57"/>
      <c r="CJ8" s="58"/>
      <c r="CK8" s="56"/>
      <c r="CL8" s="57"/>
      <c r="CM8" s="58"/>
      <c r="CN8" s="56"/>
      <c r="CO8" s="57"/>
      <c r="CP8" s="58"/>
      <c r="CQ8" s="56"/>
      <c r="CR8" s="56"/>
      <c r="CS8" s="56"/>
      <c r="CT8" s="55"/>
      <c r="CU8" s="57"/>
      <c r="CV8" s="58"/>
      <c r="CW8" s="56"/>
      <c r="CX8" s="57"/>
      <c r="CY8" s="58"/>
      <c r="CZ8" s="59"/>
      <c r="DA8" s="59"/>
      <c r="DB8" s="58"/>
      <c r="DC8" s="59"/>
      <c r="DD8" s="59"/>
      <c r="DE8" s="59"/>
      <c r="DF8" s="59"/>
      <c r="DG8" s="60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8"/>
      <c r="DW8" s="59"/>
      <c r="DX8" s="58"/>
      <c r="DY8" s="59"/>
      <c r="DZ8" s="59"/>
      <c r="EA8" s="59"/>
      <c r="EB8" s="60"/>
      <c r="EC8" s="59"/>
      <c r="ED8" s="61"/>
      <c r="EE8" s="62"/>
      <c r="EF8" s="59"/>
      <c r="EG8" s="63"/>
      <c r="EH8" s="61"/>
      <c r="EI8" s="59"/>
      <c r="EJ8" s="61"/>
      <c r="EK8" s="61"/>
      <c r="EL8" s="59"/>
      <c r="EM8" s="61"/>
      <c r="EN8" s="61"/>
      <c r="EO8" s="59"/>
      <c r="EP8" s="61"/>
      <c r="EQ8" s="62"/>
      <c r="ER8" s="59"/>
      <c r="ES8" s="64"/>
      <c r="ET8" s="64"/>
      <c r="EU8" s="59"/>
      <c r="EV8" s="64"/>
      <c r="EW8" s="64"/>
      <c r="EX8" s="59"/>
      <c r="EY8" s="64"/>
      <c r="EZ8" s="64"/>
      <c r="FA8" s="59"/>
      <c r="FB8" s="64"/>
      <c r="FC8" s="64"/>
      <c r="FD8" s="59"/>
      <c r="FE8" s="64"/>
      <c r="FF8" s="64"/>
      <c r="FG8" s="59"/>
      <c r="FH8" s="64"/>
      <c r="FI8" s="64"/>
      <c r="FJ8" s="59"/>
      <c r="FK8" s="64"/>
      <c r="FL8" s="64"/>
      <c r="FM8" s="59"/>
      <c r="FN8" s="64"/>
      <c r="FO8" s="64"/>
      <c r="FP8" s="59"/>
      <c r="FQ8" s="64"/>
      <c r="FR8" s="64"/>
      <c r="FS8" s="59"/>
      <c r="FT8" s="64"/>
      <c r="FU8" s="64"/>
      <c r="FV8" s="59"/>
      <c r="FW8" s="64"/>
      <c r="FX8" s="64"/>
      <c r="FY8" s="59"/>
      <c r="FZ8" s="64"/>
      <c r="GA8" s="64"/>
      <c r="GB8" s="59"/>
      <c r="GC8" s="64"/>
      <c r="GD8" s="64"/>
      <c r="GE8" s="59"/>
      <c r="GF8" s="64"/>
      <c r="GG8" s="64"/>
    </row>
    <row r="9" spans="1:192" ht="10.5" customHeight="1" x14ac:dyDescent="0.25">
      <c r="A9" s="65">
        <f t="shared" ref="A9:A63" si="2">A8+1</f>
        <v>2</v>
      </c>
      <c r="B9" s="66" t="s">
        <v>44</v>
      </c>
      <c r="C9" s="67">
        <v>305</v>
      </c>
      <c r="D9" s="68">
        <v>7</v>
      </c>
      <c r="E9" s="68">
        <v>7</v>
      </c>
      <c r="F9" s="68">
        <v>7</v>
      </c>
      <c r="G9" s="68">
        <v>8</v>
      </c>
      <c r="H9" s="68">
        <v>9</v>
      </c>
      <c r="I9" s="68">
        <v>12</v>
      </c>
      <c r="J9" s="68">
        <v>15</v>
      </c>
      <c r="K9" s="68">
        <v>16</v>
      </c>
      <c r="L9" s="68">
        <v>17</v>
      </c>
      <c r="M9" s="68">
        <v>15</v>
      </c>
      <c r="N9" s="68">
        <v>15</v>
      </c>
      <c r="O9" s="68">
        <v>15</v>
      </c>
      <c r="P9" s="68">
        <v>16</v>
      </c>
      <c r="Q9" s="68">
        <v>16</v>
      </c>
      <c r="R9" s="68">
        <v>16</v>
      </c>
      <c r="S9" s="68">
        <v>15</v>
      </c>
      <c r="T9" s="68">
        <v>15</v>
      </c>
      <c r="U9" s="68">
        <v>15</v>
      </c>
      <c r="V9" s="68">
        <v>15</v>
      </c>
      <c r="W9" s="68">
        <v>14</v>
      </c>
      <c r="X9" s="68">
        <v>13</v>
      </c>
      <c r="Y9" s="68">
        <v>13</v>
      </c>
      <c r="Z9" s="68">
        <v>15</v>
      </c>
      <c r="AA9" s="68">
        <v>15</v>
      </c>
      <c r="AB9" s="68">
        <v>14</v>
      </c>
      <c r="AC9" s="68">
        <v>15</v>
      </c>
      <c r="AD9" s="68">
        <v>15</v>
      </c>
      <c r="AE9" s="68">
        <v>16</v>
      </c>
      <c r="AF9" s="68">
        <v>16</v>
      </c>
      <c r="AG9" s="68">
        <v>17</v>
      </c>
      <c r="AH9" s="68">
        <v>19</v>
      </c>
      <c r="AI9" s="68">
        <v>20</v>
      </c>
      <c r="AJ9" s="68">
        <v>20</v>
      </c>
      <c r="AK9" s="68">
        <v>21</v>
      </c>
      <c r="AL9" s="68">
        <v>24</v>
      </c>
      <c r="AM9" s="68">
        <v>28</v>
      </c>
      <c r="AN9" s="68">
        <v>31</v>
      </c>
      <c r="AO9" s="68">
        <v>32</v>
      </c>
      <c r="AP9" s="68">
        <v>33</v>
      </c>
      <c r="AQ9" s="68">
        <v>35</v>
      </c>
      <c r="AR9" s="68">
        <v>37</v>
      </c>
      <c r="AS9" s="68">
        <v>39</v>
      </c>
      <c r="AT9" s="68">
        <v>40</v>
      </c>
      <c r="AU9" s="68">
        <v>42</v>
      </c>
      <c r="AV9" s="68">
        <v>45</v>
      </c>
      <c r="AW9" s="68">
        <v>48</v>
      </c>
      <c r="AX9" s="68">
        <v>49</v>
      </c>
      <c r="AY9" s="68">
        <v>52</v>
      </c>
      <c r="AZ9" s="68">
        <v>53</v>
      </c>
      <c r="BA9" s="68">
        <v>54</v>
      </c>
      <c r="BB9" s="68">
        <v>56</v>
      </c>
      <c r="BC9" s="68">
        <v>58</v>
      </c>
      <c r="BD9" s="68">
        <v>59</v>
      </c>
      <c r="BE9" s="68">
        <v>60</v>
      </c>
      <c r="BF9" s="68">
        <v>63</v>
      </c>
      <c r="BG9" s="68">
        <v>65</v>
      </c>
      <c r="BH9" s="68">
        <v>68</v>
      </c>
      <c r="BI9" s="68">
        <v>72</v>
      </c>
      <c r="BJ9" s="68">
        <v>76</v>
      </c>
      <c r="BK9" s="68">
        <v>83</v>
      </c>
      <c r="BL9" s="68">
        <v>92</v>
      </c>
      <c r="BM9" s="68">
        <v>100</v>
      </c>
      <c r="BN9" s="69">
        <v>116</v>
      </c>
      <c r="BO9" s="68">
        <v>129</v>
      </c>
      <c r="BP9" s="68">
        <v>132</v>
      </c>
      <c r="BQ9" s="68">
        <v>141</v>
      </c>
      <c r="BR9" s="68">
        <v>152</v>
      </c>
      <c r="BS9" s="68">
        <v>167</v>
      </c>
      <c r="BT9" s="68">
        <v>182</v>
      </c>
      <c r="BU9" s="68">
        <v>198</v>
      </c>
      <c r="BV9" s="68">
        <v>205</v>
      </c>
      <c r="BW9" s="68">
        <v>208</v>
      </c>
      <c r="BX9" s="68">
        <v>213</v>
      </c>
      <c r="BY9" s="68">
        <v>220</v>
      </c>
      <c r="BZ9" s="68">
        <v>222</v>
      </c>
      <c r="CA9" s="68">
        <v>222</v>
      </c>
      <c r="CB9" s="68">
        <v>225</v>
      </c>
      <c r="CC9" s="67">
        <v>235</v>
      </c>
      <c r="CD9" s="70">
        <v>232.75</v>
      </c>
      <c r="CE9" s="71">
        <v>236</v>
      </c>
      <c r="CF9" s="67">
        <v>234</v>
      </c>
      <c r="CG9" s="70">
        <v>236.25</v>
      </c>
      <c r="CH9" s="71">
        <v>241</v>
      </c>
      <c r="CI9" s="67">
        <v>238</v>
      </c>
      <c r="CJ9" s="70">
        <v>238.5</v>
      </c>
      <c r="CK9" s="71">
        <v>237</v>
      </c>
      <c r="CL9" s="67">
        <v>227</v>
      </c>
      <c r="CM9" s="70">
        <v>229</v>
      </c>
      <c r="CN9" s="71">
        <v>225</v>
      </c>
      <c r="CO9" s="67">
        <v>232</v>
      </c>
      <c r="CP9" s="70">
        <v>231.25</v>
      </c>
      <c r="CQ9" s="71">
        <v>236</v>
      </c>
      <c r="CR9" s="68">
        <v>240</v>
      </c>
      <c r="CS9" s="68">
        <v>240.25</v>
      </c>
      <c r="CT9" s="68">
        <v>245</v>
      </c>
      <c r="CU9" s="67">
        <v>250</v>
      </c>
      <c r="CV9" s="70">
        <v>250.75</v>
      </c>
      <c r="CW9" s="71">
        <v>258</v>
      </c>
      <c r="CX9" s="67">
        <v>258</v>
      </c>
      <c r="CY9" s="70">
        <v>258.25</v>
      </c>
      <c r="CZ9" s="70">
        <v>259</v>
      </c>
      <c r="DA9" s="70">
        <v>268</v>
      </c>
      <c r="DB9" s="70">
        <v>267</v>
      </c>
      <c r="DC9" s="70">
        <v>273</v>
      </c>
      <c r="DD9" s="70">
        <v>274</v>
      </c>
      <c r="DE9" s="70">
        <v>274.25</v>
      </c>
      <c r="DF9" s="70">
        <v>276</v>
      </c>
      <c r="DG9" s="70">
        <v>276</v>
      </c>
      <c r="DH9" s="70">
        <f>(DF9+DG9*2+DI9)/4</f>
        <v>276.5</v>
      </c>
      <c r="DI9" s="70">
        <v>278</v>
      </c>
      <c r="DJ9" s="72">
        <v>280</v>
      </c>
      <c r="DK9" s="70">
        <f>(DI9+DJ9*2+DL9)/4</f>
        <v>281.5</v>
      </c>
      <c r="DL9" s="70">
        <v>288</v>
      </c>
      <c r="DM9" s="70">
        <v>289</v>
      </c>
      <c r="DN9" s="70">
        <f>(DL9+DM9*2+DO9)/4</f>
        <v>289.25</v>
      </c>
      <c r="DO9" s="70">
        <v>291</v>
      </c>
      <c r="DP9" s="70">
        <v>295</v>
      </c>
      <c r="DQ9" s="70">
        <f>(DO9+DP9*2+DR9)/4</f>
        <v>294.25</v>
      </c>
      <c r="DR9" s="70">
        <v>296</v>
      </c>
      <c r="DS9" s="70">
        <v>298</v>
      </c>
      <c r="DT9" s="70">
        <f>(DR9+DS9*2+DU9)/4</f>
        <v>296.75</v>
      </c>
      <c r="DU9" s="70">
        <v>295</v>
      </c>
      <c r="DV9" s="70">
        <v>298</v>
      </c>
      <c r="DW9" s="70">
        <f>(DU9+DV9*2+DX9)/4</f>
        <v>301.75</v>
      </c>
      <c r="DX9" s="70">
        <v>316</v>
      </c>
      <c r="DY9" s="70">
        <v>322</v>
      </c>
      <c r="DZ9" s="70">
        <f>(DX9+DY9*2+EA9)/4</f>
        <v>322.5</v>
      </c>
      <c r="EA9" s="72">
        <v>330</v>
      </c>
      <c r="EB9" s="70">
        <v>338</v>
      </c>
      <c r="EC9" s="70">
        <f>(EA9+EB9*2+ED9)/4</f>
        <v>337.75</v>
      </c>
      <c r="ED9" s="73">
        <v>345</v>
      </c>
      <c r="EE9" s="74">
        <v>353</v>
      </c>
      <c r="EF9" s="70">
        <f>(ED9+EE9*2+EG9)/4</f>
        <v>354.75</v>
      </c>
      <c r="EG9" s="75">
        <v>368</v>
      </c>
      <c r="EH9" s="73">
        <v>381.37</v>
      </c>
      <c r="EI9" s="70">
        <f>(EG9+EH9*2+EJ9)/4</f>
        <v>378.935</v>
      </c>
      <c r="EJ9" s="73">
        <v>385</v>
      </c>
      <c r="EK9" s="73">
        <v>394</v>
      </c>
      <c r="EL9" s="70">
        <f>(EJ9+EK9*2+EM9)/4</f>
        <v>391.75</v>
      </c>
      <c r="EM9" s="73">
        <v>394</v>
      </c>
      <c r="EN9" s="73">
        <v>387</v>
      </c>
      <c r="EO9" s="70">
        <f>(EM9+EN9*2+EP9)/4</f>
        <v>391</v>
      </c>
      <c r="EP9" s="73">
        <v>396</v>
      </c>
      <c r="EQ9" s="74">
        <v>400</v>
      </c>
      <c r="ER9" s="70">
        <f>(EP9+EQ9*2+ES9)/4</f>
        <v>400.75</v>
      </c>
      <c r="ES9" s="27">
        <v>407</v>
      </c>
      <c r="ET9" s="76">
        <v>409</v>
      </c>
      <c r="EU9" s="70">
        <f>(ES9+ET9*2+EV9)/4</f>
        <v>409.5</v>
      </c>
      <c r="EV9" s="27">
        <v>413</v>
      </c>
      <c r="EW9" s="27">
        <v>417</v>
      </c>
      <c r="EX9" s="70">
        <f>(EV9+EW9*2+EY9)/4</f>
        <v>418</v>
      </c>
      <c r="EY9" s="27">
        <v>425</v>
      </c>
      <c r="EZ9" s="27">
        <v>425</v>
      </c>
      <c r="FA9" s="70">
        <f>(EY9+EZ9*2+FB9)/4</f>
        <v>426.75</v>
      </c>
      <c r="FB9" s="27">
        <v>432</v>
      </c>
      <c r="FC9" s="27">
        <v>437</v>
      </c>
      <c r="FD9" s="70">
        <f>(FB9+FC9*2+FE9)/4</f>
        <v>436.25</v>
      </c>
      <c r="FE9" s="27">
        <v>439</v>
      </c>
      <c r="FF9" s="27">
        <v>437</v>
      </c>
      <c r="FG9" s="70">
        <f>(FE9+FF9*2+FH9)/4</f>
        <v>437.75</v>
      </c>
      <c r="FH9" s="27">
        <v>438</v>
      </c>
      <c r="FI9" s="27">
        <v>440</v>
      </c>
      <c r="FJ9" s="70">
        <f>(FH9+FI9*2+FK9)/4</f>
        <v>441.5</v>
      </c>
      <c r="FK9" s="27">
        <v>448</v>
      </c>
      <c r="FL9" s="27">
        <v>454</v>
      </c>
      <c r="FM9" s="70">
        <f>(FK9+FL9*2+FN9)/4</f>
        <v>455.75</v>
      </c>
      <c r="FN9" s="27">
        <v>467</v>
      </c>
      <c r="FO9" s="77">
        <v>475</v>
      </c>
      <c r="FP9" s="70">
        <f>(FN9+FO9*2+FQ9)/4</f>
        <v>354.25</v>
      </c>
      <c r="FQ9" s="27"/>
      <c r="FR9" s="27"/>
      <c r="FS9" s="70">
        <f>(FQ9+FR9*2+FT9)/4</f>
        <v>0</v>
      </c>
      <c r="FT9" s="27"/>
      <c r="FU9" s="27"/>
      <c r="FV9" s="70">
        <f>(FT9+FU9*2+FW9)/4</f>
        <v>0</v>
      </c>
      <c r="FW9" s="27"/>
      <c r="FX9" s="27"/>
      <c r="FY9" s="70">
        <f>(FW9+FX9*2+FZ9)/4</f>
        <v>0</v>
      </c>
      <c r="FZ9" s="27"/>
      <c r="GA9" s="27"/>
      <c r="GB9" s="70">
        <f>(FZ9+GA9*2+GC9)/4</f>
        <v>0</v>
      </c>
      <c r="GC9" s="27"/>
      <c r="GD9" s="27"/>
      <c r="GE9" s="70">
        <f>(GC9+GD9*2+GF9)/4</f>
        <v>0</v>
      </c>
      <c r="GF9" s="27"/>
      <c r="GG9" s="27"/>
    </row>
    <row r="10" spans="1:192" ht="10.5" customHeight="1" x14ac:dyDescent="0.25">
      <c r="A10" s="65">
        <f t="shared" si="2"/>
        <v>3</v>
      </c>
      <c r="B10" s="66"/>
      <c r="C10" s="67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9"/>
      <c r="BO10" s="68"/>
      <c r="BP10" s="68"/>
      <c r="BQ10" s="68"/>
      <c r="BR10" s="68"/>
      <c r="BS10" s="68"/>
      <c r="BT10" s="68" t="s">
        <v>45</v>
      </c>
      <c r="BU10" s="68"/>
      <c r="BV10" s="68"/>
      <c r="BW10" s="68"/>
      <c r="BX10" s="68"/>
      <c r="BY10" s="68"/>
      <c r="BZ10" s="68"/>
      <c r="CA10" s="68"/>
      <c r="CB10" s="68"/>
      <c r="CC10" s="67"/>
      <c r="CD10" s="70"/>
      <c r="CE10" s="71"/>
      <c r="CF10" s="67"/>
      <c r="CG10" s="70"/>
      <c r="CH10" s="71"/>
      <c r="CI10" s="67"/>
      <c r="CJ10" s="70"/>
      <c r="CK10" s="71"/>
      <c r="CL10" s="67"/>
      <c r="CM10" s="70"/>
      <c r="CN10" s="71"/>
      <c r="CO10" s="67"/>
      <c r="CP10" s="70"/>
      <c r="CQ10" s="71"/>
      <c r="CR10" s="68"/>
      <c r="CS10" s="68"/>
      <c r="CT10" s="68"/>
      <c r="CU10" s="67"/>
      <c r="CV10" s="70"/>
      <c r="CW10" s="71"/>
      <c r="CX10" s="67"/>
      <c r="CY10" s="70"/>
      <c r="CZ10" s="70"/>
      <c r="DA10" s="70"/>
      <c r="DB10" s="70"/>
      <c r="DC10" s="70"/>
      <c r="DD10" s="70"/>
      <c r="DE10" s="70"/>
      <c r="DF10" s="70"/>
      <c r="DG10" s="73"/>
      <c r="DH10" s="73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3"/>
      <c r="EC10" s="70"/>
      <c r="ED10" s="73"/>
      <c r="EE10" s="74"/>
      <c r="EF10" s="70"/>
      <c r="EG10" s="75"/>
      <c r="EH10" s="73"/>
      <c r="EI10" s="70"/>
      <c r="EJ10" s="73"/>
      <c r="EK10" s="73"/>
      <c r="EL10" s="70"/>
      <c r="EM10" s="73"/>
      <c r="EN10" s="73"/>
      <c r="EO10" s="70"/>
      <c r="EP10" s="73"/>
      <c r="EQ10" s="74"/>
      <c r="ER10" s="70"/>
      <c r="ES10" s="27"/>
      <c r="ET10" s="27"/>
      <c r="EU10" s="70"/>
      <c r="EV10" s="27"/>
      <c r="EW10" s="27"/>
      <c r="EX10" s="70"/>
      <c r="EY10" s="27"/>
      <c r="EZ10" s="27"/>
      <c r="FA10" s="70"/>
      <c r="FB10" s="27"/>
      <c r="FC10" s="27"/>
      <c r="FD10" s="70"/>
      <c r="FE10" s="27"/>
      <c r="FF10" s="27"/>
      <c r="FG10" s="70"/>
      <c r="FH10" s="27"/>
      <c r="FI10" s="27"/>
      <c r="FJ10" s="70"/>
      <c r="FK10" s="27"/>
      <c r="FL10" s="27"/>
      <c r="FM10" s="70"/>
      <c r="FN10" s="27"/>
      <c r="FO10" s="27"/>
      <c r="FP10" s="70"/>
      <c r="FQ10" s="27"/>
      <c r="FR10" s="27"/>
      <c r="FS10" s="70"/>
      <c r="FT10" s="27"/>
      <c r="FU10" s="27"/>
      <c r="FV10" s="70"/>
      <c r="FW10" s="27"/>
      <c r="FX10" s="27"/>
      <c r="FY10" s="70"/>
      <c r="FZ10" s="27"/>
      <c r="GA10" s="27"/>
      <c r="GB10" s="70"/>
      <c r="GC10" s="27"/>
      <c r="GD10" s="27"/>
      <c r="GE10" s="70"/>
      <c r="GF10" s="27"/>
      <c r="GG10" s="27"/>
    </row>
    <row r="11" spans="1:192" ht="10.5" customHeight="1" x14ac:dyDescent="0.25">
      <c r="A11" s="65">
        <f t="shared" si="2"/>
        <v>4</v>
      </c>
      <c r="B11" s="66"/>
      <c r="C11" s="67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9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7"/>
      <c r="CD11" s="70"/>
      <c r="CE11" s="71"/>
      <c r="CF11" s="67"/>
      <c r="CG11" s="70"/>
      <c r="CH11" s="71"/>
      <c r="CI11" s="67"/>
      <c r="CJ11" s="70"/>
      <c r="CK11" s="71"/>
      <c r="CL11" s="67"/>
      <c r="CM11" s="70"/>
      <c r="CN11" s="71"/>
      <c r="CO11" s="67"/>
      <c r="CP11" s="70"/>
      <c r="CQ11" s="71"/>
      <c r="CR11" s="68"/>
      <c r="CS11" s="68"/>
      <c r="CT11" s="68"/>
      <c r="CU11" s="67"/>
      <c r="CV11" s="70"/>
      <c r="CW11" s="71"/>
      <c r="CX11" s="67"/>
      <c r="CY11" s="70"/>
      <c r="CZ11" s="70"/>
      <c r="DA11" s="70"/>
      <c r="DB11" s="70"/>
      <c r="DC11" s="70"/>
      <c r="DD11" s="70"/>
      <c r="DE11" s="70"/>
      <c r="DF11" s="70"/>
      <c r="DG11" s="73"/>
      <c r="DH11" s="73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3"/>
      <c r="EC11" s="70"/>
      <c r="ED11" s="73"/>
      <c r="EE11" s="74"/>
      <c r="EF11" s="70"/>
      <c r="EG11" s="75"/>
      <c r="EH11" s="73"/>
      <c r="EI11" s="70"/>
      <c r="EJ11" s="73"/>
      <c r="EK11" s="73"/>
      <c r="EL11" s="70"/>
      <c r="EM11" s="73"/>
      <c r="EN11" s="73"/>
      <c r="EO11" s="70"/>
      <c r="EP11" s="73"/>
      <c r="EQ11" s="74"/>
      <c r="ER11" s="70"/>
      <c r="ES11" s="27"/>
      <c r="ET11" s="27"/>
      <c r="EU11" s="70"/>
      <c r="EV11" s="27"/>
      <c r="EW11" s="27"/>
      <c r="EX11" s="70"/>
      <c r="EY11" s="27"/>
      <c r="EZ11" s="27"/>
      <c r="FA11" s="70"/>
      <c r="FB11" s="27"/>
      <c r="FC11" s="27"/>
      <c r="FD11" s="70"/>
      <c r="FE11" s="27"/>
      <c r="FF11" s="27"/>
      <c r="FG11" s="70"/>
      <c r="FH11" s="27"/>
      <c r="FI11" s="27"/>
      <c r="FJ11" s="70"/>
      <c r="FK11" s="27"/>
      <c r="FL11" s="27"/>
      <c r="FM11" s="70"/>
      <c r="FN11" s="27"/>
      <c r="FO11" s="27"/>
      <c r="FP11" s="70"/>
      <c r="FQ11" s="27"/>
      <c r="FR11" s="27"/>
      <c r="FS11" s="70"/>
      <c r="FT11" s="27"/>
      <c r="FU11" s="27"/>
      <c r="FV11" s="70"/>
      <c r="FW11" s="27"/>
      <c r="FX11" s="27"/>
      <c r="FY11" s="70"/>
      <c r="FZ11" s="27"/>
      <c r="GA11" s="27"/>
      <c r="GB11" s="70"/>
      <c r="GC11" s="27"/>
      <c r="GD11" s="27"/>
      <c r="GE11" s="70"/>
      <c r="GF11" s="27"/>
      <c r="GG11" s="27"/>
    </row>
    <row r="12" spans="1:192" ht="10.5" customHeight="1" x14ac:dyDescent="0.25">
      <c r="A12" s="65">
        <f t="shared" si="2"/>
        <v>5</v>
      </c>
      <c r="B12" s="66"/>
      <c r="C12" s="67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9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7"/>
      <c r="CD12" s="70"/>
      <c r="CE12" s="71"/>
      <c r="CF12" s="67"/>
      <c r="CG12" s="70"/>
      <c r="CH12" s="71"/>
      <c r="CI12" s="67"/>
      <c r="CJ12" s="70"/>
      <c r="CK12" s="71"/>
      <c r="CL12" s="67"/>
      <c r="CM12" s="70"/>
      <c r="CN12" s="71"/>
      <c r="CO12" s="67"/>
      <c r="CP12" s="70"/>
      <c r="CQ12" s="71"/>
      <c r="CR12" s="68"/>
      <c r="CS12" s="68"/>
      <c r="CT12" s="68"/>
      <c r="CU12" s="67"/>
      <c r="CV12" s="70"/>
      <c r="CW12" s="71"/>
      <c r="CX12" s="67"/>
      <c r="CY12" s="70"/>
      <c r="CZ12" s="70"/>
      <c r="DA12" s="70"/>
      <c r="DB12" s="70"/>
      <c r="DC12" s="70"/>
      <c r="DD12" s="70"/>
      <c r="DE12" s="70"/>
      <c r="DF12" s="70"/>
      <c r="DG12" s="73"/>
      <c r="DH12" s="73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3"/>
      <c r="EC12" s="70"/>
      <c r="ED12" s="73"/>
      <c r="EE12" s="74"/>
      <c r="EF12" s="70"/>
      <c r="EG12" s="75"/>
      <c r="EH12" s="73"/>
      <c r="EI12" s="70"/>
      <c r="EJ12" s="73"/>
      <c r="EK12" s="73"/>
      <c r="EL12" s="70"/>
      <c r="EM12" s="73"/>
      <c r="EN12" s="73"/>
      <c r="EO12" s="70"/>
      <c r="EP12" s="73"/>
      <c r="EQ12" s="74"/>
      <c r="ER12" s="70"/>
      <c r="ES12" s="27"/>
      <c r="ET12" s="27"/>
      <c r="EU12" s="70"/>
      <c r="EV12" s="27"/>
      <c r="EW12" s="27"/>
      <c r="EX12" s="70"/>
      <c r="EY12" s="27"/>
      <c r="EZ12" s="27"/>
      <c r="FA12" s="70"/>
      <c r="FB12" s="27"/>
      <c r="FC12" s="27"/>
      <c r="FD12" s="70"/>
      <c r="FE12" s="27"/>
      <c r="FF12" s="27"/>
      <c r="FG12" s="70"/>
      <c r="FH12" s="27"/>
      <c r="FI12" s="27"/>
      <c r="FJ12" s="70"/>
      <c r="FK12" s="27"/>
      <c r="FL12" s="27"/>
      <c r="FM12" s="70"/>
      <c r="FN12" s="27"/>
      <c r="FO12" s="27"/>
      <c r="FP12" s="70"/>
      <c r="FQ12" s="27"/>
      <c r="FR12" s="27"/>
      <c r="FS12" s="70"/>
      <c r="FT12" s="27"/>
      <c r="FU12" s="27"/>
      <c r="FV12" s="70"/>
      <c r="FW12" s="27"/>
      <c r="FX12" s="27"/>
      <c r="FY12" s="70"/>
      <c r="FZ12" s="27"/>
      <c r="GA12" s="27"/>
      <c r="GB12" s="70"/>
      <c r="GC12" s="27"/>
      <c r="GD12" s="27"/>
      <c r="GE12" s="70"/>
      <c r="GF12" s="27"/>
      <c r="GG12" s="27"/>
    </row>
    <row r="13" spans="1:192" ht="10.5" customHeight="1" x14ac:dyDescent="0.25">
      <c r="A13" s="65">
        <f t="shared" si="2"/>
        <v>6</v>
      </c>
      <c r="B13" s="66"/>
      <c r="C13" s="67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9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7"/>
      <c r="CD13" s="70"/>
      <c r="CE13" s="71"/>
      <c r="CF13" s="67"/>
      <c r="CG13" s="70"/>
      <c r="CH13" s="71"/>
      <c r="CI13" s="67"/>
      <c r="CJ13" s="70"/>
      <c r="CK13" s="71"/>
      <c r="CL13" s="67"/>
      <c r="CM13" s="70"/>
      <c r="CN13" s="71"/>
      <c r="CO13" s="67"/>
      <c r="CP13" s="70"/>
      <c r="CQ13" s="71"/>
      <c r="CR13" s="68"/>
      <c r="CS13" s="68"/>
      <c r="CT13" s="68"/>
      <c r="CU13" s="67"/>
      <c r="CV13" s="70"/>
      <c r="CW13" s="71"/>
      <c r="CX13" s="67"/>
      <c r="CY13" s="70"/>
      <c r="CZ13" s="70"/>
      <c r="DA13" s="70"/>
      <c r="DB13" s="70"/>
      <c r="DC13" s="70"/>
      <c r="DD13" s="70"/>
      <c r="DE13" s="70"/>
      <c r="DF13" s="70"/>
      <c r="DG13" s="73"/>
      <c r="DH13" s="73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3"/>
      <c r="EC13" s="70"/>
      <c r="ED13" s="73"/>
      <c r="EE13" s="74"/>
      <c r="EF13" s="70"/>
      <c r="EG13" s="75"/>
      <c r="EH13" s="73"/>
      <c r="EI13" s="70"/>
      <c r="EJ13" s="73"/>
      <c r="EK13" s="73"/>
      <c r="EL13" s="70"/>
      <c r="EM13" s="73"/>
      <c r="EN13" s="73"/>
      <c r="EO13" s="70"/>
      <c r="EP13" s="73"/>
      <c r="EQ13" s="74"/>
      <c r="ER13" s="70"/>
      <c r="ES13" s="27"/>
      <c r="ET13" s="27"/>
      <c r="EU13" s="70"/>
      <c r="EV13" s="27"/>
      <c r="EW13" s="27"/>
      <c r="EX13" s="70"/>
      <c r="EY13" s="27"/>
      <c r="EZ13" s="27"/>
      <c r="FA13" s="70"/>
      <c r="FB13" s="27"/>
      <c r="FC13" s="27"/>
      <c r="FD13" s="70"/>
      <c r="FE13" s="27"/>
      <c r="FF13" s="27"/>
      <c r="FG13" s="70"/>
      <c r="FH13" s="27"/>
      <c r="FI13" s="27"/>
      <c r="FJ13" s="70"/>
      <c r="FK13" s="27"/>
      <c r="FL13" s="27"/>
      <c r="FM13" s="70"/>
      <c r="FN13" s="27"/>
      <c r="FO13" s="27"/>
      <c r="FP13" s="70"/>
      <c r="FQ13" s="27"/>
      <c r="FR13" s="27"/>
      <c r="FS13" s="70"/>
      <c r="FT13" s="27"/>
      <c r="FU13" s="27"/>
      <c r="FV13" s="70"/>
      <c r="FW13" s="27"/>
      <c r="FX13" s="27"/>
      <c r="FY13" s="70"/>
      <c r="FZ13" s="27"/>
      <c r="GA13" s="27"/>
      <c r="GB13" s="70"/>
      <c r="GC13" s="27"/>
      <c r="GD13" s="27"/>
      <c r="GE13" s="70"/>
      <c r="GF13" s="27"/>
      <c r="GG13" s="27"/>
    </row>
    <row r="14" spans="1:192" ht="10.5" customHeight="1" x14ac:dyDescent="0.25">
      <c r="A14" s="65">
        <f t="shared" si="2"/>
        <v>7</v>
      </c>
      <c r="B14" s="53" t="s">
        <v>46</v>
      </c>
      <c r="C14" s="67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9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7"/>
      <c r="CD14" s="70"/>
      <c r="CE14" s="71"/>
      <c r="CF14" s="67"/>
      <c r="CG14" s="70"/>
      <c r="CH14" s="71"/>
      <c r="CI14" s="67"/>
      <c r="CJ14" s="70"/>
      <c r="CK14" s="71"/>
      <c r="CL14" s="67"/>
      <c r="CM14" s="70"/>
      <c r="CN14" s="71"/>
      <c r="CO14" s="67"/>
      <c r="CP14" s="70"/>
      <c r="CQ14" s="71"/>
      <c r="CR14" s="68"/>
      <c r="CS14" s="68"/>
      <c r="CT14" s="68"/>
      <c r="CU14" s="67"/>
      <c r="CV14" s="70"/>
      <c r="CW14" s="71"/>
      <c r="CX14" s="67"/>
      <c r="CY14" s="70"/>
      <c r="CZ14" s="70"/>
      <c r="DA14" s="70"/>
      <c r="DB14" s="70"/>
      <c r="DC14" s="70"/>
      <c r="DD14" s="70"/>
      <c r="DE14" s="70"/>
      <c r="DF14" s="70"/>
      <c r="DG14" s="73"/>
      <c r="DH14" s="73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3"/>
      <c r="EC14" s="70"/>
      <c r="ED14" s="73"/>
      <c r="EE14" s="74"/>
      <c r="EF14" s="70"/>
      <c r="EG14" s="75"/>
      <c r="EH14" s="73"/>
      <c r="EI14" s="70"/>
      <c r="EJ14" s="73"/>
      <c r="EK14" s="73"/>
      <c r="EL14" s="70"/>
      <c r="EM14" s="73"/>
      <c r="EN14" s="73"/>
      <c r="EO14" s="70"/>
      <c r="EP14" s="73"/>
      <c r="EQ14" s="74"/>
      <c r="ER14" s="70"/>
      <c r="ES14" s="27"/>
      <c r="ET14" s="27"/>
      <c r="EU14" s="70"/>
      <c r="EV14" s="27"/>
      <c r="EW14" s="27"/>
      <c r="EX14" s="70"/>
      <c r="EY14" s="27"/>
      <c r="EZ14" s="27"/>
      <c r="FA14" s="70"/>
      <c r="FB14" s="27"/>
      <c r="FC14" s="27"/>
      <c r="FD14" s="70"/>
      <c r="FE14" s="27"/>
      <c r="FF14" s="27"/>
      <c r="FG14" s="70"/>
      <c r="FH14" s="27"/>
      <c r="FI14" s="27"/>
      <c r="FJ14" s="70"/>
      <c r="FK14" s="27"/>
      <c r="FL14" s="27"/>
      <c r="FM14" s="70"/>
      <c r="FN14" s="27"/>
      <c r="FO14" s="27"/>
      <c r="FP14" s="70"/>
      <c r="FQ14" s="27"/>
      <c r="FR14" s="27"/>
      <c r="FS14" s="70"/>
      <c r="FT14" s="27"/>
      <c r="FU14" s="27"/>
      <c r="FV14" s="70"/>
      <c r="FW14" s="27"/>
      <c r="FX14" s="27"/>
      <c r="FY14" s="70"/>
      <c r="FZ14" s="27"/>
      <c r="GA14" s="27"/>
      <c r="GB14" s="70"/>
      <c r="GC14" s="27"/>
      <c r="GD14" s="27"/>
      <c r="GE14" s="70"/>
      <c r="GF14" s="27"/>
      <c r="GG14" s="27"/>
    </row>
    <row r="15" spans="1:192" ht="10.5" customHeight="1" x14ac:dyDescent="0.25">
      <c r="A15" s="65">
        <f t="shared" si="2"/>
        <v>8</v>
      </c>
      <c r="B15" s="66" t="s">
        <v>13</v>
      </c>
      <c r="C15" s="67">
        <v>304</v>
      </c>
      <c r="D15" s="68">
        <v>8</v>
      </c>
      <c r="E15" s="68">
        <v>8</v>
      </c>
      <c r="F15" s="68">
        <v>8</v>
      </c>
      <c r="G15" s="68">
        <v>9</v>
      </c>
      <c r="H15" s="68">
        <v>11</v>
      </c>
      <c r="I15" s="68">
        <v>15</v>
      </c>
      <c r="J15" s="68">
        <v>16</v>
      </c>
      <c r="K15" s="68">
        <v>17</v>
      </c>
      <c r="L15" s="68">
        <v>19</v>
      </c>
      <c r="M15" s="68">
        <v>17</v>
      </c>
      <c r="N15" s="68">
        <v>16</v>
      </c>
      <c r="O15" s="68">
        <v>17</v>
      </c>
      <c r="P15" s="68">
        <v>17</v>
      </c>
      <c r="Q15" s="68">
        <v>17</v>
      </c>
      <c r="R15" s="68">
        <v>17</v>
      </c>
      <c r="S15" s="68">
        <v>17</v>
      </c>
      <c r="T15" s="68">
        <v>16</v>
      </c>
      <c r="U15" s="68">
        <v>16</v>
      </c>
      <c r="V15" s="68">
        <v>15</v>
      </c>
      <c r="W15" s="68">
        <v>14</v>
      </c>
      <c r="X15" s="68">
        <v>13</v>
      </c>
      <c r="Y15" s="68">
        <v>13</v>
      </c>
      <c r="Z15" s="68">
        <v>15</v>
      </c>
      <c r="AA15" s="68">
        <v>15</v>
      </c>
      <c r="AB15" s="68">
        <v>15</v>
      </c>
      <c r="AC15" s="68">
        <v>16</v>
      </c>
      <c r="AD15" s="68">
        <v>16</v>
      </c>
      <c r="AE15" s="68">
        <v>16</v>
      </c>
      <c r="AF15" s="68">
        <v>16</v>
      </c>
      <c r="AG15" s="68">
        <v>18</v>
      </c>
      <c r="AH15" s="68">
        <v>20</v>
      </c>
      <c r="AI15" s="68">
        <v>20</v>
      </c>
      <c r="AJ15" s="68">
        <v>20</v>
      </c>
      <c r="AK15" s="68">
        <v>21</v>
      </c>
      <c r="AL15" s="68">
        <v>24</v>
      </c>
      <c r="AM15" s="68">
        <v>28</v>
      </c>
      <c r="AN15" s="68">
        <v>32</v>
      </c>
      <c r="AO15" s="68">
        <v>33</v>
      </c>
      <c r="AP15" s="68">
        <v>34</v>
      </c>
      <c r="AQ15" s="68">
        <v>36</v>
      </c>
      <c r="AR15" s="68">
        <v>37</v>
      </c>
      <c r="AS15" s="68">
        <v>39</v>
      </c>
      <c r="AT15" s="68">
        <v>41</v>
      </c>
      <c r="AU15" s="68">
        <v>42</v>
      </c>
      <c r="AV15" s="68">
        <v>46</v>
      </c>
      <c r="AW15" s="68">
        <v>48</v>
      </c>
      <c r="AX15" s="68">
        <v>50</v>
      </c>
      <c r="AY15" s="68">
        <v>51</v>
      </c>
      <c r="AZ15" s="68">
        <v>52</v>
      </c>
      <c r="BA15" s="68">
        <v>53</v>
      </c>
      <c r="BB15" s="68">
        <v>54</v>
      </c>
      <c r="BC15" s="68">
        <v>55</v>
      </c>
      <c r="BD15" s="68">
        <v>56</v>
      </c>
      <c r="BE15" s="68">
        <v>57</v>
      </c>
      <c r="BF15" s="68">
        <v>59</v>
      </c>
      <c r="BG15" s="68">
        <v>60</v>
      </c>
      <c r="BH15" s="68">
        <v>64</v>
      </c>
      <c r="BI15" s="68">
        <v>70</v>
      </c>
      <c r="BJ15" s="68">
        <v>73</v>
      </c>
      <c r="BK15" s="68">
        <v>81</v>
      </c>
      <c r="BL15" s="68">
        <v>93</v>
      </c>
      <c r="BM15" s="68">
        <v>100</v>
      </c>
      <c r="BN15" s="69">
        <v>115</v>
      </c>
      <c r="BO15" s="68">
        <v>127</v>
      </c>
      <c r="BP15" s="68">
        <v>131</v>
      </c>
      <c r="BQ15" s="68">
        <v>139</v>
      </c>
      <c r="BR15" s="68">
        <v>152</v>
      </c>
      <c r="BS15" s="68">
        <v>164</v>
      </c>
      <c r="BT15" s="68">
        <v>179</v>
      </c>
      <c r="BU15" s="68">
        <v>191</v>
      </c>
      <c r="BV15" s="68">
        <v>195</v>
      </c>
      <c r="BW15" s="68">
        <v>201</v>
      </c>
      <c r="BX15" s="68">
        <v>208</v>
      </c>
      <c r="BY15" s="68">
        <v>214</v>
      </c>
      <c r="BZ15" s="68">
        <v>217</v>
      </c>
      <c r="CA15" s="68">
        <v>219</v>
      </c>
      <c r="CB15" s="68">
        <v>221</v>
      </c>
      <c r="CC15" s="67">
        <v>227</v>
      </c>
      <c r="CD15" s="70">
        <v>225.5</v>
      </c>
      <c r="CE15" s="71">
        <v>227</v>
      </c>
      <c r="CF15" s="67">
        <v>237</v>
      </c>
      <c r="CG15" s="70">
        <v>234.5</v>
      </c>
      <c r="CH15" s="71">
        <v>237</v>
      </c>
      <c r="CI15" s="67">
        <v>235</v>
      </c>
      <c r="CJ15" s="70">
        <v>234.75</v>
      </c>
      <c r="CK15" s="71">
        <v>232</v>
      </c>
      <c r="CL15" s="67">
        <v>232</v>
      </c>
      <c r="CM15" s="70">
        <v>231.5</v>
      </c>
      <c r="CN15" s="71">
        <v>230</v>
      </c>
      <c r="CO15" s="67">
        <v>236</v>
      </c>
      <c r="CP15" s="70">
        <v>236.25</v>
      </c>
      <c r="CQ15" s="71">
        <v>243</v>
      </c>
      <c r="CR15" s="68">
        <v>247</v>
      </c>
      <c r="CS15" s="68">
        <v>247.5</v>
      </c>
      <c r="CT15" s="68">
        <v>253</v>
      </c>
      <c r="CU15" s="67">
        <v>259</v>
      </c>
      <c r="CV15" s="70">
        <v>259</v>
      </c>
      <c r="CW15" s="71">
        <v>265</v>
      </c>
      <c r="CX15" s="67">
        <v>264</v>
      </c>
      <c r="CY15" s="70">
        <v>265.5</v>
      </c>
      <c r="CZ15" s="70">
        <v>269</v>
      </c>
      <c r="DA15" s="70">
        <v>270</v>
      </c>
      <c r="DB15" s="70">
        <v>271.25</v>
      </c>
      <c r="DC15" s="70">
        <v>276</v>
      </c>
      <c r="DD15" s="70">
        <v>277</v>
      </c>
      <c r="DE15" s="70">
        <v>277.75</v>
      </c>
      <c r="DF15" s="70">
        <v>281</v>
      </c>
      <c r="DG15" s="70">
        <v>280</v>
      </c>
      <c r="DH15" s="70">
        <f>(DF15+DG15*2+DI15)/4</f>
        <v>282.5</v>
      </c>
      <c r="DI15" s="70">
        <v>289</v>
      </c>
      <c r="DJ15" s="72">
        <v>288</v>
      </c>
      <c r="DK15" s="70">
        <f>(DI15+DJ15*2+DL15)/4</f>
        <v>290</v>
      </c>
      <c r="DL15" s="70">
        <v>295</v>
      </c>
      <c r="DM15" s="70">
        <v>309</v>
      </c>
      <c r="DN15" s="70">
        <f>(DL15+DM15*2+DO15)/4</f>
        <v>306.5</v>
      </c>
      <c r="DO15" s="70">
        <v>313</v>
      </c>
      <c r="DP15" s="70">
        <v>319</v>
      </c>
      <c r="DQ15" s="70">
        <f>(DO15+DP15*2+DR15)/4</f>
        <v>317.5</v>
      </c>
      <c r="DR15" s="70">
        <v>319</v>
      </c>
      <c r="DS15" s="70">
        <v>326</v>
      </c>
      <c r="DT15" s="70">
        <f>(DR15+DS15*2+DU15)/4</f>
        <v>324.25</v>
      </c>
      <c r="DU15" s="70">
        <v>326</v>
      </c>
      <c r="DV15" s="70">
        <v>324</v>
      </c>
      <c r="DW15" s="70">
        <f>(DU15+DV15*2+DX15)/4</f>
        <v>328.25</v>
      </c>
      <c r="DX15" s="70">
        <v>339</v>
      </c>
      <c r="DY15" s="70">
        <v>355</v>
      </c>
      <c r="DZ15" s="70">
        <f>(DX15+DY15*2+EA15)/4</f>
        <v>354.75</v>
      </c>
      <c r="EA15" s="72">
        <v>370</v>
      </c>
      <c r="EB15" s="70">
        <v>375</v>
      </c>
      <c r="EC15" s="70">
        <f>(EA15+EB15*2+ED15)/4</f>
        <v>375.5</v>
      </c>
      <c r="ED15" s="73">
        <v>382</v>
      </c>
      <c r="EE15" s="74">
        <v>393</v>
      </c>
      <c r="EF15" s="70">
        <f>(ED15+EE15*2+EG15)/4</f>
        <v>393.75</v>
      </c>
      <c r="EG15" s="75">
        <v>407</v>
      </c>
      <c r="EH15" s="73">
        <v>417.45980400635392</v>
      </c>
      <c r="EI15" s="70">
        <f>(EG15+EH15*2+EJ15)/4</f>
        <v>417.22990200317696</v>
      </c>
      <c r="EJ15" s="73">
        <v>427</v>
      </c>
      <c r="EK15" s="73">
        <v>456</v>
      </c>
      <c r="EL15" s="70">
        <f>(EJ15+EK15*2+EM15)/4</f>
        <v>449.75</v>
      </c>
      <c r="EM15" s="73">
        <v>460</v>
      </c>
      <c r="EN15" s="73">
        <v>444</v>
      </c>
      <c r="EO15" s="70">
        <f>(EM15+EN15*2+EP15)/4</f>
        <v>450</v>
      </c>
      <c r="EP15" s="73">
        <v>452</v>
      </c>
      <c r="EQ15" s="74">
        <v>460</v>
      </c>
      <c r="ER15" s="70">
        <f>(EP15+EQ15*2+ES15)/4</f>
        <v>459.5</v>
      </c>
      <c r="ES15" s="27">
        <v>466</v>
      </c>
      <c r="ET15" s="27">
        <v>483</v>
      </c>
      <c r="EU15" s="70">
        <f>(ES15+ET15*2+EV15)/4</f>
        <v>481</v>
      </c>
      <c r="EV15" s="27">
        <v>492</v>
      </c>
      <c r="EW15" s="27">
        <v>496</v>
      </c>
      <c r="EX15" s="70">
        <f>(EV15+EW15*2+EY15)/4</f>
        <v>499.5</v>
      </c>
      <c r="EY15" s="27">
        <v>514</v>
      </c>
      <c r="EZ15" s="27">
        <v>503</v>
      </c>
      <c r="FA15" s="70">
        <f>(EY15+EZ15*2+FB15)/4</f>
        <v>508</v>
      </c>
      <c r="FB15" s="27">
        <v>512</v>
      </c>
      <c r="FC15" s="27">
        <v>524</v>
      </c>
      <c r="FD15" s="70">
        <f>(FB15+FC15*2+FE15)/4</f>
        <v>522.75</v>
      </c>
      <c r="FE15" s="27">
        <v>531</v>
      </c>
      <c r="FF15" s="27">
        <v>536</v>
      </c>
      <c r="FG15" s="70">
        <f>(FE15+FF15*2+FH15)/4</f>
        <v>536</v>
      </c>
      <c r="FH15" s="27">
        <v>541</v>
      </c>
      <c r="FI15" s="27">
        <v>544</v>
      </c>
      <c r="FJ15" s="70">
        <f>(FH15+FI15*2+FK15)/4</f>
        <v>546.5</v>
      </c>
      <c r="FK15" s="27">
        <v>557</v>
      </c>
      <c r="FL15" s="27">
        <v>556</v>
      </c>
      <c r="FM15" s="70">
        <f>(FK15+FL15*2+FN15)/4</f>
        <v>559.75</v>
      </c>
      <c r="FN15" s="27">
        <v>570</v>
      </c>
      <c r="FO15" s="27">
        <v>587</v>
      </c>
      <c r="FP15" s="70">
        <f>(FN15+FO15*2+FQ15)/4</f>
        <v>436</v>
      </c>
      <c r="FQ15" s="27"/>
      <c r="FR15" s="27"/>
      <c r="FS15" s="70">
        <f>(FQ15+FR15*2+FT15)/4</f>
        <v>0</v>
      </c>
      <c r="FT15" s="27"/>
      <c r="FU15" s="27"/>
      <c r="FV15" s="70">
        <f>(FT15+FU15*2+FW15)/4</f>
        <v>0</v>
      </c>
      <c r="FW15" s="27"/>
      <c r="FX15" s="27"/>
      <c r="FY15" s="70">
        <f>(FW15+FX15*2+FZ15)/4</f>
        <v>0</v>
      </c>
      <c r="FZ15" s="27"/>
      <c r="GA15" s="27"/>
      <c r="GB15" s="70">
        <f>(FZ15+GA15*2+GC15)/4</f>
        <v>0</v>
      </c>
      <c r="GC15" s="27"/>
      <c r="GD15" s="27"/>
      <c r="GE15" s="70">
        <f>(GC15+GD15*2+GF15)/4</f>
        <v>0</v>
      </c>
      <c r="GF15" s="27"/>
      <c r="GG15" s="27"/>
    </row>
    <row r="16" spans="1:192" ht="10.5" customHeight="1" x14ac:dyDescent="0.25">
      <c r="A16" s="65">
        <f t="shared" si="2"/>
        <v>9</v>
      </c>
      <c r="B16" s="66" t="s">
        <v>14</v>
      </c>
      <c r="C16" s="67">
        <v>311</v>
      </c>
      <c r="D16" s="68" t="s">
        <v>47</v>
      </c>
      <c r="E16" s="68" t="s">
        <v>47</v>
      </c>
      <c r="F16" s="68">
        <v>15</v>
      </c>
      <c r="G16" s="68">
        <v>15</v>
      </c>
      <c r="H16" s="68">
        <v>17</v>
      </c>
      <c r="I16" s="68">
        <v>20</v>
      </c>
      <c r="J16" s="68">
        <v>22</v>
      </c>
      <c r="K16" s="68">
        <v>24</v>
      </c>
      <c r="L16" s="68">
        <v>24</v>
      </c>
      <c r="M16" s="68">
        <v>23</v>
      </c>
      <c r="N16" s="68">
        <v>21</v>
      </c>
      <c r="O16" s="68">
        <v>22</v>
      </c>
      <c r="P16" s="68">
        <v>23</v>
      </c>
      <c r="Q16" s="68">
        <v>23</v>
      </c>
      <c r="R16" s="68">
        <v>23</v>
      </c>
      <c r="S16" s="68">
        <v>23</v>
      </c>
      <c r="T16" s="68">
        <v>23</v>
      </c>
      <c r="U16" s="68">
        <v>22</v>
      </c>
      <c r="V16" s="68">
        <v>22</v>
      </c>
      <c r="W16" s="68">
        <v>22</v>
      </c>
      <c r="X16" s="68">
        <v>22</v>
      </c>
      <c r="Y16" s="68">
        <v>23</v>
      </c>
      <c r="Z16" s="68">
        <v>24</v>
      </c>
      <c r="AA16" s="68">
        <v>24</v>
      </c>
      <c r="AB16" s="68">
        <v>25</v>
      </c>
      <c r="AC16" s="68">
        <v>26</v>
      </c>
      <c r="AD16" s="68">
        <v>26</v>
      </c>
      <c r="AE16" s="68">
        <v>26</v>
      </c>
      <c r="AF16" s="68">
        <v>26</v>
      </c>
      <c r="AG16" s="68">
        <v>27</v>
      </c>
      <c r="AH16" s="68">
        <v>27</v>
      </c>
      <c r="AI16" s="68">
        <v>27</v>
      </c>
      <c r="AJ16" s="68">
        <v>27</v>
      </c>
      <c r="AK16" s="68">
        <v>27</v>
      </c>
      <c r="AL16" s="68">
        <v>31</v>
      </c>
      <c r="AM16" s="68">
        <v>39</v>
      </c>
      <c r="AN16" s="68">
        <v>43</v>
      </c>
      <c r="AO16" s="68">
        <v>45</v>
      </c>
      <c r="AP16" s="68">
        <v>49</v>
      </c>
      <c r="AQ16" s="68">
        <v>55</v>
      </c>
      <c r="AR16" s="68">
        <v>55</v>
      </c>
      <c r="AS16" s="68">
        <v>55</v>
      </c>
      <c r="AT16" s="68">
        <v>55</v>
      </c>
      <c r="AU16" s="68">
        <v>56</v>
      </c>
      <c r="AV16" s="68">
        <v>63</v>
      </c>
      <c r="AW16" s="68">
        <v>69</v>
      </c>
      <c r="AX16" s="68">
        <v>73</v>
      </c>
      <c r="AY16" s="68">
        <v>74</v>
      </c>
      <c r="AZ16" s="68">
        <v>74</v>
      </c>
      <c r="BA16" s="68">
        <v>71</v>
      </c>
      <c r="BB16" s="68">
        <v>71</v>
      </c>
      <c r="BC16" s="68">
        <v>71</v>
      </c>
      <c r="BD16" s="68">
        <v>73</v>
      </c>
      <c r="BE16" s="68">
        <v>74</v>
      </c>
      <c r="BF16" s="68">
        <v>78</v>
      </c>
      <c r="BG16" s="68">
        <v>81</v>
      </c>
      <c r="BH16" s="68">
        <v>81</v>
      </c>
      <c r="BI16" s="68">
        <v>84</v>
      </c>
      <c r="BJ16" s="68">
        <v>89</v>
      </c>
      <c r="BK16" s="68">
        <v>93</v>
      </c>
      <c r="BL16" s="68">
        <v>96</v>
      </c>
      <c r="BM16" s="68">
        <v>100</v>
      </c>
      <c r="BN16" s="69">
        <v>122</v>
      </c>
      <c r="BO16" s="68">
        <v>155</v>
      </c>
      <c r="BP16" s="68">
        <v>174</v>
      </c>
      <c r="BQ16" s="68">
        <v>184</v>
      </c>
      <c r="BR16" s="68">
        <v>192</v>
      </c>
      <c r="BS16" s="68">
        <v>205</v>
      </c>
      <c r="BT16" s="68">
        <v>222</v>
      </c>
      <c r="BU16" s="68">
        <v>245</v>
      </c>
      <c r="BV16" s="68">
        <v>260</v>
      </c>
      <c r="BW16" s="68">
        <v>271</v>
      </c>
      <c r="BX16" s="68">
        <v>277</v>
      </c>
      <c r="BY16" s="68">
        <v>282</v>
      </c>
      <c r="BZ16" s="68">
        <v>284</v>
      </c>
      <c r="CA16" s="68">
        <v>299</v>
      </c>
      <c r="CB16" s="68">
        <v>330</v>
      </c>
      <c r="CC16" s="67">
        <v>303</v>
      </c>
      <c r="CD16" s="70">
        <v>311.25</v>
      </c>
      <c r="CE16" s="71">
        <v>309</v>
      </c>
      <c r="CF16" s="67">
        <v>336</v>
      </c>
      <c r="CG16" s="70">
        <v>330.25</v>
      </c>
      <c r="CH16" s="71">
        <v>340</v>
      </c>
      <c r="CI16" s="67">
        <v>349</v>
      </c>
      <c r="CJ16" s="70">
        <v>348.75</v>
      </c>
      <c r="CK16" s="71">
        <v>357</v>
      </c>
      <c r="CL16" s="67">
        <v>350</v>
      </c>
      <c r="CM16" s="70">
        <v>355</v>
      </c>
      <c r="CN16" s="71">
        <v>363</v>
      </c>
      <c r="CO16" s="67">
        <v>370</v>
      </c>
      <c r="CP16" s="70">
        <v>368</v>
      </c>
      <c r="CQ16" s="71">
        <v>369</v>
      </c>
      <c r="CR16" s="68">
        <v>378</v>
      </c>
      <c r="CS16" s="68">
        <v>386.25</v>
      </c>
      <c r="CT16" s="68">
        <v>420</v>
      </c>
      <c r="CU16" s="67">
        <v>426</v>
      </c>
      <c r="CV16" s="70">
        <v>427.5</v>
      </c>
      <c r="CW16" s="71">
        <v>438</v>
      </c>
      <c r="CX16" s="67">
        <v>437</v>
      </c>
      <c r="CY16" s="70">
        <v>441.5</v>
      </c>
      <c r="CZ16" s="70">
        <v>454</v>
      </c>
      <c r="DA16" s="70">
        <v>446</v>
      </c>
      <c r="DB16" s="70">
        <v>450</v>
      </c>
      <c r="DC16" s="70">
        <v>454</v>
      </c>
      <c r="DD16" s="70">
        <v>476</v>
      </c>
      <c r="DE16" s="70">
        <v>472.75</v>
      </c>
      <c r="DF16" s="70">
        <v>485</v>
      </c>
      <c r="DG16" s="70">
        <v>486</v>
      </c>
      <c r="DH16" s="70">
        <f>(DF16+DG16*2+DI16)/4</f>
        <v>489</v>
      </c>
      <c r="DI16" s="70">
        <v>499</v>
      </c>
      <c r="DJ16" s="72">
        <v>499</v>
      </c>
      <c r="DK16" s="70">
        <f>(DI16+DJ16*2+DL16)/4</f>
        <v>505</v>
      </c>
      <c r="DL16" s="70">
        <v>523</v>
      </c>
      <c r="DM16" s="70">
        <v>532</v>
      </c>
      <c r="DN16" s="70">
        <f>(DL16+DM16*2+DO16)/4</f>
        <v>529.5</v>
      </c>
      <c r="DO16" s="70">
        <v>531</v>
      </c>
      <c r="DP16" s="70">
        <v>531</v>
      </c>
      <c r="DQ16" s="70">
        <f>(DO16+DP16*2+DR16)/4</f>
        <v>527.25</v>
      </c>
      <c r="DR16" s="70">
        <v>516</v>
      </c>
      <c r="DS16" s="70">
        <v>533</v>
      </c>
      <c r="DT16" s="70">
        <f>(DR16+DS16*2+DU16)/4</f>
        <v>529</v>
      </c>
      <c r="DU16" s="70">
        <v>534</v>
      </c>
      <c r="DV16" s="70">
        <v>546</v>
      </c>
      <c r="DW16" s="70">
        <f>(DU16+DV16*2+DX16)/4</f>
        <v>543.25</v>
      </c>
      <c r="DX16" s="70">
        <v>547</v>
      </c>
      <c r="DY16" s="70">
        <v>569</v>
      </c>
      <c r="DZ16" s="70">
        <f>(DX16+DY16*2+EA16)/4</f>
        <v>572.25</v>
      </c>
      <c r="EA16" s="72">
        <v>604</v>
      </c>
      <c r="EB16" s="70">
        <v>611</v>
      </c>
      <c r="EC16" s="70">
        <f>(EA16+EB16*2+ED16)/4</f>
        <v>611.5</v>
      </c>
      <c r="ED16" s="73">
        <v>620</v>
      </c>
      <c r="EE16" s="74">
        <v>619</v>
      </c>
      <c r="EF16" s="70">
        <f>(ED16+EE16*2+EG16)/4</f>
        <v>624.25</v>
      </c>
      <c r="EG16" s="75">
        <v>639</v>
      </c>
      <c r="EH16" s="73">
        <v>628.03721561137343</v>
      </c>
      <c r="EI16" s="70">
        <f>(EG16+EH16*2+EJ16)/4</f>
        <v>633.76860780568677</v>
      </c>
      <c r="EJ16" s="73">
        <v>640</v>
      </c>
      <c r="EK16" s="73">
        <v>666</v>
      </c>
      <c r="EL16" s="70">
        <f>(EJ16+EK16*2+EM16)/4</f>
        <v>662.75</v>
      </c>
      <c r="EM16" s="73">
        <v>679</v>
      </c>
      <c r="EN16" s="73">
        <v>688</v>
      </c>
      <c r="EO16" s="70">
        <f>(EM16+EN16*2+EP16)/4</f>
        <v>690.5</v>
      </c>
      <c r="EP16" s="73">
        <v>707</v>
      </c>
      <c r="EQ16" s="74">
        <v>701</v>
      </c>
      <c r="ER16" s="70">
        <f>(EP16+EQ16*2+ES16)/4</f>
        <v>704.25</v>
      </c>
      <c r="ES16" s="27">
        <v>708</v>
      </c>
      <c r="ET16" s="27">
        <v>760</v>
      </c>
      <c r="EU16" s="70">
        <f>(ES16+ET16*2+EV16)/4</f>
        <v>752</v>
      </c>
      <c r="EV16" s="27">
        <v>780</v>
      </c>
      <c r="EW16" s="27">
        <v>785</v>
      </c>
      <c r="EX16" s="70">
        <f>(EV16+EW16*2+EY16)/4</f>
        <v>787.5</v>
      </c>
      <c r="EY16" s="27">
        <v>800</v>
      </c>
      <c r="EZ16" s="27">
        <v>844</v>
      </c>
      <c r="FA16" s="70">
        <f>(EY16+EZ16*2+FB16)/4</f>
        <v>836</v>
      </c>
      <c r="FB16" s="27">
        <v>856</v>
      </c>
      <c r="FC16" s="27">
        <v>900</v>
      </c>
      <c r="FD16" s="70">
        <f>(FB16+FC16*2+FE16)/4</f>
        <v>896</v>
      </c>
      <c r="FE16" s="27">
        <v>928</v>
      </c>
      <c r="FF16" s="27">
        <v>931</v>
      </c>
      <c r="FG16" s="70">
        <f>(FE16+FF16*2+FH16)/4</f>
        <v>945</v>
      </c>
      <c r="FH16" s="27">
        <v>990</v>
      </c>
      <c r="FI16" s="27">
        <v>1013</v>
      </c>
      <c r="FJ16" s="70">
        <f>(FH16+FI16*2+FK16)/4</f>
        <v>1017</v>
      </c>
      <c r="FK16" s="27">
        <v>1052</v>
      </c>
      <c r="FL16" s="27">
        <v>1135</v>
      </c>
      <c r="FM16" s="70">
        <f>(FK16+FL16*2+FN16)/4</f>
        <v>1117</v>
      </c>
      <c r="FN16" s="27">
        <v>1146</v>
      </c>
      <c r="FO16" s="27">
        <v>1216</v>
      </c>
      <c r="FP16" s="70">
        <f>(FN16+FO16*2+FQ16)/4</f>
        <v>894.5</v>
      </c>
      <c r="FQ16" s="27"/>
      <c r="FR16" s="27"/>
      <c r="FS16" s="70">
        <f>(FQ16+FR16*2+FT16)/4</f>
        <v>0</v>
      </c>
      <c r="FT16" s="27"/>
      <c r="FU16" s="27"/>
      <c r="FV16" s="70">
        <f>(FT16+FU16*2+FW16)/4</f>
        <v>0</v>
      </c>
      <c r="FW16" s="27"/>
      <c r="FX16" s="27"/>
      <c r="FY16" s="70">
        <f>(FW16+FX16*2+FZ16)/4</f>
        <v>0</v>
      </c>
      <c r="FZ16" s="27"/>
      <c r="GA16" s="27"/>
      <c r="GB16" s="70">
        <f>(FZ16+GA16*2+GC16)/4</f>
        <v>0</v>
      </c>
      <c r="GC16" s="27"/>
      <c r="GD16" s="27"/>
      <c r="GE16" s="70">
        <f>(GC16+GD16*2+GF16)/4</f>
        <v>0</v>
      </c>
      <c r="GF16" s="27"/>
      <c r="GG16" s="27"/>
    </row>
    <row r="17" spans="1:189" ht="10.5" customHeight="1" x14ac:dyDescent="0.25">
      <c r="A17" s="65">
        <f t="shared" si="2"/>
        <v>10</v>
      </c>
      <c r="B17" s="66"/>
      <c r="C17" s="67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9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7"/>
      <c r="CD17" s="70"/>
      <c r="CE17" s="71"/>
      <c r="CF17" s="67"/>
      <c r="CG17" s="70"/>
      <c r="CH17" s="71"/>
      <c r="CI17" s="67"/>
      <c r="CJ17" s="70"/>
      <c r="CK17" s="71"/>
      <c r="CL17" s="67"/>
      <c r="CM17" s="70"/>
      <c r="CN17" s="71"/>
      <c r="CO17" s="67"/>
      <c r="CP17" s="70"/>
      <c r="CQ17" s="71"/>
      <c r="CR17" s="68"/>
      <c r="CS17" s="68"/>
      <c r="CT17" s="68"/>
      <c r="CU17" s="67"/>
      <c r="CV17" s="70"/>
      <c r="CW17" s="71"/>
      <c r="CX17" s="67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3"/>
      <c r="EE17" s="74"/>
      <c r="EF17" s="70"/>
      <c r="EG17" s="75"/>
      <c r="EH17" s="73"/>
      <c r="EI17" s="70"/>
      <c r="EJ17" s="73"/>
      <c r="EK17" s="73"/>
      <c r="EL17" s="70"/>
      <c r="EM17" s="73"/>
      <c r="EN17" s="73"/>
      <c r="EO17" s="70"/>
      <c r="EP17" s="73"/>
      <c r="EQ17" s="74"/>
      <c r="ER17" s="70"/>
      <c r="ES17" s="27"/>
      <c r="ET17" s="27"/>
      <c r="EU17" s="70"/>
      <c r="EV17" s="27"/>
      <c r="EW17" s="27"/>
      <c r="EX17" s="70"/>
      <c r="EY17" s="27"/>
      <c r="EZ17" s="27"/>
      <c r="FA17" s="70"/>
      <c r="FB17" s="27"/>
      <c r="FC17" s="27"/>
      <c r="FD17" s="70"/>
      <c r="FE17" s="27"/>
      <c r="FF17" s="27"/>
      <c r="FG17" s="70"/>
      <c r="FH17" s="27"/>
      <c r="FI17" s="27"/>
      <c r="FJ17" s="70"/>
      <c r="FK17" s="27"/>
      <c r="FL17" s="27"/>
      <c r="FM17" s="70"/>
      <c r="FN17" s="27"/>
      <c r="FO17" s="27"/>
      <c r="FP17" s="70"/>
      <c r="FQ17" s="27"/>
      <c r="FR17" s="27"/>
      <c r="FS17" s="70"/>
      <c r="FT17" s="27"/>
      <c r="FU17" s="27"/>
      <c r="FV17" s="70"/>
      <c r="FW17" s="27"/>
      <c r="FX17" s="27"/>
      <c r="FY17" s="70"/>
      <c r="FZ17" s="27"/>
      <c r="GA17" s="27"/>
      <c r="GB17" s="70"/>
      <c r="GC17" s="27"/>
      <c r="GD17" s="27"/>
      <c r="GE17" s="70"/>
      <c r="GF17" s="27"/>
      <c r="GG17" s="27"/>
    </row>
    <row r="18" spans="1:189" ht="10.5" customHeight="1" x14ac:dyDescent="0.25">
      <c r="A18" s="65">
        <f t="shared" si="2"/>
        <v>11</v>
      </c>
      <c r="B18" s="66"/>
      <c r="C18" s="67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9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7"/>
      <c r="CD18" s="70"/>
      <c r="CE18" s="71"/>
      <c r="CF18" s="67"/>
      <c r="CG18" s="70"/>
      <c r="CH18" s="71"/>
      <c r="CI18" s="67"/>
      <c r="CJ18" s="70"/>
      <c r="CK18" s="71"/>
      <c r="CL18" s="67"/>
      <c r="CM18" s="70"/>
      <c r="CN18" s="71"/>
      <c r="CO18" s="67"/>
      <c r="CP18" s="70"/>
      <c r="CQ18" s="71"/>
      <c r="CR18" s="68"/>
      <c r="CS18" s="68"/>
      <c r="CT18" s="68"/>
      <c r="CU18" s="67"/>
      <c r="CV18" s="70"/>
      <c r="CW18" s="71"/>
      <c r="CX18" s="67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3"/>
      <c r="EE18" s="74"/>
      <c r="EF18" s="70"/>
      <c r="EG18" s="75"/>
      <c r="EH18" s="73"/>
      <c r="EI18" s="70"/>
      <c r="EJ18" s="73"/>
      <c r="EK18" s="73"/>
      <c r="EL18" s="70"/>
      <c r="EM18" s="73"/>
      <c r="EN18" s="73"/>
      <c r="EO18" s="70"/>
      <c r="EP18" s="73"/>
      <c r="EQ18" s="74"/>
      <c r="ER18" s="70"/>
      <c r="ES18" s="27"/>
      <c r="ET18" s="27"/>
      <c r="EU18" s="70"/>
      <c r="EV18" s="27"/>
      <c r="EW18" s="27"/>
      <c r="EX18" s="70"/>
      <c r="EY18" s="27"/>
      <c r="EZ18" s="27"/>
      <c r="FA18" s="70"/>
      <c r="FB18" s="27"/>
      <c r="FC18" s="27"/>
      <c r="FD18" s="70"/>
      <c r="FE18" s="27"/>
      <c r="FF18" s="27"/>
      <c r="FG18" s="70"/>
      <c r="FH18" s="27"/>
      <c r="FI18" s="27"/>
      <c r="FJ18" s="70"/>
      <c r="FK18" s="27"/>
      <c r="FL18" s="27"/>
      <c r="FM18" s="70"/>
      <c r="FN18" s="27"/>
      <c r="FO18" s="27"/>
      <c r="FP18" s="70"/>
      <c r="FQ18" s="27"/>
      <c r="FR18" s="27"/>
      <c r="FS18" s="70"/>
      <c r="FT18" s="27"/>
      <c r="FU18" s="27"/>
      <c r="FV18" s="70"/>
      <c r="FW18" s="27"/>
      <c r="FX18" s="27"/>
      <c r="FY18" s="70"/>
      <c r="FZ18" s="27"/>
      <c r="GA18" s="27"/>
      <c r="GB18" s="70"/>
      <c r="GC18" s="27"/>
      <c r="GD18" s="27"/>
      <c r="GE18" s="70"/>
      <c r="GF18" s="27"/>
      <c r="GG18" s="27"/>
    </row>
    <row r="19" spans="1:189" ht="10.5" customHeight="1" x14ac:dyDescent="0.25">
      <c r="A19" s="65">
        <f t="shared" si="2"/>
        <v>12</v>
      </c>
      <c r="B19" s="66"/>
      <c r="C19" s="67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9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7"/>
      <c r="CD19" s="70"/>
      <c r="CE19" s="71"/>
      <c r="CF19" s="67"/>
      <c r="CG19" s="70"/>
      <c r="CH19" s="71"/>
      <c r="CI19" s="67"/>
      <c r="CJ19" s="70"/>
      <c r="CK19" s="71"/>
      <c r="CL19" s="67"/>
      <c r="CM19" s="70"/>
      <c r="CN19" s="71"/>
      <c r="CO19" s="67"/>
      <c r="CP19" s="70"/>
      <c r="CQ19" s="71"/>
      <c r="CR19" s="68"/>
      <c r="CS19" s="68"/>
      <c r="CT19" s="68"/>
      <c r="CU19" s="67"/>
      <c r="CV19" s="70"/>
      <c r="CW19" s="71"/>
      <c r="CX19" s="67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3"/>
      <c r="EE19" s="74"/>
      <c r="EF19" s="70"/>
      <c r="EG19" s="75"/>
      <c r="EH19" s="73"/>
      <c r="EI19" s="70"/>
      <c r="EJ19" s="73"/>
      <c r="EK19" s="73"/>
      <c r="EL19" s="70"/>
      <c r="EM19" s="73"/>
      <c r="EN19" s="73"/>
      <c r="EO19" s="70"/>
      <c r="EP19" s="73"/>
      <c r="EQ19" s="74"/>
      <c r="ER19" s="70"/>
      <c r="ES19" s="27"/>
      <c r="ET19" s="27"/>
      <c r="EU19" s="70"/>
      <c r="EV19" s="27"/>
      <c r="EW19" s="27"/>
      <c r="EX19" s="70"/>
      <c r="EY19" s="27"/>
      <c r="EZ19" s="27"/>
      <c r="FA19" s="70"/>
      <c r="FB19" s="27"/>
      <c r="FC19" s="27"/>
      <c r="FD19" s="70"/>
      <c r="FE19" s="27"/>
      <c r="FF19" s="27"/>
      <c r="FG19" s="70"/>
      <c r="FH19" s="27"/>
      <c r="FI19" s="27"/>
      <c r="FJ19" s="70"/>
      <c r="FK19" s="27"/>
      <c r="FL19" s="27"/>
      <c r="FM19" s="70"/>
      <c r="FN19" s="27"/>
      <c r="FO19" s="27"/>
      <c r="FP19" s="70"/>
      <c r="FQ19" s="27"/>
      <c r="FR19" s="27"/>
      <c r="FS19" s="70"/>
      <c r="FT19" s="27"/>
      <c r="FU19" s="27"/>
      <c r="FV19" s="70"/>
      <c r="FW19" s="27"/>
      <c r="FX19" s="27"/>
      <c r="FY19" s="70"/>
      <c r="FZ19" s="27"/>
      <c r="GA19" s="27"/>
      <c r="GB19" s="70"/>
      <c r="GC19" s="27"/>
      <c r="GD19" s="27"/>
      <c r="GE19" s="70"/>
      <c r="GF19" s="27"/>
      <c r="GG19" s="27"/>
    </row>
    <row r="20" spans="1:189" ht="10.5" customHeight="1" x14ac:dyDescent="0.25">
      <c r="A20" s="65">
        <f t="shared" si="2"/>
        <v>13</v>
      </c>
      <c r="B20" s="66"/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9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7"/>
      <c r="CD20" s="70"/>
      <c r="CE20" s="71"/>
      <c r="CF20" s="67"/>
      <c r="CG20" s="70"/>
      <c r="CH20" s="71"/>
      <c r="CI20" s="67"/>
      <c r="CJ20" s="70"/>
      <c r="CK20" s="71"/>
      <c r="CL20" s="67"/>
      <c r="CM20" s="70"/>
      <c r="CN20" s="71"/>
      <c r="CO20" s="67"/>
      <c r="CP20" s="70"/>
      <c r="CQ20" s="71"/>
      <c r="CR20" s="68"/>
      <c r="CS20" s="68"/>
      <c r="CT20" s="68"/>
      <c r="CU20" s="67"/>
      <c r="CV20" s="70"/>
      <c r="CW20" s="71"/>
      <c r="CX20" s="67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3"/>
      <c r="EE20" s="74"/>
      <c r="EF20" s="70"/>
      <c r="EG20" s="75"/>
      <c r="EH20" s="73"/>
      <c r="EI20" s="70"/>
      <c r="EJ20" s="73"/>
      <c r="EK20" s="73"/>
      <c r="EL20" s="70"/>
      <c r="EM20" s="73"/>
      <c r="EN20" s="73"/>
      <c r="EO20" s="70"/>
      <c r="EP20" s="73"/>
      <c r="EQ20" s="74"/>
      <c r="ER20" s="70"/>
      <c r="ES20" s="27"/>
      <c r="ET20" s="27"/>
      <c r="EU20" s="70"/>
      <c r="EV20" s="27"/>
      <c r="EW20" s="27"/>
      <c r="EX20" s="70"/>
      <c r="EY20" s="27"/>
      <c r="EZ20" s="27"/>
      <c r="FA20" s="70"/>
      <c r="FB20" s="27"/>
      <c r="FC20" s="27"/>
      <c r="FD20" s="70"/>
      <c r="FE20" s="27"/>
      <c r="FF20" s="27"/>
      <c r="FG20" s="70"/>
      <c r="FH20" s="27"/>
      <c r="FI20" s="27"/>
      <c r="FJ20" s="70"/>
      <c r="FK20" s="27"/>
      <c r="FL20" s="27"/>
      <c r="FM20" s="70"/>
      <c r="FN20" s="27"/>
      <c r="FO20" s="27"/>
      <c r="FP20" s="70"/>
      <c r="FQ20" s="27"/>
      <c r="FR20" s="27"/>
      <c r="FS20" s="70"/>
      <c r="FT20" s="27"/>
      <c r="FU20" s="27"/>
      <c r="FV20" s="70"/>
      <c r="FW20" s="27"/>
      <c r="FX20" s="27"/>
      <c r="FY20" s="70"/>
      <c r="FZ20" s="27"/>
      <c r="GA20" s="27"/>
      <c r="GB20" s="70"/>
      <c r="GC20" s="27"/>
      <c r="GD20" s="27"/>
      <c r="GE20" s="70"/>
      <c r="GF20" s="27"/>
      <c r="GG20" s="27"/>
    </row>
    <row r="21" spans="1:189" ht="10.5" customHeight="1" x14ac:dyDescent="0.25">
      <c r="A21" s="65">
        <f t="shared" si="2"/>
        <v>14</v>
      </c>
      <c r="B21" s="53" t="s">
        <v>48</v>
      </c>
      <c r="C21" s="67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9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7"/>
      <c r="CD21" s="70"/>
      <c r="CE21" s="71"/>
      <c r="CF21" s="67"/>
      <c r="CG21" s="70"/>
      <c r="CH21" s="71"/>
      <c r="CI21" s="67"/>
      <c r="CJ21" s="70"/>
      <c r="CK21" s="71"/>
      <c r="CL21" s="67"/>
      <c r="CM21" s="70"/>
      <c r="CN21" s="71"/>
      <c r="CO21" s="67"/>
      <c r="CP21" s="70"/>
      <c r="CQ21" s="71"/>
      <c r="CR21" s="68"/>
      <c r="CS21" s="68"/>
      <c r="CT21" s="68"/>
      <c r="CU21" s="67"/>
      <c r="CV21" s="70"/>
      <c r="CW21" s="71"/>
      <c r="CX21" s="67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0"/>
      <c r="DT21" s="70"/>
      <c r="DU21" s="70"/>
      <c r="DV21" s="70"/>
      <c r="DW21" s="70"/>
      <c r="DX21" s="70"/>
      <c r="DY21" s="70"/>
      <c r="DZ21" s="70"/>
      <c r="EA21" s="70"/>
      <c r="EB21" s="70"/>
      <c r="EC21" s="70"/>
      <c r="ED21" s="73"/>
      <c r="EE21" s="74"/>
      <c r="EF21" s="70"/>
      <c r="EG21" s="75"/>
      <c r="EH21" s="73"/>
      <c r="EI21" s="70"/>
      <c r="EJ21" s="73"/>
      <c r="EK21" s="73"/>
      <c r="EL21" s="70"/>
      <c r="EM21" s="73"/>
      <c r="EN21" s="73"/>
      <c r="EO21" s="70"/>
      <c r="EP21" s="73"/>
      <c r="EQ21" s="74"/>
      <c r="ER21" s="70"/>
      <c r="ES21" s="27"/>
      <c r="ET21" s="27"/>
      <c r="EU21" s="70"/>
      <c r="EV21" s="27"/>
      <c r="EW21" s="27"/>
      <c r="EX21" s="70"/>
      <c r="EY21" s="27"/>
      <c r="EZ21" s="27"/>
      <c r="FA21" s="70"/>
      <c r="FB21" s="27"/>
      <c r="FC21" s="27"/>
      <c r="FD21" s="70"/>
      <c r="FE21" s="27"/>
      <c r="FF21" s="27"/>
      <c r="FG21" s="70"/>
      <c r="FH21" s="27"/>
      <c r="FI21" s="27"/>
      <c r="FJ21" s="70"/>
      <c r="FK21" s="27"/>
      <c r="FL21" s="27"/>
      <c r="FM21" s="70"/>
      <c r="FN21" s="27"/>
      <c r="FO21" s="27"/>
      <c r="FP21" s="70"/>
      <c r="FQ21" s="27"/>
      <c r="FR21" s="27"/>
      <c r="FS21" s="70"/>
      <c r="FT21" s="27"/>
      <c r="FU21" s="27"/>
      <c r="FV21" s="70"/>
      <c r="FW21" s="27"/>
      <c r="FX21" s="27"/>
      <c r="FY21" s="70"/>
      <c r="FZ21" s="27"/>
      <c r="GA21" s="27"/>
      <c r="GB21" s="70"/>
      <c r="GC21" s="27"/>
      <c r="GD21" s="27"/>
      <c r="GE21" s="70"/>
      <c r="GF21" s="27"/>
      <c r="GG21" s="27"/>
    </row>
    <row r="22" spans="1:189" ht="10.5" customHeight="1" x14ac:dyDescent="0.25">
      <c r="A22" s="65">
        <f t="shared" si="2"/>
        <v>15</v>
      </c>
      <c r="B22" s="66" t="s">
        <v>13</v>
      </c>
      <c r="C22" s="67">
        <v>304</v>
      </c>
      <c r="D22" s="68">
        <v>8</v>
      </c>
      <c r="E22" s="68">
        <v>8</v>
      </c>
      <c r="F22" s="68">
        <v>8</v>
      </c>
      <c r="G22" s="68">
        <v>9</v>
      </c>
      <c r="H22" s="68">
        <v>11</v>
      </c>
      <c r="I22" s="68">
        <v>15</v>
      </c>
      <c r="J22" s="68">
        <v>16</v>
      </c>
      <c r="K22" s="68">
        <v>17</v>
      </c>
      <c r="L22" s="68">
        <v>19</v>
      </c>
      <c r="M22" s="68">
        <v>17</v>
      </c>
      <c r="N22" s="68">
        <v>16</v>
      </c>
      <c r="O22" s="68">
        <v>17</v>
      </c>
      <c r="P22" s="68">
        <v>17</v>
      </c>
      <c r="Q22" s="68">
        <v>17</v>
      </c>
      <c r="R22" s="68">
        <v>17</v>
      </c>
      <c r="S22" s="68">
        <v>17</v>
      </c>
      <c r="T22" s="68">
        <v>16</v>
      </c>
      <c r="U22" s="68">
        <v>16</v>
      </c>
      <c r="V22" s="68">
        <v>15</v>
      </c>
      <c r="W22" s="68">
        <v>14</v>
      </c>
      <c r="X22" s="68">
        <v>13</v>
      </c>
      <c r="Y22" s="68">
        <v>13</v>
      </c>
      <c r="Z22" s="68">
        <v>15</v>
      </c>
      <c r="AA22" s="68">
        <v>15</v>
      </c>
      <c r="AB22" s="68">
        <v>15</v>
      </c>
      <c r="AC22" s="68">
        <v>16</v>
      </c>
      <c r="AD22" s="68">
        <v>16</v>
      </c>
      <c r="AE22" s="68">
        <v>16</v>
      </c>
      <c r="AF22" s="68">
        <v>16</v>
      </c>
      <c r="AG22" s="68">
        <v>18</v>
      </c>
      <c r="AH22" s="68">
        <v>20</v>
      </c>
      <c r="AI22" s="68">
        <v>20</v>
      </c>
      <c r="AJ22" s="68">
        <v>20</v>
      </c>
      <c r="AK22" s="68">
        <v>21</v>
      </c>
      <c r="AL22" s="68">
        <v>24</v>
      </c>
      <c r="AM22" s="68">
        <v>28</v>
      </c>
      <c r="AN22" s="68">
        <v>32</v>
      </c>
      <c r="AO22" s="68">
        <v>33</v>
      </c>
      <c r="AP22" s="68">
        <v>34</v>
      </c>
      <c r="AQ22" s="68">
        <v>36</v>
      </c>
      <c r="AR22" s="68">
        <v>37</v>
      </c>
      <c r="AS22" s="68">
        <v>39</v>
      </c>
      <c r="AT22" s="68">
        <v>41</v>
      </c>
      <c r="AU22" s="68">
        <v>42</v>
      </c>
      <c r="AV22" s="68">
        <v>46</v>
      </c>
      <c r="AW22" s="68">
        <v>48</v>
      </c>
      <c r="AX22" s="68">
        <v>50</v>
      </c>
      <c r="AY22" s="68">
        <v>51</v>
      </c>
      <c r="AZ22" s="68">
        <v>52</v>
      </c>
      <c r="BA22" s="68">
        <v>53</v>
      </c>
      <c r="BB22" s="68">
        <v>54</v>
      </c>
      <c r="BC22" s="68">
        <v>55</v>
      </c>
      <c r="BD22" s="68">
        <v>56</v>
      </c>
      <c r="BE22" s="68">
        <v>57</v>
      </c>
      <c r="BF22" s="68">
        <v>59</v>
      </c>
      <c r="BG22" s="68">
        <v>60</v>
      </c>
      <c r="BH22" s="68">
        <v>64</v>
      </c>
      <c r="BI22" s="68">
        <v>70</v>
      </c>
      <c r="BJ22" s="68">
        <v>73</v>
      </c>
      <c r="BK22" s="68">
        <v>81</v>
      </c>
      <c r="BL22" s="68">
        <v>93</v>
      </c>
      <c r="BM22" s="68">
        <v>100</v>
      </c>
      <c r="BN22" s="69">
        <v>115</v>
      </c>
      <c r="BO22" s="68">
        <v>127</v>
      </c>
      <c r="BP22" s="68">
        <v>131</v>
      </c>
      <c r="BQ22" s="68">
        <v>139</v>
      </c>
      <c r="BR22" s="68">
        <v>152</v>
      </c>
      <c r="BS22" s="68">
        <v>164</v>
      </c>
      <c r="BT22" s="68">
        <v>179</v>
      </c>
      <c r="BU22" s="68">
        <v>191</v>
      </c>
      <c r="BV22" s="68">
        <v>195</v>
      </c>
      <c r="BW22" s="68">
        <v>201</v>
      </c>
      <c r="BX22" s="68">
        <v>208</v>
      </c>
      <c r="BY22" s="68">
        <v>214</v>
      </c>
      <c r="BZ22" s="68">
        <v>217</v>
      </c>
      <c r="CA22" s="68">
        <v>219</v>
      </c>
      <c r="CB22" s="68">
        <v>221</v>
      </c>
      <c r="CC22" s="67">
        <v>227</v>
      </c>
      <c r="CD22" s="70">
        <v>225.5</v>
      </c>
      <c r="CE22" s="71">
        <v>227</v>
      </c>
      <c r="CF22" s="67">
        <v>237</v>
      </c>
      <c r="CG22" s="70">
        <v>234.5</v>
      </c>
      <c r="CH22" s="71">
        <v>237</v>
      </c>
      <c r="CI22" s="67">
        <v>235</v>
      </c>
      <c r="CJ22" s="70">
        <v>234.75</v>
      </c>
      <c r="CK22" s="71">
        <v>232</v>
      </c>
      <c r="CL22" s="67">
        <v>232</v>
      </c>
      <c r="CM22" s="70">
        <v>231.5</v>
      </c>
      <c r="CN22" s="71">
        <v>230</v>
      </c>
      <c r="CO22" s="67">
        <v>236</v>
      </c>
      <c r="CP22" s="70">
        <v>236.25</v>
      </c>
      <c r="CQ22" s="71">
        <v>243</v>
      </c>
      <c r="CR22" s="68">
        <v>247</v>
      </c>
      <c r="CS22" s="68">
        <v>247.5</v>
      </c>
      <c r="CT22" s="68">
        <v>253</v>
      </c>
      <c r="CU22" s="67">
        <v>259</v>
      </c>
      <c r="CV22" s="70">
        <v>259</v>
      </c>
      <c r="CW22" s="71">
        <v>265</v>
      </c>
      <c r="CX22" s="67">
        <v>264</v>
      </c>
      <c r="CY22" s="70">
        <v>265.5</v>
      </c>
      <c r="CZ22" s="70">
        <v>269</v>
      </c>
      <c r="DA22" s="70">
        <v>270</v>
      </c>
      <c r="DB22" s="70">
        <v>271.25</v>
      </c>
      <c r="DC22" s="70">
        <v>276</v>
      </c>
      <c r="DD22" s="70">
        <v>277</v>
      </c>
      <c r="DE22" s="70">
        <v>277.75</v>
      </c>
      <c r="DF22" s="70">
        <v>281</v>
      </c>
      <c r="DG22" s="70">
        <v>280</v>
      </c>
      <c r="DH22" s="70">
        <f>(DF22+DG22*2+DI22)/4</f>
        <v>282.5</v>
      </c>
      <c r="DI22" s="70">
        <v>289</v>
      </c>
      <c r="DJ22" s="72">
        <v>288</v>
      </c>
      <c r="DK22" s="70">
        <f>(DI22+DJ22*2+DL22)/4</f>
        <v>290</v>
      </c>
      <c r="DL22" s="70">
        <v>295</v>
      </c>
      <c r="DM22" s="70">
        <v>309</v>
      </c>
      <c r="DN22" s="70">
        <f>(DL22+DM22*2+DO22)/4</f>
        <v>306.5</v>
      </c>
      <c r="DO22" s="70">
        <v>313</v>
      </c>
      <c r="DP22" s="70">
        <v>319</v>
      </c>
      <c r="DQ22" s="70">
        <f>(DO22+DP22*2+DR22)/4</f>
        <v>317.5</v>
      </c>
      <c r="DR22" s="70">
        <v>319</v>
      </c>
      <c r="DS22" s="70">
        <v>326</v>
      </c>
      <c r="DT22" s="70">
        <f>(DR22+DS22*2+DU22)/4</f>
        <v>324.25</v>
      </c>
      <c r="DU22" s="70">
        <v>326</v>
      </c>
      <c r="DV22" s="70">
        <v>324</v>
      </c>
      <c r="DW22" s="70">
        <f>(DU22+DV22*2+DX22)/4</f>
        <v>328.25</v>
      </c>
      <c r="DX22" s="70">
        <v>339</v>
      </c>
      <c r="DY22" s="70">
        <v>355</v>
      </c>
      <c r="DZ22" s="70">
        <f>(DX22+DY22*2+EA22)/4</f>
        <v>354.75</v>
      </c>
      <c r="EA22" s="72">
        <v>370</v>
      </c>
      <c r="EB22" s="70">
        <v>375</v>
      </c>
      <c r="EC22" s="70">
        <f>(EA22+EB22*2+ED22)/4</f>
        <v>375.5</v>
      </c>
      <c r="ED22" s="73">
        <v>382</v>
      </c>
      <c r="EE22" s="74">
        <v>393</v>
      </c>
      <c r="EF22" s="70">
        <f>(ED22+EE22*2+EG22)/4</f>
        <v>393.75</v>
      </c>
      <c r="EG22" s="75">
        <v>407</v>
      </c>
      <c r="EH22" s="73">
        <v>417.45980400635392</v>
      </c>
      <c r="EI22" s="70">
        <f>(EG22+EH22*2+EJ22)/4</f>
        <v>417.22990200317696</v>
      </c>
      <c r="EJ22" s="73">
        <v>427</v>
      </c>
      <c r="EK22" s="73">
        <v>456</v>
      </c>
      <c r="EL22" s="70">
        <f>(EJ22+EK22*2+EM22)/4</f>
        <v>449.75</v>
      </c>
      <c r="EM22" s="73">
        <v>460</v>
      </c>
      <c r="EN22" s="73">
        <v>444</v>
      </c>
      <c r="EO22" s="70">
        <f>(EM22+EN22*2+EP22)/4</f>
        <v>450</v>
      </c>
      <c r="EP22" s="73">
        <v>452</v>
      </c>
      <c r="EQ22" s="74">
        <v>460</v>
      </c>
      <c r="ER22" s="70">
        <f>(EP22+EQ22*2+ES22)/4</f>
        <v>459.5</v>
      </c>
      <c r="ES22" s="27">
        <v>466</v>
      </c>
      <c r="ET22" s="27">
        <v>483</v>
      </c>
      <c r="EU22" s="70">
        <f>(ES22+ET22*2+EV22)/4</f>
        <v>481</v>
      </c>
      <c r="EV22" s="27">
        <v>492</v>
      </c>
      <c r="EW22" s="27">
        <v>496</v>
      </c>
      <c r="EX22" s="70">
        <f>(EV22+EW22*2+EY22)/4</f>
        <v>499.5</v>
      </c>
      <c r="EY22" s="27">
        <v>514</v>
      </c>
      <c r="EZ22" s="27">
        <v>503</v>
      </c>
      <c r="FA22" s="70">
        <f>(EY22+EZ22*2+FB22)/4</f>
        <v>508</v>
      </c>
      <c r="FB22" s="27">
        <v>512</v>
      </c>
      <c r="FC22" s="27">
        <v>524</v>
      </c>
      <c r="FD22" s="70">
        <f>(FB22+FC22*2+FE22)/4</f>
        <v>522.75</v>
      </c>
      <c r="FE22" s="27">
        <v>531</v>
      </c>
      <c r="FF22" s="27">
        <v>536</v>
      </c>
      <c r="FG22" s="70">
        <f>(FE22+FF22*2+FH22)/4</f>
        <v>536</v>
      </c>
      <c r="FH22" s="27">
        <v>541</v>
      </c>
      <c r="FI22" s="27">
        <v>544</v>
      </c>
      <c r="FJ22" s="70">
        <f>(FH22+FI22*2+FK22)/4</f>
        <v>546.5</v>
      </c>
      <c r="FK22" s="27">
        <v>557</v>
      </c>
      <c r="FL22" s="27">
        <v>556</v>
      </c>
      <c r="FM22" s="70">
        <f>(FK22+FL22*2+FN22)/4</f>
        <v>559.75</v>
      </c>
      <c r="FN22" s="27">
        <v>570</v>
      </c>
      <c r="FO22" s="27">
        <v>587</v>
      </c>
      <c r="FP22" s="70">
        <f>(FN22+FO22*2+FQ22)/4</f>
        <v>436</v>
      </c>
      <c r="FQ22" s="27"/>
      <c r="FR22" s="27"/>
      <c r="FS22" s="70">
        <f>(FQ22+FR22*2+FT22)/4</f>
        <v>0</v>
      </c>
      <c r="FT22" s="27"/>
      <c r="FU22" s="27"/>
      <c r="FV22" s="70">
        <f>(FT22+FU22*2+FW22)/4</f>
        <v>0</v>
      </c>
      <c r="FW22" s="27"/>
      <c r="FX22" s="27"/>
      <c r="FY22" s="70">
        <f>(FW22+FX22*2+FZ22)/4</f>
        <v>0</v>
      </c>
      <c r="FZ22" s="27"/>
      <c r="GA22" s="27"/>
      <c r="GB22" s="70">
        <f>(FZ22+GA22*2+GC22)/4</f>
        <v>0</v>
      </c>
      <c r="GC22" s="27"/>
      <c r="GD22" s="27"/>
      <c r="GE22" s="70">
        <f>(GC22+GD22*2+GF22)/4</f>
        <v>0</v>
      </c>
      <c r="GF22" s="27"/>
      <c r="GG22" s="27"/>
    </row>
    <row r="23" spans="1:189" ht="10.5" customHeight="1" x14ac:dyDescent="0.25">
      <c r="A23" s="65">
        <f t="shared" si="2"/>
        <v>16</v>
      </c>
      <c r="B23" s="66" t="s">
        <v>49</v>
      </c>
      <c r="C23" s="67">
        <v>320</v>
      </c>
      <c r="D23" s="68">
        <v>8</v>
      </c>
      <c r="E23" s="68">
        <v>8</v>
      </c>
      <c r="F23" s="68">
        <v>8</v>
      </c>
      <c r="G23" s="68">
        <v>8</v>
      </c>
      <c r="H23" s="68">
        <v>10</v>
      </c>
      <c r="I23" s="68">
        <v>12</v>
      </c>
      <c r="J23" s="68">
        <v>14</v>
      </c>
      <c r="K23" s="68">
        <v>16</v>
      </c>
      <c r="L23" s="68">
        <v>18</v>
      </c>
      <c r="M23" s="68">
        <v>16</v>
      </c>
      <c r="N23" s="68">
        <v>15</v>
      </c>
      <c r="O23" s="68">
        <v>16</v>
      </c>
      <c r="P23" s="68">
        <v>17</v>
      </c>
      <c r="Q23" s="68">
        <v>17</v>
      </c>
      <c r="R23" s="68">
        <v>17</v>
      </c>
      <c r="S23" s="68">
        <v>16</v>
      </c>
      <c r="T23" s="68">
        <v>16</v>
      </c>
      <c r="U23" s="68">
        <v>17</v>
      </c>
      <c r="V23" s="68">
        <v>16</v>
      </c>
      <c r="W23" s="68">
        <v>15</v>
      </c>
      <c r="X23" s="68">
        <v>14</v>
      </c>
      <c r="Y23" s="68">
        <v>14</v>
      </c>
      <c r="Z23" s="68">
        <v>15</v>
      </c>
      <c r="AA23" s="68">
        <v>15</v>
      </c>
      <c r="AB23" s="68">
        <v>15</v>
      </c>
      <c r="AC23" s="68">
        <v>17</v>
      </c>
      <c r="AD23" s="68">
        <v>17</v>
      </c>
      <c r="AE23" s="68">
        <v>17</v>
      </c>
      <c r="AF23" s="68">
        <v>18</v>
      </c>
      <c r="AG23" s="68">
        <v>20</v>
      </c>
      <c r="AH23" s="68">
        <v>21</v>
      </c>
      <c r="AI23" s="68">
        <v>21</v>
      </c>
      <c r="AJ23" s="68">
        <v>22</v>
      </c>
      <c r="AK23" s="68">
        <v>23</v>
      </c>
      <c r="AL23" s="68">
        <v>26</v>
      </c>
      <c r="AM23" s="68">
        <v>32</v>
      </c>
      <c r="AN23" s="68">
        <v>35</v>
      </c>
      <c r="AO23" s="68">
        <v>35</v>
      </c>
      <c r="AP23" s="68">
        <v>36</v>
      </c>
      <c r="AQ23" s="68">
        <v>39</v>
      </c>
      <c r="AR23" s="68">
        <v>40</v>
      </c>
      <c r="AS23" s="68">
        <v>42</v>
      </c>
      <c r="AT23" s="68">
        <v>43</v>
      </c>
      <c r="AU23" s="68">
        <v>45</v>
      </c>
      <c r="AV23" s="68">
        <v>47</v>
      </c>
      <c r="AW23" s="68">
        <v>49</v>
      </c>
      <c r="AX23" s="68">
        <v>51</v>
      </c>
      <c r="AY23" s="68">
        <v>53</v>
      </c>
      <c r="AZ23" s="68">
        <v>55</v>
      </c>
      <c r="BA23" s="68">
        <v>56</v>
      </c>
      <c r="BB23" s="68">
        <v>58</v>
      </c>
      <c r="BC23" s="68">
        <v>60</v>
      </c>
      <c r="BD23" s="68">
        <v>61</v>
      </c>
      <c r="BE23" s="68">
        <v>63</v>
      </c>
      <c r="BF23" s="68">
        <v>65</v>
      </c>
      <c r="BG23" s="68">
        <v>67</v>
      </c>
      <c r="BH23" s="68">
        <v>69</v>
      </c>
      <c r="BI23" s="68">
        <v>74</v>
      </c>
      <c r="BJ23" s="68">
        <v>80</v>
      </c>
      <c r="BK23" s="68">
        <v>88</v>
      </c>
      <c r="BL23" s="68">
        <v>95</v>
      </c>
      <c r="BM23" s="68">
        <v>100</v>
      </c>
      <c r="BN23" s="69">
        <v>119</v>
      </c>
      <c r="BO23" s="68">
        <v>138</v>
      </c>
      <c r="BP23" s="68">
        <v>149</v>
      </c>
      <c r="BQ23" s="68">
        <v>157</v>
      </c>
      <c r="BR23" s="68">
        <v>168</v>
      </c>
      <c r="BS23" s="68">
        <v>181</v>
      </c>
      <c r="BT23" s="68">
        <v>198</v>
      </c>
      <c r="BU23" s="68">
        <v>217</v>
      </c>
      <c r="BV23" s="68">
        <v>232</v>
      </c>
      <c r="BW23" s="68">
        <v>244</v>
      </c>
      <c r="BX23" s="68">
        <v>248</v>
      </c>
      <c r="BY23" s="68">
        <v>255</v>
      </c>
      <c r="BZ23" s="68">
        <v>258</v>
      </c>
      <c r="CA23" s="68">
        <v>263</v>
      </c>
      <c r="CB23" s="68">
        <v>266</v>
      </c>
      <c r="CC23" s="67">
        <v>271</v>
      </c>
      <c r="CD23" s="70">
        <v>270.75</v>
      </c>
      <c r="CE23" s="71">
        <v>275</v>
      </c>
      <c r="CF23" s="67">
        <v>285</v>
      </c>
      <c r="CG23" s="70">
        <v>283.5</v>
      </c>
      <c r="CH23" s="71">
        <v>289</v>
      </c>
      <c r="CI23" s="67">
        <v>288</v>
      </c>
      <c r="CJ23" s="70">
        <v>288.25</v>
      </c>
      <c r="CK23" s="71">
        <v>288</v>
      </c>
      <c r="CL23" s="67">
        <v>290</v>
      </c>
      <c r="CM23" s="70">
        <v>290.25</v>
      </c>
      <c r="CN23" s="71">
        <v>293</v>
      </c>
      <c r="CO23" s="67">
        <v>298</v>
      </c>
      <c r="CP23" s="70">
        <v>297</v>
      </c>
      <c r="CQ23" s="71">
        <v>299</v>
      </c>
      <c r="CR23" s="68">
        <v>304</v>
      </c>
      <c r="CS23" s="68">
        <v>302.5</v>
      </c>
      <c r="CT23" s="68">
        <v>303</v>
      </c>
      <c r="CU23" s="67">
        <v>303</v>
      </c>
      <c r="CV23" s="70">
        <v>304.5</v>
      </c>
      <c r="CW23" s="71">
        <v>309</v>
      </c>
      <c r="CX23" s="67">
        <v>310</v>
      </c>
      <c r="CY23" s="70">
        <v>311</v>
      </c>
      <c r="CZ23" s="70">
        <v>315</v>
      </c>
      <c r="DA23" s="70">
        <v>318</v>
      </c>
      <c r="DB23" s="70">
        <v>318.75</v>
      </c>
      <c r="DC23" s="70">
        <v>324</v>
      </c>
      <c r="DD23" s="70">
        <v>333</v>
      </c>
      <c r="DE23" s="70">
        <v>332</v>
      </c>
      <c r="DF23" s="70">
        <v>338</v>
      </c>
      <c r="DG23" s="70">
        <v>339</v>
      </c>
      <c r="DH23" s="70">
        <f>(DF23+DG23*2+DI23)/4</f>
        <v>342.25</v>
      </c>
      <c r="DI23" s="70">
        <v>353</v>
      </c>
      <c r="DJ23" s="72">
        <v>353</v>
      </c>
      <c r="DK23" s="70">
        <f>(DI23+DJ23*2+DL23)/4</f>
        <v>354.75</v>
      </c>
      <c r="DL23" s="70">
        <v>360</v>
      </c>
      <c r="DM23" s="70">
        <v>361</v>
      </c>
      <c r="DN23" s="70">
        <f>(DL23+DM23*2+DO23)/4</f>
        <v>363</v>
      </c>
      <c r="DO23" s="70">
        <v>370</v>
      </c>
      <c r="DP23" s="70">
        <v>375</v>
      </c>
      <c r="DQ23" s="70">
        <f>(DO23+DP23*2+DR23)/4</f>
        <v>374.75</v>
      </c>
      <c r="DR23" s="70">
        <v>379</v>
      </c>
      <c r="DS23" s="70">
        <v>387</v>
      </c>
      <c r="DT23" s="70">
        <f>(DR23+DS23*2+DU23)/4</f>
        <v>384.75</v>
      </c>
      <c r="DU23" s="70">
        <v>386</v>
      </c>
      <c r="DV23" s="70">
        <v>388</v>
      </c>
      <c r="DW23" s="70">
        <f>(DU23+DV23*2+DX23)/4</f>
        <v>391.25</v>
      </c>
      <c r="DX23" s="70">
        <v>403</v>
      </c>
      <c r="DY23" s="70">
        <v>406</v>
      </c>
      <c r="DZ23" s="70">
        <f>(DX23+DY23*2+EA23)/4</f>
        <v>407.75</v>
      </c>
      <c r="EA23" s="72">
        <v>416</v>
      </c>
      <c r="EB23" s="70">
        <v>417</v>
      </c>
      <c r="EC23" s="70">
        <f>(EA23+EB23*2+ED23)/4</f>
        <v>420.75</v>
      </c>
      <c r="ED23" s="73">
        <v>433</v>
      </c>
      <c r="EE23" s="74">
        <v>434</v>
      </c>
      <c r="EF23" s="70">
        <f>(ED23+EE23*2+EG23)/4</f>
        <v>437.25</v>
      </c>
      <c r="EG23" s="75">
        <v>448</v>
      </c>
      <c r="EH23" s="73">
        <v>464.32809303898409</v>
      </c>
      <c r="EI23" s="70">
        <f>(EG23+EH23*2+EJ23)/4</f>
        <v>465.91404651949205</v>
      </c>
      <c r="EJ23" s="73">
        <v>487</v>
      </c>
      <c r="EK23" s="73">
        <v>504</v>
      </c>
      <c r="EL23" s="70">
        <f>(EJ23+EK23*2+EM23)/4</f>
        <v>507</v>
      </c>
      <c r="EM23" s="73">
        <v>533</v>
      </c>
      <c r="EN23" s="73">
        <v>535</v>
      </c>
      <c r="EO23" s="70">
        <f>(EM23+EN23*2+EP23)/4</f>
        <v>537.5</v>
      </c>
      <c r="EP23" s="73">
        <v>547</v>
      </c>
      <c r="EQ23" s="74">
        <v>554</v>
      </c>
      <c r="ER23" s="70">
        <f>(EP23+EQ23*2+ES23)/4</f>
        <v>551.5</v>
      </c>
      <c r="ES23" s="27">
        <v>551</v>
      </c>
      <c r="ET23" s="27">
        <v>563</v>
      </c>
      <c r="EU23" s="70">
        <f>(ES23+ET23*2+EV23)/4</f>
        <v>564.5</v>
      </c>
      <c r="EV23" s="27">
        <v>581</v>
      </c>
      <c r="EW23" s="27">
        <v>595</v>
      </c>
      <c r="EX23" s="70">
        <f>(EV23+EW23*2+EY23)/4</f>
        <v>593</v>
      </c>
      <c r="EY23" s="27">
        <v>601</v>
      </c>
      <c r="EZ23" s="27">
        <v>610</v>
      </c>
      <c r="FA23" s="70">
        <f>(EY23+EZ23*2+FB23)/4</f>
        <v>612</v>
      </c>
      <c r="FB23" s="27">
        <v>627</v>
      </c>
      <c r="FC23" s="27">
        <v>640</v>
      </c>
      <c r="FD23" s="70">
        <f>(FB23+FC23*2+FE23)/4</f>
        <v>637.75</v>
      </c>
      <c r="FE23" s="27">
        <v>644</v>
      </c>
      <c r="FF23" s="27">
        <v>648</v>
      </c>
      <c r="FG23" s="70">
        <f>(FE23+FF23*2+FH23)/4</f>
        <v>650.25</v>
      </c>
      <c r="FH23" s="27">
        <v>661</v>
      </c>
      <c r="FI23" s="27">
        <v>664</v>
      </c>
      <c r="FJ23" s="70">
        <f>(FH23+FI23*2+FK23)/4</f>
        <v>667.75</v>
      </c>
      <c r="FK23" s="27">
        <v>682</v>
      </c>
      <c r="FL23" s="27">
        <v>694</v>
      </c>
      <c r="FM23" s="70">
        <f>(FK23+FL23*2+FN23)/4</f>
        <v>692.75</v>
      </c>
      <c r="FN23" s="27">
        <v>701</v>
      </c>
      <c r="FO23" s="27">
        <v>717</v>
      </c>
      <c r="FP23" s="70">
        <f>(FN23+FO23*2+FQ23)/4</f>
        <v>533.75</v>
      </c>
      <c r="FQ23" s="27"/>
      <c r="FR23" s="27"/>
      <c r="FS23" s="70">
        <f>(FQ23+FR23*2+FT23)/4</f>
        <v>0</v>
      </c>
      <c r="FT23" s="27"/>
      <c r="FU23" s="27"/>
      <c r="FV23" s="70">
        <f>(FT23+FU23*2+FW23)/4</f>
        <v>0</v>
      </c>
      <c r="FW23" s="27"/>
      <c r="FX23" s="27"/>
      <c r="FY23" s="70">
        <f>(FW23+FX23*2+FZ23)/4</f>
        <v>0</v>
      </c>
      <c r="FZ23" s="27"/>
      <c r="GA23" s="27"/>
      <c r="GB23" s="70">
        <f>(FZ23+GA23*2+GC23)/4</f>
        <v>0</v>
      </c>
      <c r="GC23" s="27"/>
      <c r="GD23" s="27"/>
      <c r="GE23" s="70">
        <f>(GC23+GD23*2+GF23)/4</f>
        <v>0</v>
      </c>
      <c r="GF23" s="27"/>
      <c r="GG23" s="27"/>
    </row>
    <row r="24" spans="1:189" ht="10.5" customHeight="1" x14ac:dyDescent="0.25">
      <c r="A24" s="65">
        <f t="shared" si="2"/>
        <v>17</v>
      </c>
      <c r="B24" s="66" t="s">
        <v>50</v>
      </c>
      <c r="C24" s="67">
        <v>320</v>
      </c>
      <c r="D24" s="68">
        <v>9</v>
      </c>
      <c r="E24" s="68">
        <v>10</v>
      </c>
      <c r="F24" s="68">
        <v>9</v>
      </c>
      <c r="G24" s="68">
        <v>10</v>
      </c>
      <c r="H24" s="68">
        <v>12</v>
      </c>
      <c r="I24" s="68">
        <v>16</v>
      </c>
      <c r="J24" s="68">
        <v>17</v>
      </c>
      <c r="K24" s="68">
        <v>18</v>
      </c>
      <c r="L24" s="68">
        <v>20</v>
      </c>
      <c r="M24" s="68">
        <v>18</v>
      </c>
      <c r="N24" s="68">
        <v>17</v>
      </c>
      <c r="O24" s="68">
        <v>18</v>
      </c>
      <c r="P24" s="68">
        <v>19</v>
      </c>
      <c r="Q24" s="68">
        <v>19</v>
      </c>
      <c r="R24" s="68">
        <v>18</v>
      </c>
      <c r="S24" s="68">
        <v>17</v>
      </c>
      <c r="T24" s="68">
        <v>17</v>
      </c>
      <c r="U24" s="68">
        <v>17</v>
      </c>
      <c r="V24" s="68">
        <v>17</v>
      </c>
      <c r="W24" s="68">
        <v>15</v>
      </c>
      <c r="X24" s="68">
        <v>14</v>
      </c>
      <c r="Y24" s="68">
        <v>15</v>
      </c>
      <c r="Z24" s="68">
        <v>16</v>
      </c>
      <c r="AA24" s="68">
        <v>16</v>
      </c>
      <c r="AB24" s="68">
        <v>16</v>
      </c>
      <c r="AC24" s="68">
        <v>18</v>
      </c>
      <c r="AD24" s="68">
        <v>18</v>
      </c>
      <c r="AE24" s="68">
        <v>18</v>
      </c>
      <c r="AF24" s="68">
        <v>18</v>
      </c>
      <c r="AG24" s="68">
        <v>20</v>
      </c>
      <c r="AH24" s="68">
        <v>22</v>
      </c>
      <c r="AI24" s="68">
        <v>22</v>
      </c>
      <c r="AJ24" s="68">
        <v>22</v>
      </c>
      <c r="AK24" s="68">
        <v>23</v>
      </c>
      <c r="AL24" s="68">
        <v>27</v>
      </c>
      <c r="AM24" s="68">
        <v>33</v>
      </c>
      <c r="AN24" s="68">
        <v>37</v>
      </c>
      <c r="AO24" s="68">
        <v>37</v>
      </c>
      <c r="AP24" s="68">
        <v>38</v>
      </c>
      <c r="AQ24" s="68">
        <v>41</v>
      </c>
      <c r="AR24" s="68">
        <v>42</v>
      </c>
      <c r="AS24" s="68">
        <v>43</v>
      </c>
      <c r="AT24" s="68">
        <v>45</v>
      </c>
      <c r="AU24" s="68">
        <v>46</v>
      </c>
      <c r="AV24" s="68">
        <v>49</v>
      </c>
      <c r="AW24" s="68">
        <v>51</v>
      </c>
      <c r="AX24" s="68">
        <v>52</v>
      </c>
      <c r="AY24" s="68">
        <v>54</v>
      </c>
      <c r="AZ24" s="68">
        <v>56</v>
      </c>
      <c r="BA24" s="68">
        <v>58</v>
      </c>
      <c r="BB24" s="68">
        <v>60</v>
      </c>
      <c r="BC24" s="68">
        <v>61</v>
      </c>
      <c r="BD24" s="68">
        <v>62</v>
      </c>
      <c r="BE24" s="68">
        <v>64</v>
      </c>
      <c r="BF24" s="68">
        <v>66</v>
      </c>
      <c r="BG24" s="68">
        <v>69</v>
      </c>
      <c r="BH24" s="68">
        <v>71</v>
      </c>
      <c r="BI24" s="68">
        <v>75</v>
      </c>
      <c r="BJ24" s="68">
        <v>80</v>
      </c>
      <c r="BK24" s="68">
        <v>89</v>
      </c>
      <c r="BL24" s="68">
        <v>95</v>
      </c>
      <c r="BM24" s="68">
        <v>100</v>
      </c>
      <c r="BN24" s="69">
        <v>121</v>
      </c>
      <c r="BO24" s="68">
        <v>142</v>
      </c>
      <c r="BP24" s="68">
        <v>154</v>
      </c>
      <c r="BQ24" s="68">
        <v>164</v>
      </c>
      <c r="BR24" s="68">
        <v>177</v>
      </c>
      <c r="BS24" s="68">
        <v>191</v>
      </c>
      <c r="BT24" s="68">
        <v>211</v>
      </c>
      <c r="BU24" s="68">
        <v>232</v>
      </c>
      <c r="BV24" s="68">
        <v>248</v>
      </c>
      <c r="BW24" s="68">
        <v>261</v>
      </c>
      <c r="BX24" s="68">
        <v>265</v>
      </c>
      <c r="BY24" s="68">
        <v>273</v>
      </c>
      <c r="BZ24" s="68">
        <v>276</v>
      </c>
      <c r="CA24" s="68">
        <v>281</v>
      </c>
      <c r="CB24" s="68">
        <v>284</v>
      </c>
      <c r="CC24" s="67">
        <v>290</v>
      </c>
      <c r="CD24" s="70">
        <v>289.5</v>
      </c>
      <c r="CE24" s="71">
        <v>294</v>
      </c>
      <c r="CF24" s="67">
        <v>303</v>
      </c>
      <c r="CG24" s="70">
        <v>301.5</v>
      </c>
      <c r="CH24" s="71">
        <v>306</v>
      </c>
      <c r="CI24" s="67">
        <v>306</v>
      </c>
      <c r="CJ24" s="70">
        <v>305.25</v>
      </c>
      <c r="CK24" s="71">
        <v>303</v>
      </c>
      <c r="CL24" s="67">
        <v>304</v>
      </c>
      <c r="CM24" s="70">
        <v>304.5</v>
      </c>
      <c r="CN24" s="71">
        <v>307</v>
      </c>
      <c r="CO24" s="67">
        <v>312</v>
      </c>
      <c r="CP24" s="70">
        <v>311.25</v>
      </c>
      <c r="CQ24" s="71">
        <v>314</v>
      </c>
      <c r="CR24" s="68">
        <v>318</v>
      </c>
      <c r="CS24" s="68">
        <v>317</v>
      </c>
      <c r="CT24" s="68">
        <v>318</v>
      </c>
      <c r="CU24" s="67">
        <v>319</v>
      </c>
      <c r="CV24" s="70">
        <v>319.75</v>
      </c>
      <c r="CW24" s="71">
        <v>323</v>
      </c>
      <c r="CX24" s="67">
        <v>322</v>
      </c>
      <c r="CY24" s="70">
        <v>323.5</v>
      </c>
      <c r="CZ24" s="70">
        <v>327</v>
      </c>
      <c r="DA24" s="70">
        <v>330</v>
      </c>
      <c r="DB24" s="70">
        <v>330.75</v>
      </c>
      <c r="DC24" s="70">
        <v>336</v>
      </c>
      <c r="DD24" s="70">
        <v>344</v>
      </c>
      <c r="DE24" s="70">
        <v>344.25</v>
      </c>
      <c r="DF24" s="70">
        <v>353</v>
      </c>
      <c r="DG24" s="70">
        <v>353</v>
      </c>
      <c r="DH24" s="70">
        <f>(DF24+DG24*2+DI24)/4</f>
        <v>356</v>
      </c>
      <c r="DI24" s="70">
        <v>365</v>
      </c>
      <c r="DJ24" s="72">
        <v>365</v>
      </c>
      <c r="DK24" s="70">
        <f>(DI24+DJ24*2+DL24)/4</f>
        <v>366.75</v>
      </c>
      <c r="DL24" s="70">
        <v>372</v>
      </c>
      <c r="DM24" s="70">
        <v>376</v>
      </c>
      <c r="DN24" s="70">
        <f>(DL24+DM24*2+DO24)/4</f>
        <v>377.25</v>
      </c>
      <c r="DO24" s="70">
        <v>385</v>
      </c>
      <c r="DP24" s="70">
        <v>390</v>
      </c>
      <c r="DQ24" s="70">
        <f>(DO24+DP24*2+DR24)/4</f>
        <v>389.25</v>
      </c>
      <c r="DR24" s="70">
        <v>392</v>
      </c>
      <c r="DS24" s="70">
        <v>400</v>
      </c>
      <c r="DT24" s="70">
        <f>(DR24+DS24*2+DU24)/4</f>
        <v>397.75</v>
      </c>
      <c r="DU24" s="70">
        <v>399</v>
      </c>
      <c r="DV24" s="70">
        <v>400</v>
      </c>
      <c r="DW24" s="70">
        <f>(DU24+DV24*2+DX24)/4</f>
        <v>404</v>
      </c>
      <c r="DX24" s="70">
        <v>417</v>
      </c>
      <c r="DY24" s="70">
        <v>424</v>
      </c>
      <c r="DZ24" s="70">
        <f>(DX24+DY24*2+EA24)/4</f>
        <v>426.25</v>
      </c>
      <c r="EA24" s="72">
        <v>440</v>
      </c>
      <c r="EB24" s="70">
        <v>443</v>
      </c>
      <c r="EC24" s="70">
        <f>(EA24+EB24*2+ED24)/4</f>
        <v>446.5</v>
      </c>
      <c r="ED24" s="73">
        <v>460</v>
      </c>
      <c r="EE24" s="74">
        <v>458</v>
      </c>
      <c r="EF24" s="70">
        <f>(ED24+EE24*2+EG24)/4</f>
        <v>463.5</v>
      </c>
      <c r="EG24" s="75">
        <v>478</v>
      </c>
      <c r="EH24" s="73">
        <v>497.87638496522368</v>
      </c>
      <c r="EI24" s="70">
        <f>(EG24+EH24*2+EJ24)/4</f>
        <v>501.18819248261184</v>
      </c>
      <c r="EJ24" s="73">
        <v>531</v>
      </c>
      <c r="EK24" s="73">
        <v>555</v>
      </c>
      <c r="EL24" s="70">
        <f>(EJ24+EK24*2+EM24)/4</f>
        <v>559.25</v>
      </c>
      <c r="EM24" s="73">
        <v>596</v>
      </c>
      <c r="EN24" s="73">
        <v>599</v>
      </c>
      <c r="EO24" s="70">
        <f>(EM24+EN24*2+EP24)/4</f>
        <v>601.5</v>
      </c>
      <c r="EP24" s="73">
        <v>612</v>
      </c>
      <c r="EQ24" s="74">
        <v>620</v>
      </c>
      <c r="ER24" s="70">
        <f>(EP24+EQ24*2+ES24)/4</f>
        <v>619.5</v>
      </c>
      <c r="ES24" s="27">
        <v>626</v>
      </c>
      <c r="ET24" s="27">
        <v>634</v>
      </c>
      <c r="EU24" s="70">
        <f>(ES24+ET24*2+EV24)/4</f>
        <v>639.5</v>
      </c>
      <c r="EV24" s="27">
        <v>664</v>
      </c>
      <c r="EW24" s="27">
        <v>681</v>
      </c>
      <c r="EX24" s="70">
        <f>(EV24+EW24*2+EY24)/4</f>
        <v>678.75</v>
      </c>
      <c r="EY24" s="27">
        <v>689</v>
      </c>
      <c r="EZ24" s="27">
        <v>706</v>
      </c>
      <c r="FA24" s="70">
        <f>(EY24+EZ24*2+FB24)/4</f>
        <v>707.25</v>
      </c>
      <c r="FB24" s="27">
        <v>728</v>
      </c>
      <c r="FC24" s="27">
        <v>744</v>
      </c>
      <c r="FD24" s="70">
        <f>(FB24+FC24*2+FE24)/4</f>
        <v>742.75</v>
      </c>
      <c r="FE24" s="27">
        <v>755</v>
      </c>
      <c r="FF24" s="27">
        <v>766</v>
      </c>
      <c r="FG24" s="70">
        <f>(FE24+FF24*2+FH24)/4</f>
        <v>767.25</v>
      </c>
      <c r="FH24" s="27">
        <v>782</v>
      </c>
      <c r="FI24" s="27">
        <v>786</v>
      </c>
      <c r="FJ24" s="70">
        <f>(FH24+FI24*2+FK24)/4</f>
        <v>789.75</v>
      </c>
      <c r="FK24" s="27">
        <v>805</v>
      </c>
      <c r="FL24" s="27">
        <v>823</v>
      </c>
      <c r="FM24" s="70">
        <f>(FK24+FL24*2+FN24)/4</f>
        <v>820.75</v>
      </c>
      <c r="FN24" s="27">
        <v>832</v>
      </c>
      <c r="FO24" s="27">
        <v>857</v>
      </c>
      <c r="FP24" s="70">
        <f>(FN24+FO24*2+FQ24)/4</f>
        <v>636.5</v>
      </c>
      <c r="FQ24" s="27"/>
      <c r="FR24" s="27"/>
      <c r="FS24" s="70">
        <f>(FQ24+FR24*2+FT24)/4</f>
        <v>0</v>
      </c>
      <c r="FT24" s="27"/>
      <c r="FU24" s="27"/>
      <c r="FV24" s="70">
        <f>(FT24+FU24*2+FW24)/4</f>
        <v>0</v>
      </c>
      <c r="FW24" s="27"/>
      <c r="FX24" s="27"/>
      <c r="FY24" s="70">
        <f>(FW24+FX24*2+FZ24)/4</f>
        <v>0</v>
      </c>
      <c r="FZ24" s="27"/>
      <c r="GA24" s="27"/>
      <c r="GB24" s="70">
        <f>(FZ24+GA24*2+GC24)/4</f>
        <v>0</v>
      </c>
      <c r="GC24" s="27"/>
      <c r="GD24" s="27"/>
      <c r="GE24" s="70">
        <f>(GC24+GD24*2+GF24)/4</f>
        <v>0</v>
      </c>
      <c r="GF24" s="27"/>
      <c r="GG24" s="27"/>
    </row>
    <row r="25" spans="1:189" ht="10.5" customHeight="1" x14ac:dyDescent="0.25">
      <c r="A25" s="65">
        <f t="shared" si="2"/>
        <v>18</v>
      </c>
      <c r="B25" s="66"/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9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7"/>
      <c r="CD25" s="70"/>
      <c r="CE25" s="71"/>
      <c r="CF25" s="67"/>
      <c r="CG25" s="70"/>
      <c r="CH25" s="71"/>
      <c r="CI25" s="67"/>
      <c r="CJ25" s="70"/>
      <c r="CK25" s="71"/>
      <c r="CL25" s="67"/>
      <c r="CM25" s="70"/>
      <c r="CN25" s="71"/>
      <c r="CO25" s="67"/>
      <c r="CP25" s="70"/>
      <c r="CQ25" s="71"/>
      <c r="CR25" s="68"/>
      <c r="CS25" s="68"/>
      <c r="CT25" s="68"/>
      <c r="CU25" s="67"/>
      <c r="CV25" s="70"/>
      <c r="CW25" s="71"/>
      <c r="CX25" s="67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3"/>
      <c r="EE25" s="74"/>
      <c r="EF25" s="70"/>
      <c r="EG25" s="75"/>
      <c r="EH25" s="73"/>
      <c r="EI25" s="70"/>
      <c r="EJ25" s="73"/>
      <c r="EK25" s="73"/>
      <c r="EL25" s="70"/>
      <c r="EM25" s="73"/>
      <c r="EN25" s="73"/>
      <c r="EO25" s="70"/>
      <c r="EP25" s="73"/>
      <c r="EQ25" s="74"/>
      <c r="ER25" s="70"/>
      <c r="ES25" s="27"/>
      <c r="ET25" s="27"/>
      <c r="EU25" s="70"/>
      <c r="EV25" s="27"/>
      <c r="EW25" s="27"/>
      <c r="EX25" s="70"/>
      <c r="EY25" s="27"/>
      <c r="EZ25" s="27"/>
      <c r="FA25" s="70"/>
      <c r="FB25" s="27"/>
      <c r="FC25" s="27"/>
      <c r="FD25" s="70"/>
      <c r="FE25" s="27"/>
      <c r="FF25" s="27"/>
      <c r="FG25" s="70"/>
      <c r="FH25" s="27"/>
      <c r="FI25" s="27"/>
      <c r="FJ25" s="70"/>
      <c r="FK25" s="27"/>
      <c r="FL25" s="27"/>
      <c r="FM25" s="70"/>
      <c r="FN25" s="27"/>
      <c r="FO25" s="27"/>
      <c r="FP25" s="70"/>
      <c r="FQ25" s="27"/>
      <c r="FR25" s="27"/>
      <c r="FS25" s="70"/>
      <c r="FT25" s="27"/>
      <c r="FU25" s="27"/>
      <c r="FV25" s="70"/>
      <c r="FW25" s="27"/>
      <c r="FX25" s="27"/>
      <c r="FY25" s="70"/>
      <c r="FZ25" s="27"/>
      <c r="GA25" s="27"/>
      <c r="GB25" s="70"/>
      <c r="GC25" s="27"/>
      <c r="GD25" s="27"/>
      <c r="GE25" s="70"/>
      <c r="GF25" s="27"/>
      <c r="GG25" s="27"/>
    </row>
    <row r="26" spans="1:189" ht="10.5" customHeight="1" x14ac:dyDescent="0.25">
      <c r="A26" s="65">
        <f t="shared" si="2"/>
        <v>19</v>
      </c>
      <c r="B26" s="66"/>
      <c r="C26" s="6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9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7"/>
      <c r="CD26" s="70"/>
      <c r="CE26" s="71"/>
      <c r="CF26" s="67"/>
      <c r="CG26" s="70"/>
      <c r="CH26" s="71"/>
      <c r="CI26" s="67"/>
      <c r="CJ26" s="70"/>
      <c r="CK26" s="71"/>
      <c r="CL26" s="67"/>
      <c r="CM26" s="70"/>
      <c r="CN26" s="71"/>
      <c r="CO26" s="67"/>
      <c r="CP26" s="70"/>
      <c r="CQ26" s="71"/>
      <c r="CR26" s="68"/>
      <c r="CS26" s="68"/>
      <c r="CT26" s="68"/>
      <c r="CU26" s="67"/>
      <c r="CV26" s="70"/>
      <c r="CW26" s="71"/>
      <c r="CX26" s="67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3"/>
      <c r="EE26" s="74"/>
      <c r="EF26" s="70"/>
      <c r="EG26" s="75"/>
      <c r="EH26" s="73"/>
      <c r="EI26" s="70"/>
      <c r="EJ26" s="73"/>
      <c r="EK26" s="73"/>
      <c r="EL26" s="70"/>
      <c r="EM26" s="73"/>
      <c r="EN26" s="73"/>
      <c r="EO26" s="70"/>
      <c r="EP26" s="73"/>
      <c r="EQ26" s="74"/>
      <c r="ER26" s="70"/>
      <c r="ES26" s="27"/>
      <c r="ET26" s="27"/>
      <c r="EU26" s="70"/>
      <c r="EV26" s="27"/>
      <c r="EW26" s="27"/>
      <c r="EX26" s="70"/>
      <c r="EY26" s="27"/>
      <c r="EZ26" s="27"/>
      <c r="FA26" s="70"/>
      <c r="FB26" s="27"/>
      <c r="FC26" s="27"/>
      <c r="FD26" s="70"/>
      <c r="FE26" s="27"/>
      <c r="FF26" s="27"/>
      <c r="FG26" s="70"/>
      <c r="FH26" s="27"/>
      <c r="FI26" s="27"/>
      <c r="FJ26" s="70"/>
      <c r="FK26" s="27"/>
      <c r="FL26" s="27"/>
      <c r="FM26" s="70"/>
      <c r="FN26" s="27"/>
      <c r="FO26" s="27"/>
      <c r="FP26" s="70"/>
      <c r="FQ26" s="27"/>
      <c r="FR26" s="27"/>
      <c r="FS26" s="70"/>
      <c r="FT26" s="27"/>
      <c r="FU26" s="27"/>
      <c r="FV26" s="70"/>
      <c r="FW26" s="27"/>
      <c r="FX26" s="27"/>
      <c r="FY26" s="70"/>
      <c r="FZ26" s="27"/>
      <c r="GA26" s="27"/>
      <c r="GB26" s="70"/>
      <c r="GC26" s="27"/>
      <c r="GD26" s="27"/>
      <c r="GE26" s="70"/>
      <c r="GF26" s="27"/>
      <c r="GG26" s="27"/>
    </row>
    <row r="27" spans="1:189" ht="10.5" customHeight="1" x14ac:dyDescent="0.25">
      <c r="A27" s="65">
        <f t="shared" si="2"/>
        <v>20</v>
      </c>
      <c r="B27" s="66"/>
      <c r="C27" s="6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9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7"/>
      <c r="CD27" s="70"/>
      <c r="CE27" s="71"/>
      <c r="CF27" s="67"/>
      <c r="CG27" s="70"/>
      <c r="CH27" s="71"/>
      <c r="CI27" s="67"/>
      <c r="CJ27" s="70"/>
      <c r="CK27" s="71"/>
      <c r="CL27" s="67"/>
      <c r="CM27" s="70"/>
      <c r="CN27" s="71"/>
      <c r="CO27" s="67"/>
      <c r="CP27" s="70"/>
      <c r="CQ27" s="71"/>
      <c r="CR27" s="68"/>
      <c r="CS27" s="68"/>
      <c r="CT27" s="68"/>
      <c r="CU27" s="67"/>
      <c r="CV27" s="70"/>
      <c r="CW27" s="71"/>
      <c r="CX27" s="67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3"/>
      <c r="EE27" s="74"/>
      <c r="EF27" s="70"/>
      <c r="EG27" s="75"/>
      <c r="EH27" s="73"/>
      <c r="EI27" s="70"/>
      <c r="EJ27" s="73"/>
      <c r="EK27" s="73"/>
      <c r="EL27" s="70"/>
      <c r="EM27" s="73"/>
      <c r="EN27" s="73"/>
      <c r="EO27" s="70"/>
      <c r="EP27" s="73"/>
      <c r="EQ27" s="74"/>
      <c r="ER27" s="70"/>
      <c r="ES27" s="27"/>
      <c r="ET27" s="27"/>
      <c r="EU27" s="70"/>
      <c r="EV27" s="27"/>
      <c r="EW27" s="27"/>
      <c r="EX27" s="70"/>
      <c r="EY27" s="27"/>
      <c r="EZ27" s="27"/>
      <c r="FA27" s="70"/>
      <c r="FB27" s="27"/>
      <c r="FC27" s="27"/>
      <c r="FD27" s="70"/>
      <c r="FE27" s="27"/>
      <c r="FF27" s="27"/>
      <c r="FG27" s="70"/>
      <c r="FH27" s="27"/>
      <c r="FI27" s="27"/>
      <c r="FJ27" s="70"/>
      <c r="FK27" s="27"/>
      <c r="FL27" s="27"/>
      <c r="FM27" s="70"/>
      <c r="FN27" s="27"/>
      <c r="FO27" s="27"/>
      <c r="FP27" s="70"/>
      <c r="FQ27" s="27"/>
      <c r="FR27" s="27"/>
      <c r="FS27" s="70"/>
      <c r="FT27" s="27"/>
      <c r="FU27" s="27"/>
      <c r="FV27" s="70"/>
      <c r="FW27" s="27"/>
      <c r="FX27" s="27"/>
      <c r="FY27" s="70"/>
      <c r="FZ27" s="27"/>
      <c r="GA27" s="27"/>
      <c r="GB27" s="70"/>
      <c r="GC27" s="27"/>
      <c r="GD27" s="27"/>
      <c r="GE27" s="70"/>
      <c r="GF27" s="27"/>
      <c r="GG27" s="27"/>
    </row>
    <row r="28" spans="1:189" ht="10.5" customHeight="1" x14ac:dyDescent="0.25">
      <c r="A28" s="65">
        <f t="shared" si="2"/>
        <v>21</v>
      </c>
      <c r="B28" s="66"/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9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7"/>
      <c r="CD28" s="70"/>
      <c r="CE28" s="71"/>
      <c r="CF28" s="67"/>
      <c r="CG28" s="70"/>
      <c r="CH28" s="71"/>
      <c r="CI28" s="67"/>
      <c r="CJ28" s="70"/>
      <c r="CK28" s="71"/>
      <c r="CL28" s="67"/>
      <c r="CM28" s="70"/>
      <c r="CN28" s="71"/>
      <c r="CO28" s="67"/>
      <c r="CP28" s="70"/>
      <c r="CQ28" s="71"/>
      <c r="CR28" s="68"/>
      <c r="CS28" s="68"/>
      <c r="CT28" s="68"/>
      <c r="CU28" s="67"/>
      <c r="CV28" s="70"/>
      <c r="CW28" s="71"/>
      <c r="CX28" s="67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3"/>
      <c r="EE28" s="74"/>
      <c r="EF28" s="70"/>
      <c r="EG28" s="75"/>
      <c r="EH28" s="73"/>
      <c r="EI28" s="70"/>
      <c r="EJ28" s="73"/>
      <c r="EK28" s="73"/>
      <c r="EL28" s="70"/>
      <c r="EM28" s="73"/>
      <c r="EN28" s="73"/>
      <c r="EO28" s="70"/>
      <c r="EP28" s="73"/>
      <c r="EQ28" s="74"/>
      <c r="ER28" s="70"/>
      <c r="ES28" s="27"/>
      <c r="ET28" s="27"/>
      <c r="EU28" s="70"/>
      <c r="EV28" s="27"/>
      <c r="EW28" s="27"/>
      <c r="EX28" s="70"/>
      <c r="EY28" s="27"/>
      <c r="EZ28" s="27"/>
      <c r="FA28" s="70"/>
      <c r="FB28" s="27"/>
      <c r="FC28" s="27"/>
      <c r="FD28" s="70"/>
      <c r="FE28" s="27"/>
      <c r="FF28" s="27"/>
      <c r="FG28" s="70"/>
      <c r="FH28" s="27"/>
      <c r="FI28" s="27"/>
      <c r="FJ28" s="70"/>
      <c r="FK28" s="27"/>
      <c r="FL28" s="27"/>
      <c r="FM28" s="70"/>
      <c r="FN28" s="27"/>
      <c r="FO28" s="27"/>
      <c r="FP28" s="70"/>
      <c r="FQ28" s="27"/>
      <c r="FR28" s="27"/>
      <c r="FS28" s="70"/>
      <c r="FT28" s="27"/>
      <c r="FU28" s="27"/>
      <c r="FV28" s="70"/>
      <c r="FW28" s="27"/>
      <c r="FX28" s="27"/>
      <c r="FY28" s="70"/>
      <c r="FZ28" s="27"/>
      <c r="GA28" s="27"/>
      <c r="GB28" s="70"/>
      <c r="GC28" s="27"/>
      <c r="GD28" s="27"/>
      <c r="GE28" s="70"/>
      <c r="GF28" s="27"/>
      <c r="GG28" s="27"/>
    </row>
    <row r="29" spans="1:189" ht="10.5" customHeight="1" x14ac:dyDescent="0.25">
      <c r="A29" s="65">
        <f t="shared" si="2"/>
        <v>22</v>
      </c>
      <c r="B29" s="53" t="s">
        <v>51</v>
      </c>
      <c r="C29" s="67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9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7"/>
      <c r="CD29" s="70"/>
      <c r="CE29" s="71"/>
      <c r="CF29" s="67"/>
      <c r="CG29" s="70"/>
      <c r="CH29" s="71"/>
      <c r="CI29" s="67"/>
      <c r="CJ29" s="70"/>
      <c r="CK29" s="71"/>
      <c r="CL29" s="67"/>
      <c r="CM29" s="70"/>
      <c r="CN29" s="71"/>
      <c r="CO29" s="67"/>
      <c r="CP29" s="70"/>
      <c r="CQ29" s="71"/>
      <c r="CR29" s="68"/>
      <c r="CS29" s="68"/>
      <c r="CT29" s="68"/>
      <c r="CU29" s="67"/>
      <c r="CV29" s="70"/>
      <c r="CW29" s="71"/>
      <c r="CX29" s="67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70"/>
      <c r="DQ29" s="70"/>
      <c r="DR29" s="70"/>
      <c r="DS29" s="70"/>
      <c r="DT29" s="70"/>
      <c r="DU29" s="70"/>
      <c r="DV29" s="70"/>
      <c r="DW29" s="70"/>
      <c r="DX29" s="70"/>
      <c r="DY29" s="70"/>
      <c r="DZ29" s="70"/>
      <c r="EA29" s="70"/>
      <c r="EB29" s="70"/>
      <c r="EC29" s="70"/>
      <c r="ED29" s="73"/>
      <c r="EE29" s="74"/>
      <c r="EF29" s="70"/>
      <c r="EG29" s="75"/>
      <c r="EH29" s="73"/>
      <c r="EI29" s="70"/>
      <c r="EJ29" s="73"/>
      <c r="EK29" s="73"/>
      <c r="EL29" s="70"/>
      <c r="EM29" s="73"/>
      <c r="EN29" s="73"/>
      <c r="EO29" s="70"/>
      <c r="EP29" s="73"/>
      <c r="EQ29" s="74"/>
      <c r="ER29" s="70"/>
      <c r="ES29" s="27"/>
      <c r="ET29" s="27"/>
      <c r="EU29" s="70"/>
      <c r="EV29" s="27"/>
      <c r="EW29" s="27"/>
      <c r="EX29" s="70"/>
      <c r="EY29" s="27"/>
      <c r="EZ29" s="27"/>
      <c r="FA29" s="70"/>
      <c r="FB29" s="27"/>
      <c r="FC29" s="27"/>
      <c r="FD29" s="70"/>
      <c r="FE29" s="27"/>
      <c r="FF29" s="27"/>
      <c r="FG29" s="70"/>
      <c r="FH29" s="27"/>
      <c r="FI29" s="27"/>
      <c r="FJ29" s="70"/>
      <c r="FK29" s="27"/>
      <c r="FL29" s="27"/>
      <c r="FM29" s="70"/>
      <c r="FN29" s="27"/>
      <c r="FO29" s="27"/>
      <c r="FP29" s="70"/>
      <c r="FQ29" s="27"/>
      <c r="FR29" s="27"/>
      <c r="FS29" s="70"/>
      <c r="FT29" s="27"/>
      <c r="FU29" s="27"/>
      <c r="FV29" s="70"/>
      <c r="FW29" s="27"/>
      <c r="FX29" s="27"/>
      <c r="FY29" s="70"/>
      <c r="FZ29" s="27"/>
      <c r="GA29" s="27"/>
      <c r="GB29" s="70"/>
      <c r="GC29" s="27"/>
      <c r="GD29" s="27"/>
      <c r="GE29" s="70"/>
      <c r="GF29" s="27"/>
      <c r="GG29" s="27"/>
    </row>
    <row r="30" spans="1:189" ht="10.5" customHeight="1" x14ac:dyDescent="0.25">
      <c r="A30" s="65">
        <f t="shared" si="2"/>
        <v>23</v>
      </c>
      <c r="B30" s="66" t="s">
        <v>17</v>
      </c>
      <c r="C30" s="67">
        <v>330</v>
      </c>
      <c r="D30" s="68">
        <v>4</v>
      </c>
      <c r="E30" s="68">
        <v>4</v>
      </c>
      <c r="F30" s="68">
        <v>4</v>
      </c>
      <c r="G30" s="68">
        <v>12</v>
      </c>
      <c r="H30" s="68">
        <v>15</v>
      </c>
      <c r="I30" s="68">
        <v>17</v>
      </c>
      <c r="J30" s="68">
        <v>19</v>
      </c>
      <c r="K30" s="68">
        <v>20</v>
      </c>
      <c r="L30" s="68">
        <v>15</v>
      </c>
      <c r="M30" s="68">
        <v>13</v>
      </c>
      <c r="N30" s="68">
        <v>12</v>
      </c>
      <c r="O30" s="68">
        <v>13</v>
      </c>
      <c r="P30" s="68">
        <v>13</v>
      </c>
      <c r="Q30" s="68">
        <v>13</v>
      </c>
      <c r="R30" s="68">
        <v>12</v>
      </c>
      <c r="S30" s="68">
        <v>12</v>
      </c>
      <c r="T30" s="68">
        <v>12</v>
      </c>
      <c r="U30" s="68">
        <v>12</v>
      </c>
      <c r="V30" s="68">
        <v>11</v>
      </c>
      <c r="W30" s="68">
        <v>10</v>
      </c>
      <c r="X30" s="68">
        <v>9</v>
      </c>
      <c r="Y30" s="68">
        <v>9</v>
      </c>
      <c r="Z30" s="68">
        <v>12</v>
      </c>
      <c r="AA30" s="68">
        <v>11</v>
      </c>
      <c r="AB30" s="68">
        <v>12</v>
      </c>
      <c r="AC30" s="68">
        <v>14</v>
      </c>
      <c r="AD30" s="68">
        <v>14</v>
      </c>
      <c r="AE30" s="68">
        <v>14</v>
      </c>
      <c r="AF30" s="68">
        <v>14</v>
      </c>
      <c r="AG30" s="68">
        <v>16</v>
      </c>
      <c r="AH30" s="68">
        <v>16</v>
      </c>
      <c r="AI30" s="68">
        <v>13</v>
      </c>
      <c r="AJ30" s="68">
        <v>14</v>
      </c>
      <c r="AK30" s="68">
        <v>16</v>
      </c>
      <c r="AL30" s="68">
        <v>20</v>
      </c>
      <c r="AM30" s="68">
        <v>26</v>
      </c>
      <c r="AN30" s="68">
        <v>29</v>
      </c>
      <c r="AO30" s="68">
        <v>27</v>
      </c>
      <c r="AP30" s="68">
        <v>28</v>
      </c>
      <c r="AQ30" s="68">
        <v>30</v>
      </c>
      <c r="AR30" s="68">
        <v>31</v>
      </c>
      <c r="AS30" s="68">
        <v>32</v>
      </c>
      <c r="AT30" s="68">
        <v>32</v>
      </c>
      <c r="AU30" s="68">
        <v>33</v>
      </c>
      <c r="AV30" s="68">
        <v>38</v>
      </c>
      <c r="AW30" s="68">
        <v>42</v>
      </c>
      <c r="AX30" s="68">
        <v>37</v>
      </c>
      <c r="AY30" s="68">
        <v>36</v>
      </c>
      <c r="AZ30" s="68">
        <v>35</v>
      </c>
      <c r="BA30" s="68">
        <v>35</v>
      </c>
      <c r="BB30" s="68">
        <v>35</v>
      </c>
      <c r="BC30" s="68">
        <v>41</v>
      </c>
      <c r="BD30" s="68">
        <v>44</v>
      </c>
      <c r="BE30" s="68">
        <v>45</v>
      </c>
      <c r="BF30" s="68">
        <v>46</v>
      </c>
      <c r="BG30" s="68">
        <v>47</v>
      </c>
      <c r="BH30" s="68">
        <v>49</v>
      </c>
      <c r="BI30" s="68">
        <v>53</v>
      </c>
      <c r="BJ30" s="68">
        <v>75</v>
      </c>
      <c r="BK30" s="68">
        <v>82</v>
      </c>
      <c r="BL30" s="68">
        <v>85</v>
      </c>
      <c r="BM30" s="68">
        <v>100</v>
      </c>
      <c r="BN30" s="69">
        <v>140</v>
      </c>
      <c r="BO30" s="68">
        <v>159</v>
      </c>
      <c r="BP30" s="68">
        <v>171</v>
      </c>
      <c r="BQ30" s="68">
        <v>172</v>
      </c>
      <c r="BR30" s="68">
        <v>173</v>
      </c>
      <c r="BS30" s="68">
        <v>178</v>
      </c>
      <c r="BT30" s="68">
        <v>191</v>
      </c>
      <c r="BU30" s="68">
        <v>208</v>
      </c>
      <c r="BV30" s="68">
        <v>210</v>
      </c>
      <c r="BW30" s="68">
        <v>182</v>
      </c>
      <c r="BX30" s="68">
        <v>184</v>
      </c>
      <c r="BY30" s="68">
        <v>181</v>
      </c>
      <c r="BZ30" s="68">
        <v>184</v>
      </c>
      <c r="CA30" s="68">
        <v>196</v>
      </c>
      <c r="CB30" s="68">
        <v>215</v>
      </c>
      <c r="CC30" s="67">
        <v>221</v>
      </c>
      <c r="CD30" s="70">
        <v>220</v>
      </c>
      <c r="CE30" s="71">
        <v>223</v>
      </c>
      <c r="CF30" s="67">
        <v>209</v>
      </c>
      <c r="CG30" s="70">
        <v>215.5</v>
      </c>
      <c r="CH30" s="71">
        <v>221</v>
      </c>
      <c r="CI30" s="67">
        <v>232</v>
      </c>
      <c r="CJ30" s="70">
        <v>229.25</v>
      </c>
      <c r="CK30" s="71">
        <v>232</v>
      </c>
      <c r="CL30" s="67">
        <v>259</v>
      </c>
      <c r="CM30" s="70">
        <v>253</v>
      </c>
      <c r="CN30" s="71">
        <v>262</v>
      </c>
      <c r="CO30" s="67">
        <v>264</v>
      </c>
      <c r="CP30" s="70">
        <v>261</v>
      </c>
      <c r="CQ30" s="71">
        <v>254</v>
      </c>
      <c r="CR30" s="68">
        <v>246</v>
      </c>
      <c r="CS30" s="68">
        <v>248</v>
      </c>
      <c r="CT30" s="68">
        <v>246</v>
      </c>
      <c r="CU30" s="67">
        <v>246</v>
      </c>
      <c r="CV30" s="70">
        <v>246</v>
      </c>
      <c r="CW30" s="71">
        <v>246</v>
      </c>
      <c r="CX30" s="67">
        <v>250</v>
      </c>
      <c r="CY30" s="70">
        <v>249.25</v>
      </c>
      <c r="CZ30" s="70">
        <v>251</v>
      </c>
      <c r="DA30" s="70">
        <v>251</v>
      </c>
      <c r="DB30" s="70">
        <v>251</v>
      </c>
      <c r="DC30" s="70">
        <v>251</v>
      </c>
      <c r="DD30" s="70">
        <v>251</v>
      </c>
      <c r="DE30" s="70">
        <v>255.25</v>
      </c>
      <c r="DF30" s="70">
        <v>268</v>
      </c>
      <c r="DG30" s="70">
        <v>268</v>
      </c>
      <c r="DH30" s="70">
        <f>(DF30+DG30*2+DI30)/4</f>
        <v>268</v>
      </c>
      <c r="DI30" s="70">
        <v>268</v>
      </c>
      <c r="DJ30" s="72">
        <v>268</v>
      </c>
      <c r="DK30" s="70">
        <f t="shared" ref="DK30:DK36" si="3">(DI30+DJ30*2+DL30)/4</f>
        <v>268</v>
      </c>
      <c r="DL30" s="70">
        <v>268</v>
      </c>
      <c r="DM30" s="70">
        <v>270</v>
      </c>
      <c r="DN30" s="70">
        <f>(DL30+DM30*2+DO30)/4</f>
        <v>269.5</v>
      </c>
      <c r="DO30" s="70">
        <v>270</v>
      </c>
      <c r="DP30" s="70">
        <v>275</v>
      </c>
      <c r="DQ30" s="70">
        <f>(DO30+DP30*2+DR30)/4</f>
        <v>273.75</v>
      </c>
      <c r="DR30" s="70">
        <v>275</v>
      </c>
      <c r="DS30" s="70">
        <v>275</v>
      </c>
      <c r="DT30" s="70">
        <f>(DR30+DS30*2+DU30)/4</f>
        <v>275</v>
      </c>
      <c r="DU30" s="70">
        <v>275</v>
      </c>
      <c r="DV30" s="70">
        <v>275</v>
      </c>
      <c r="DW30" s="70">
        <f>(DU30+DV30*2+DX30)/4</f>
        <v>275.75</v>
      </c>
      <c r="DX30" s="70">
        <v>278</v>
      </c>
      <c r="DY30" s="70">
        <v>313</v>
      </c>
      <c r="DZ30" s="70">
        <f>(DX30+DY30*2+EA30)/4</f>
        <v>308.25</v>
      </c>
      <c r="EA30" s="72">
        <v>329</v>
      </c>
      <c r="EB30" s="70">
        <v>338</v>
      </c>
      <c r="EC30" s="70">
        <f>(EA30+EB30*2+ED30)/4</f>
        <v>338.25</v>
      </c>
      <c r="ED30" s="73">
        <v>348</v>
      </c>
      <c r="EE30" s="78">
        <v>375</v>
      </c>
      <c r="EF30" s="70">
        <f>(ED30+EE30*2+EG30)/4</f>
        <v>398</v>
      </c>
      <c r="EG30" s="75">
        <v>494</v>
      </c>
      <c r="EH30" s="73">
        <v>537.09749999999997</v>
      </c>
      <c r="EI30" s="70">
        <f>(EG30+EH30*2+EJ30)/4</f>
        <v>526.29874999999993</v>
      </c>
      <c r="EJ30" s="73">
        <v>537</v>
      </c>
      <c r="EK30" s="73">
        <v>722</v>
      </c>
      <c r="EL30" s="70">
        <f>(EJ30+EK30*2+EM30)/4</f>
        <v>675.75</v>
      </c>
      <c r="EM30" s="73">
        <v>722</v>
      </c>
      <c r="EN30" s="73">
        <v>722</v>
      </c>
      <c r="EO30" s="70">
        <f>(EM30+EN30*2+EP30)/4</f>
        <v>722</v>
      </c>
      <c r="EP30" s="73">
        <v>722</v>
      </c>
      <c r="EQ30" s="74">
        <v>722</v>
      </c>
      <c r="ER30" s="70">
        <f>(EP30+EQ30*2+ES30)/4</f>
        <v>734.25</v>
      </c>
      <c r="ES30" s="27">
        <v>771</v>
      </c>
      <c r="ET30" s="27">
        <v>771</v>
      </c>
      <c r="EU30" s="70">
        <f>(ES30+ET30*2+EV30)/4</f>
        <v>777</v>
      </c>
      <c r="EV30" s="27">
        <v>795</v>
      </c>
      <c r="EW30" s="27">
        <v>810</v>
      </c>
      <c r="EX30" s="70">
        <f>(EV30+EW30*2+EY30)/4</f>
        <v>798.25</v>
      </c>
      <c r="EY30" s="27">
        <v>778</v>
      </c>
      <c r="EZ30" s="27">
        <v>780</v>
      </c>
      <c r="FA30" s="70">
        <f>(EY30+EZ30*2+FB30)/4</f>
        <v>763.25</v>
      </c>
      <c r="FB30" s="27">
        <v>715</v>
      </c>
      <c r="FC30" s="27">
        <v>742</v>
      </c>
      <c r="FD30" s="70">
        <f>(FB30+FC30*2+FE30)/4</f>
        <v>735.25</v>
      </c>
      <c r="FE30" s="27">
        <v>742</v>
      </c>
      <c r="FF30" s="27">
        <v>742</v>
      </c>
      <c r="FG30" s="70">
        <f>(FE30+FF30*2+FH30)/4</f>
        <v>742</v>
      </c>
      <c r="FH30" s="27">
        <v>742</v>
      </c>
      <c r="FI30" s="27">
        <v>774</v>
      </c>
      <c r="FJ30" s="70">
        <f>(FH30+FI30*2+FK30)/4</f>
        <v>768.5</v>
      </c>
      <c r="FK30" s="27">
        <v>784</v>
      </c>
      <c r="FL30" s="27">
        <v>784</v>
      </c>
      <c r="FM30" s="70">
        <f>(FK30+FL30*2+FN30)/4</f>
        <v>788.25</v>
      </c>
      <c r="FN30" s="27">
        <v>801</v>
      </c>
      <c r="FO30" s="27">
        <v>820</v>
      </c>
      <c r="FP30" s="70">
        <f>(FN30+FO30*2+FQ30)/4</f>
        <v>610.25</v>
      </c>
      <c r="FQ30" s="27"/>
      <c r="FR30" s="27"/>
      <c r="FS30" s="70">
        <f>(FQ30+FR30*2+FT30)/4</f>
        <v>0</v>
      </c>
      <c r="FT30" s="27"/>
      <c r="FU30" s="27"/>
      <c r="FV30" s="70">
        <f>(FT30+FU30*2+FW30)/4</f>
        <v>0</v>
      </c>
      <c r="FW30" s="27"/>
      <c r="FX30" s="27"/>
      <c r="FY30" s="70">
        <f>(FW30+FX30*2+FZ30)/4</f>
        <v>0</v>
      </c>
      <c r="FZ30" s="27"/>
      <c r="GA30" s="27"/>
      <c r="GB30" s="70">
        <f>(FZ30+GA30*2+GC30)/4</f>
        <v>0</v>
      </c>
      <c r="GC30" s="27"/>
      <c r="GD30" s="27"/>
      <c r="GE30" s="70">
        <f>(GC30+GD30*2+GF30)/4</f>
        <v>0</v>
      </c>
      <c r="GF30" s="27"/>
      <c r="GG30" s="27"/>
    </row>
    <row r="31" spans="1:189" ht="10.5" customHeight="1" x14ac:dyDescent="0.25">
      <c r="A31" s="65">
        <f t="shared" si="2"/>
        <v>24</v>
      </c>
      <c r="B31" s="66" t="s">
        <v>18</v>
      </c>
      <c r="C31" s="67">
        <v>330</v>
      </c>
      <c r="D31" s="68">
        <v>4</v>
      </c>
      <c r="E31" s="68">
        <v>4</v>
      </c>
      <c r="F31" s="68">
        <v>4</v>
      </c>
      <c r="G31" s="68">
        <v>11</v>
      </c>
      <c r="H31" s="68">
        <v>14</v>
      </c>
      <c r="I31" s="68">
        <v>16</v>
      </c>
      <c r="J31" s="68">
        <v>18</v>
      </c>
      <c r="K31" s="68">
        <v>19</v>
      </c>
      <c r="L31" s="68">
        <v>16</v>
      </c>
      <c r="M31" s="68">
        <v>13</v>
      </c>
      <c r="N31" s="68">
        <v>11</v>
      </c>
      <c r="O31" s="68">
        <v>12</v>
      </c>
      <c r="P31" s="68">
        <v>11</v>
      </c>
      <c r="Q31" s="68">
        <v>10</v>
      </c>
      <c r="R31" s="68">
        <v>11</v>
      </c>
      <c r="S31" s="68">
        <v>10</v>
      </c>
      <c r="T31" s="68">
        <v>10</v>
      </c>
      <c r="U31" s="68">
        <v>10</v>
      </c>
      <c r="V31" s="68">
        <v>10</v>
      </c>
      <c r="W31" s="68">
        <v>9</v>
      </c>
      <c r="X31" s="68">
        <v>8</v>
      </c>
      <c r="Y31" s="68">
        <v>8</v>
      </c>
      <c r="Z31" s="68">
        <v>10</v>
      </c>
      <c r="AA31" s="68">
        <v>10</v>
      </c>
      <c r="AB31" s="68">
        <v>11</v>
      </c>
      <c r="AC31" s="68">
        <v>12</v>
      </c>
      <c r="AD31" s="68">
        <v>13</v>
      </c>
      <c r="AE31" s="68">
        <v>13</v>
      </c>
      <c r="AF31" s="68">
        <v>12</v>
      </c>
      <c r="AG31" s="68">
        <v>15</v>
      </c>
      <c r="AH31" s="68">
        <v>15</v>
      </c>
      <c r="AI31" s="68">
        <v>14</v>
      </c>
      <c r="AJ31" s="68">
        <v>15</v>
      </c>
      <c r="AK31" s="68">
        <v>14</v>
      </c>
      <c r="AL31" s="68">
        <v>17</v>
      </c>
      <c r="AM31" s="68">
        <v>23</v>
      </c>
      <c r="AN31" s="68">
        <v>26</v>
      </c>
      <c r="AO31" s="68">
        <v>25</v>
      </c>
      <c r="AP31" s="68">
        <v>26</v>
      </c>
      <c r="AQ31" s="68">
        <v>28</v>
      </c>
      <c r="AR31" s="68">
        <v>29</v>
      </c>
      <c r="AS31" s="68">
        <v>31</v>
      </c>
      <c r="AT31" s="68">
        <v>31</v>
      </c>
      <c r="AU31" s="68">
        <v>33</v>
      </c>
      <c r="AV31" s="68">
        <v>35</v>
      </c>
      <c r="AW31" s="68">
        <v>38</v>
      </c>
      <c r="AX31" s="68">
        <v>38</v>
      </c>
      <c r="AY31" s="68">
        <v>38</v>
      </c>
      <c r="AZ31" s="68">
        <v>38</v>
      </c>
      <c r="BA31" s="68">
        <v>37</v>
      </c>
      <c r="BB31" s="68">
        <v>36</v>
      </c>
      <c r="BC31" s="68">
        <v>37</v>
      </c>
      <c r="BD31" s="68">
        <v>38</v>
      </c>
      <c r="BE31" s="68">
        <v>38</v>
      </c>
      <c r="BF31" s="68">
        <v>41</v>
      </c>
      <c r="BG31" s="68">
        <v>44</v>
      </c>
      <c r="BH31" s="68">
        <v>48</v>
      </c>
      <c r="BI31" s="68">
        <v>55</v>
      </c>
      <c r="BJ31" s="68">
        <v>71</v>
      </c>
      <c r="BK31" s="68">
        <v>80</v>
      </c>
      <c r="BL31" s="68">
        <v>86</v>
      </c>
      <c r="BM31" s="68">
        <v>100</v>
      </c>
      <c r="BN31" s="69">
        <v>152</v>
      </c>
      <c r="BO31" s="68">
        <v>183</v>
      </c>
      <c r="BP31" s="68">
        <v>182</v>
      </c>
      <c r="BQ31" s="68">
        <v>183</v>
      </c>
      <c r="BR31" s="68">
        <v>195</v>
      </c>
      <c r="BS31" s="68">
        <v>206</v>
      </c>
      <c r="BT31" s="68">
        <v>228</v>
      </c>
      <c r="BU31" s="68">
        <v>250</v>
      </c>
      <c r="BV31" s="68">
        <v>244</v>
      </c>
      <c r="BW31" s="68">
        <v>197</v>
      </c>
      <c r="BX31" s="68">
        <v>200</v>
      </c>
      <c r="BY31" s="68">
        <v>198</v>
      </c>
      <c r="BZ31" s="68">
        <v>207</v>
      </c>
      <c r="CA31" s="68">
        <v>219</v>
      </c>
      <c r="CB31" s="68">
        <v>252</v>
      </c>
      <c r="CC31" s="67">
        <v>261</v>
      </c>
      <c r="CD31" s="70">
        <v>260.25</v>
      </c>
      <c r="CE31" s="71">
        <v>267</v>
      </c>
      <c r="CF31" s="67">
        <v>267</v>
      </c>
      <c r="CG31" s="70">
        <v>267.5</v>
      </c>
      <c r="CH31" s="71">
        <v>269</v>
      </c>
      <c r="CI31" s="67">
        <v>281</v>
      </c>
      <c r="CJ31" s="70">
        <v>278</v>
      </c>
      <c r="CK31" s="71">
        <v>281</v>
      </c>
      <c r="CL31" s="67">
        <v>286</v>
      </c>
      <c r="CM31" s="70">
        <v>284.75</v>
      </c>
      <c r="CN31" s="71">
        <v>286</v>
      </c>
      <c r="CO31" s="67">
        <v>284</v>
      </c>
      <c r="CP31" s="70">
        <v>277</v>
      </c>
      <c r="CQ31" s="71">
        <v>254</v>
      </c>
      <c r="CR31" s="68">
        <v>249</v>
      </c>
      <c r="CS31" s="68">
        <v>248.5</v>
      </c>
      <c r="CT31" s="68">
        <v>242</v>
      </c>
      <c r="CU31" s="67">
        <v>242</v>
      </c>
      <c r="CV31" s="70">
        <v>242.25</v>
      </c>
      <c r="CW31" s="71">
        <v>243</v>
      </c>
      <c r="CX31" s="67">
        <v>251</v>
      </c>
      <c r="CY31" s="70">
        <v>252.5</v>
      </c>
      <c r="CZ31" s="70">
        <v>265</v>
      </c>
      <c r="DA31" s="70">
        <v>269</v>
      </c>
      <c r="DB31" s="70">
        <v>268</v>
      </c>
      <c r="DC31" s="70">
        <v>269</v>
      </c>
      <c r="DD31" s="70">
        <v>271</v>
      </c>
      <c r="DE31" s="70">
        <v>272.5</v>
      </c>
      <c r="DF31" s="70">
        <v>279</v>
      </c>
      <c r="DG31" s="70">
        <v>283</v>
      </c>
      <c r="DH31" s="70">
        <f>(DF31+DG31*2+DI31)/4</f>
        <v>282.5</v>
      </c>
      <c r="DI31" s="70">
        <v>285</v>
      </c>
      <c r="DJ31" s="72">
        <v>288</v>
      </c>
      <c r="DK31" s="70">
        <f t="shared" si="3"/>
        <v>288.25</v>
      </c>
      <c r="DL31" s="70">
        <v>292</v>
      </c>
      <c r="DM31" s="70">
        <v>300</v>
      </c>
      <c r="DN31" s="70">
        <f>(DL31+DM31*2+DO31)/4</f>
        <v>299.25</v>
      </c>
      <c r="DO31" s="70">
        <v>305</v>
      </c>
      <c r="DP31" s="70">
        <v>314</v>
      </c>
      <c r="DQ31" s="70">
        <f>(DO31+DP31*2+DR31)/4</f>
        <v>340.5</v>
      </c>
      <c r="DR31" s="70">
        <v>429</v>
      </c>
      <c r="DS31" s="70">
        <v>429</v>
      </c>
      <c r="DT31" s="70">
        <f>(DR31+DS31*2+DU31)/4</f>
        <v>429</v>
      </c>
      <c r="DU31" s="70">
        <v>429</v>
      </c>
      <c r="DV31" s="70">
        <v>429</v>
      </c>
      <c r="DW31" s="70">
        <f>(DU31+DV31*2+DX31)/4</f>
        <v>431.25</v>
      </c>
      <c r="DX31" s="70">
        <v>438</v>
      </c>
      <c r="DY31" s="70">
        <v>481</v>
      </c>
      <c r="DZ31" s="70">
        <f>(DX31+DY31*2+EA31)/4</f>
        <v>481</v>
      </c>
      <c r="EA31" s="72">
        <v>524</v>
      </c>
      <c r="EB31" s="70">
        <v>524</v>
      </c>
      <c r="EC31" s="70">
        <f>(EA31+EB31*2+ED31)/4</f>
        <v>524</v>
      </c>
      <c r="ED31" s="73">
        <v>524</v>
      </c>
      <c r="EE31" s="78">
        <v>596</v>
      </c>
      <c r="EF31" s="70">
        <f>(ED31+EE31*2+EG31)/4</f>
        <v>593.25</v>
      </c>
      <c r="EG31" s="75">
        <v>657</v>
      </c>
      <c r="EH31" s="73">
        <v>656.73561310000002</v>
      </c>
      <c r="EI31" s="70">
        <f>(EG31+EH31*2+EJ31)/4</f>
        <v>662.61780655000007</v>
      </c>
      <c r="EJ31" s="73">
        <v>680</v>
      </c>
      <c r="EK31" s="73">
        <v>866</v>
      </c>
      <c r="EL31" s="70">
        <f>(EJ31+EK31*2+EM31)/4</f>
        <v>819.5</v>
      </c>
      <c r="EM31" s="73">
        <v>866</v>
      </c>
      <c r="EN31" s="73">
        <v>866</v>
      </c>
      <c r="EO31" s="70">
        <f>(EM31+EN31*2+EP31)/4</f>
        <v>866</v>
      </c>
      <c r="EP31" s="73">
        <v>866</v>
      </c>
      <c r="EQ31" s="74">
        <v>867</v>
      </c>
      <c r="ER31" s="70">
        <f>(EP31+EQ31*2+ES31)/4</f>
        <v>919.75</v>
      </c>
      <c r="ES31" s="27">
        <v>1079</v>
      </c>
      <c r="ET31" s="27">
        <v>1079</v>
      </c>
      <c r="EU31" s="70">
        <f>(ES31+ET31*2+EV31)/4</f>
        <v>1074</v>
      </c>
      <c r="EV31" s="27">
        <v>1059</v>
      </c>
      <c r="EW31" s="27">
        <v>1082</v>
      </c>
      <c r="EX31" s="70">
        <f>(EV31+EW31*2+EY31)/4</f>
        <v>1078</v>
      </c>
      <c r="EY31" s="27">
        <v>1089</v>
      </c>
      <c r="EZ31" s="27">
        <v>1099</v>
      </c>
      <c r="FA31" s="70">
        <f>(EY31+EZ31*2+FB31)/4</f>
        <v>1104.5</v>
      </c>
      <c r="FB31" s="27">
        <v>1131</v>
      </c>
      <c r="FC31" s="27">
        <v>1131</v>
      </c>
      <c r="FD31" s="70">
        <f>(FB31+FC31*2+FE31)/4</f>
        <v>1131</v>
      </c>
      <c r="FE31" s="27">
        <v>1131</v>
      </c>
      <c r="FF31" s="27">
        <v>1131</v>
      </c>
      <c r="FG31" s="70">
        <f>(FE31+FF31*2+FH31)/4</f>
        <v>1131</v>
      </c>
      <c r="FH31" s="27">
        <v>1131</v>
      </c>
      <c r="FI31" s="27">
        <v>1143</v>
      </c>
      <c r="FJ31" s="70">
        <f>(FH31+FI31*2+FK31)/4</f>
        <v>1144.5</v>
      </c>
      <c r="FK31" s="27">
        <v>1161</v>
      </c>
      <c r="FL31" s="27">
        <v>1161</v>
      </c>
      <c r="FM31" s="70">
        <f>(FK31+FL31*2+FN31)/4</f>
        <v>1166</v>
      </c>
      <c r="FN31" s="27">
        <v>1181</v>
      </c>
      <c r="FO31" s="27">
        <v>1200</v>
      </c>
      <c r="FP31" s="70">
        <f>(FN31+FO31*2+FQ31)/4</f>
        <v>895.25</v>
      </c>
      <c r="FQ31" s="27"/>
      <c r="FR31" s="27"/>
      <c r="FS31" s="70">
        <f>(FQ31+FR31*2+FT31)/4</f>
        <v>0</v>
      </c>
      <c r="FT31" s="27"/>
      <c r="FU31" s="27"/>
      <c r="FV31" s="70">
        <f>(FT31+FU31*2+FW31)/4</f>
        <v>0</v>
      </c>
      <c r="FW31" s="27"/>
      <c r="FX31" s="27"/>
      <c r="FY31" s="70">
        <f>(FW31+FX31*2+FZ31)/4</f>
        <v>0</v>
      </c>
      <c r="FZ31" s="27"/>
      <c r="GA31" s="27"/>
      <c r="GB31" s="70">
        <f>(FZ31+GA31*2+GC31)/4</f>
        <v>0</v>
      </c>
      <c r="GC31" s="27"/>
      <c r="GD31" s="27"/>
      <c r="GE31" s="70">
        <f>(GC31+GD31*2+GF31)/4</f>
        <v>0</v>
      </c>
      <c r="GF31" s="27"/>
      <c r="GG31" s="27"/>
    </row>
    <row r="32" spans="1:189" ht="10.5" customHeight="1" x14ac:dyDescent="0.25">
      <c r="A32" s="65">
        <f t="shared" si="2"/>
        <v>25</v>
      </c>
      <c r="B32" s="66" t="s">
        <v>52</v>
      </c>
      <c r="C32" s="67">
        <v>330</v>
      </c>
      <c r="D32" s="79" t="s">
        <v>47</v>
      </c>
      <c r="E32" s="79" t="s">
        <v>47</v>
      </c>
      <c r="F32" s="79" t="s">
        <v>47</v>
      </c>
      <c r="G32" s="79" t="s">
        <v>47</v>
      </c>
      <c r="H32" s="79" t="s">
        <v>47</v>
      </c>
      <c r="I32" s="79" t="s">
        <v>47</v>
      </c>
      <c r="J32" s="79" t="s">
        <v>47</v>
      </c>
      <c r="K32" s="79" t="s">
        <v>47</v>
      </c>
      <c r="L32" s="79" t="s">
        <v>47</v>
      </c>
      <c r="M32" s="79" t="s">
        <v>47</v>
      </c>
      <c r="N32" s="79" t="s">
        <v>47</v>
      </c>
      <c r="O32" s="79" t="s">
        <v>47</v>
      </c>
      <c r="P32" s="79" t="s">
        <v>47</v>
      </c>
      <c r="Q32" s="79" t="s">
        <v>47</v>
      </c>
      <c r="R32" s="79" t="s">
        <v>47</v>
      </c>
      <c r="S32" s="79" t="s">
        <v>47</v>
      </c>
      <c r="T32" s="79" t="s">
        <v>47</v>
      </c>
      <c r="U32" s="79" t="s">
        <v>47</v>
      </c>
      <c r="V32" s="79" t="s">
        <v>47</v>
      </c>
      <c r="W32" s="79" t="s">
        <v>47</v>
      </c>
      <c r="X32" s="79" t="s">
        <v>47</v>
      </c>
      <c r="Y32" s="79" t="s">
        <v>47</v>
      </c>
      <c r="Z32" s="79" t="s">
        <v>47</v>
      </c>
      <c r="AA32" s="79" t="s">
        <v>47</v>
      </c>
      <c r="AB32" s="79" t="s">
        <v>47</v>
      </c>
      <c r="AC32" s="79" t="s">
        <v>47</v>
      </c>
      <c r="AD32" s="79" t="s">
        <v>47</v>
      </c>
      <c r="AE32" s="79" t="s">
        <v>47</v>
      </c>
      <c r="AF32" s="79" t="s">
        <v>47</v>
      </c>
      <c r="AG32" s="79" t="s">
        <v>47</v>
      </c>
      <c r="AH32" s="79" t="s">
        <v>47</v>
      </c>
      <c r="AI32" s="79" t="s">
        <v>47</v>
      </c>
      <c r="AJ32" s="79" t="s">
        <v>47</v>
      </c>
      <c r="AK32" s="79" t="s">
        <v>47</v>
      </c>
      <c r="AL32" s="79" t="s">
        <v>47</v>
      </c>
      <c r="AM32" s="79" t="s">
        <v>47</v>
      </c>
      <c r="AN32" s="79" t="s">
        <v>47</v>
      </c>
      <c r="AO32" s="79" t="s">
        <v>47</v>
      </c>
      <c r="AP32" s="79" t="s">
        <v>47</v>
      </c>
      <c r="AQ32" s="79" t="s">
        <v>47</v>
      </c>
      <c r="AR32" s="79" t="s">
        <v>47</v>
      </c>
      <c r="AS32" s="79" t="s">
        <v>47</v>
      </c>
      <c r="AT32" s="79" t="s">
        <v>47</v>
      </c>
      <c r="AU32" s="79" t="s">
        <v>47</v>
      </c>
      <c r="AV32" s="79" t="s">
        <v>47</v>
      </c>
      <c r="AW32" s="79" t="s">
        <v>47</v>
      </c>
      <c r="AX32" s="79" t="s">
        <v>47</v>
      </c>
      <c r="AY32" s="79" t="s">
        <v>47</v>
      </c>
      <c r="AZ32" s="79" t="s">
        <v>47</v>
      </c>
      <c r="BA32" s="79" t="s">
        <v>47</v>
      </c>
      <c r="BB32" s="79" t="s">
        <v>47</v>
      </c>
      <c r="BC32" s="79" t="s">
        <v>47</v>
      </c>
      <c r="BD32" s="79" t="s">
        <v>47</v>
      </c>
      <c r="BE32" s="79" t="s">
        <v>47</v>
      </c>
      <c r="BF32" s="79" t="s">
        <v>47</v>
      </c>
      <c r="BG32" s="79" t="s">
        <v>47</v>
      </c>
      <c r="BH32" s="79" t="s">
        <v>47</v>
      </c>
      <c r="BI32" s="79" t="s">
        <v>47</v>
      </c>
      <c r="BJ32" s="79" t="s">
        <v>47</v>
      </c>
      <c r="BK32" s="79" t="s">
        <v>47</v>
      </c>
      <c r="BL32" s="79" t="s">
        <v>47</v>
      </c>
      <c r="BM32" s="79" t="s">
        <v>47</v>
      </c>
      <c r="BN32" s="79" t="s">
        <v>47</v>
      </c>
      <c r="BO32" s="79" t="s">
        <v>47</v>
      </c>
      <c r="BP32" s="79" t="s">
        <v>47</v>
      </c>
      <c r="BQ32" s="79" t="s">
        <v>47</v>
      </c>
      <c r="BR32" s="79" t="s">
        <v>47</v>
      </c>
      <c r="BS32" s="79" t="s">
        <v>47</v>
      </c>
      <c r="BT32" s="79" t="s">
        <v>47</v>
      </c>
      <c r="BU32" s="79" t="s">
        <v>47</v>
      </c>
      <c r="BV32" s="79" t="s">
        <v>47</v>
      </c>
      <c r="BW32" s="79" t="s">
        <v>47</v>
      </c>
      <c r="BX32" s="79" t="s">
        <v>47</v>
      </c>
      <c r="BY32" s="79" t="s">
        <v>47</v>
      </c>
      <c r="BZ32" s="79" t="s">
        <v>47</v>
      </c>
      <c r="CA32" s="79" t="s">
        <v>47</v>
      </c>
      <c r="CB32" s="79" t="s">
        <v>47</v>
      </c>
      <c r="CC32" s="80" t="s">
        <v>47</v>
      </c>
      <c r="CD32" s="81" t="s">
        <v>47</v>
      </c>
      <c r="CE32" s="82" t="s">
        <v>47</v>
      </c>
      <c r="CF32" s="80" t="s">
        <v>47</v>
      </c>
      <c r="CG32" s="81" t="s">
        <v>47</v>
      </c>
      <c r="CH32" s="82" t="s">
        <v>47</v>
      </c>
      <c r="CI32" s="80" t="s">
        <v>47</v>
      </c>
      <c r="CJ32" s="81" t="s">
        <v>47</v>
      </c>
      <c r="CK32" s="82" t="s">
        <v>47</v>
      </c>
      <c r="CL32" s="80" t="s">
        <v>47</v>
      </c>
      <c r="CM32" s="81" t="s">
        <v>47</v>
      </c>
      <c r="CN32" s="82" t="s">
        <v>47</v>
      </c>
      <c r="CO32" s="80" t="s">
        <v>47</v>
      </c>
      <c r="CP32" s="81" t="s">
        <v>47</v>
      </c>
      <c r="CQ32" s="82" t="s">
        <v>47</v>
      </c>
      <c r="CR32" s="79" t="s">
        <v>47</v>
      </c>
      <c r="CS32" s="83" t="s">
        <v>47</v>
      </c>
      <c r="CT32" s="79" t="s">
        <v>47</v>
      </c>
      <c r="CU32" s="80" t="s">
        <v>47</v>
      </c>
      <c r="CV32" s="81" t="s">
        <v>47</v>
      </c>
      <c r="CW32" s="82" t="s">
        <v>47</v>
      </c>
      <c r="CX32" s="80" t="s">
        <v>47</v>
      </c>
      <c r="CY32" s="81" t="s">
        <v>47</v>
      </c>
      <c r="CZ32" s="72" t="s">
        <v>47</v>
      </c>
      <c r="DA32" s="72" t="s">
        <v>47</v>
      </c>
      <c r="DB32" s="81" t="s">
        <v>47</v>
      </c>
      <c r="DC32" s="72" t="s">
        <v>47</v>
      </c>
      <c r="DD32" s="72" t="s">
        <v>47</v>
      </c>
      <c r="DE32" s="81" t="s">
        <v>47</v>
      </c>
      <c r="DF32" s="72" t="s">
        <v>47</v>
      </c>
      <c r="DG32" s="72" t="s">
        <v>47</v>
      </c>
      <c r="DH32" s="72" t="s">
        <v>47</v>
      </c>
      <c r="DI32" s="72" t="s">
        <v>47</v>
      </c>
      <c r="DJ32" s="72" t="s">
        <v>47</v>
      </c>
      <c r="DK32" s="70" t="s">
        <v>47</v>
      </c>
      <c r="DL32" s="72" t="s">
        <v>47</v>
      </c>
      <c r="DM32" s="72" t="s">
        <v>47</v>
      </c>
      <c r="DN32" s="72" t="s">
        <v>47</v>
      </c>
      <c r="DO32" s="72" t="s">
        <v>47</v>
      </c>
      <c r="DP32" s="72" t="s">
        <v>47</v>
      </c>
      <c r="DQ32" s="72" t="s">
        <v>47</v>
      </c>
      <c r="DR32" s="72" t="s">
        <v>47</v>
      </c>
      <c r="DS32" s="72" t="s">
        <v>47</v>
      </c>
      <c r="DT32" s="72" t="s">
        <v>47</v>
      </c>
      <c r="DU32" s="72" t="s">
        <v>47</v>
      </c>
      <c r="DV32" s="72" t="s">
        <v>47</v>
      </c>
      <c r="DW32" s="72" t="s">
        <v>47</v>
      </c>
      <c r="DX32" s="72" t="s">
        <v>47</v>
      </c>
      <c r="DY32" s="72" t="s">
        <v>47</v>
      </c>
      <c r="DZ32" s="72" t="s">
        <v>47</v>
      </c>
      <c r="EA32" s="81" t="s">
        <v>47</v>
      </c>
      <c r="EB32" s="81" t="s">
        <v>47</v>
      </c>
      <c r="EC32" s="72" t="s">
        <v>47</v>
      </c>
      <c r="ED32" s="81" t="s">
        <v>47</v>
      </c>
      <c r="EE32" s="84" t="s">
        <v>47</v>
      </c>
      <c r="EF32" s="72" t="s">
        <v>47</v>
      </c>
      <c r="EG32" s="85" t="s">
        <v>47</v>
      </c>
      <c r="EH32" s="81" t="s">
        <v>47</v>
      </c>
      <c r="EI32" s="72" t="s">
        <v>47</v>
      </c>
      <c r="EJ32" s="81" t="s">
        <v>47</v>
      </c>
      <c r="EK32" s="81" t="s">
        <v>47</v>
      </c>
      <c r="EL32" s="72" t="s">
        <v>47</v>
      </c>
      <c r="EM32" s="81" t="s">
        <v>47</v>
      </c>
      <c r="EN32" s="81" t="s">
        <v>47</v>
      </c>
      <c r="EO32" s="72" t="s">
        <v>47</v>
      </c>
      <c r="EP32" s="81" t="s">
        <v>47</v>
      </c>
      <c r="EQ32" s="84" t="s">
        <v>47</v>
      </c>
      <c r="ER32" s="72" t="s">
        <v>47</v>
      </c>
      <c r="ES32" s="86" t="s">
        <v>47</v>
      </c>
      <c r="ET32" s="86" t="s">
        <v>47</v>
      </c>
      <c r="EU32" s="72" t="s">
        <v>47</v>
      </c>
      <c r="EV32" s="86" t="s">
        <v>47</v>
      </c>
      <c r="EW32" s="86" t="s">
        <v>47</v>
      </c>
      <c r="EX32" s="72" t="s">
        <v>47</v>
      </c>
      <c r="EY32" s="86" t="s">
        <v>47</v>
      </c>
      <c r="EZ32" s="86" t="s">
        <v>47</v>
      </c>
      <c r="FA32" s="72" t="s">
        <v>47</v>
      </c>
      <c r="FB32" s="86" t="s">
        <v>47</v>
      </c>
      <c r="FC32" s="86" t="s">
        <v>47</v>
      </c>
      <c r="FD32" s="72" t="s">
        <v>47</v>
      </c>
      <c r="FE32" s="86" t="s">
        <v>47</v>
      </c>
      <c r="FF32" s="86" t="s">
        <v>47</v>
      </c>
      <c r="FG32" s="72" t="s">
        <v>47</v>
      </c>
      <c r="FH32" s="86" t="s">
        <v>47</v>
      </c>
      <c r="FI32" s="86" t="s">
        <v>47</v>
      </c>
      <c r="FJ32" s="72" t="s">
        <v>47</v>
      </c>
      <c r="FK32" s="86" t="s">
        <v>47</v>
      </c>
      <c r="FL32" s="86" t="s">
        <v>47</v>
      </c>
      <c r="FM32" s="72" t="s">
        <v>47</v>
      </c>
      <c r="FN32" s="86" t="s">
        <v>47</v>
      </c>
      <c r="FO32" s="86" t="s">
        <v>47</v>
      </c>
      <c r="FP32" s="72" t="s">
        <v>47</v>
      </c>
      <c r="FQ32" s="86"/>
      <c r="FR32" s="86"/>
      <c r="FS32" s="72" t="s">
        <v>47</v>
      </c>
      <c r="FT32" s="86"/>
      <c r="FU32" s="86"/>
      <c r="FV32" s="72" t="s">
        <v>47</v>
      </c>
      <c r="FW32" s="86"/>
      <c r="FX32" s="86"/>
      <c r="FY32" s="72" t="s">
        <v>47</v>
      </c>
      <c r="FZ32" s="86"/>
      <c r="GA32" s="86"/>
      <c r="GB32" s="72" t="s">
        <v>47</v>
      </c>
      <c r="GC32" s="86"/>
      <c r="GD32" s="86"/>
      <c r="GE32" s="72" t="s">
        <v>47</v>
      </c>
      <c r="GF32" s="86"/>
      <c r="GG32" s="27"/>
    </row>
    <row r="33" spans="1:189" ht="10.5" customHeight="1" x14ac:dyDescent="0.25">
      <c r="A33" s="65">
        <f t="shared" si="2"/>
        <v>26</v>
      </c>
      <c r="B33" s="66"/>
      <c r="C33" s="67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9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7"/>
      <c r="CD33" s="70"/>
      <c r="CE33" s="71"/>
      <c r="CF33" s="67"/>
      <c r="CG33" s="70"/>
      <c r="CH33" s="71"/>
      <c r="CI33" s="67"/>
      <c r="CJ33" s="70"/>
      <c r="CK33" s="71"/>
      <c r="CL33" s="67"/>
      <c r="CM33" s="70"/>
      <c r="CN33" s="71"/>
      <c r="CO33" s="67"/>
      <c r="CP33" s="70"/>
      <c r="CQ33" s="71"/>
      <c r="CR33" s="68"/>
      <c r="CS33" s="68"/>
      <c r="CT33" s="68"/>
      <c r="CU33" s="67"/>
      <c r="CV33" s="70"/>
      <c r="CW33" s="71"/>
      <c r="CX33" s="67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3"/>
      <c r="EE33" s="74"/>
      <c r="EF33" s="70"/>
      <c r="EG33" s="75"/>
      <c r="EH33" s="73"/>
      <c r="EI33" s="70"/>
      <c r="EJ33" s="73"/>
      <c r="EK33" s="73"/>
      <c r="EL33" s="70"/>
      <c r="EM33" s="73"/>
      <c r="EN33" s="73"/>
      <c r="EO33" s="70"/>
      <c r="EP33" s="73"/>
      <c r="EQ33" s="74"/>
      <c r="ER33" s="70"/>
      <c r="ES33" s="27"/>
      <c r="ET33" s="27"/>
      <c r="EU33" s="70"/>
      <c r="EV33" s="27"/>
      <c r="EW33" s="27"/>
      <c r="EX33" s="70"/>
      <c r="EY33" s="27"/>
      <c r="EZ33" s="27"/>
      <c r="FA33" s="70"/>
      <c r="FB33" s="27"/>
      <c r="FC33" s="27"/>
      <c r="FD33" s="70"/>
      <c r="FE33" s="27"/>
      <c r="FF33" s="27"/>
      <c r="FG33" s="70"/>
      <c r="FH33" s="27"/>
      <c r="FI33" s="27"/>
      <c r="FJ33" s="70"/>
      <c r="FK33" s="27"/>
      <c r="FL33" s="27"/>
      <c r="FM33" s="70"/>
      <c r="FN33" s="27"/>
      <c r="FO33" s="27"/>
      <c r="FP33" s="70"/>
      <c r="FQ33" s="27"/>
      <c r="FR33" s="27"/>
      <c r="FS33" s="70"/>
      <c r="FT33" s="27"/>
      <c r="FU33" s="27"/>
      <c r="FV33" s="70"/>
      <c r="FW33" s="27"/>
      <c r="FX33" s="27"/>
      <c r="FY33" s="70"/>
      <c r="FZ33" s="27"/>
      <c r="GA33" s="27"/>
      <c r="GB33" s="70"/>
      <c r="GC33" s="27"/>
      <c r="GD33" s="27"/>
      <c r="GE33" s="70"/>
      <c r="GF33" s="27"/>
      <c r="GG33" s="27"/>
    </row>
    <row r="34" spans="1:189" ht="10.5" customHeight="1" x14ac:dyDescent="0.25">
      <c r="A34" s="65">
        <f t="shared" si="2"/>
        <v>27</v>
      </c>
      <c r="B34" s="66" t="s">
        <v>19</v>
      </c>
      <c r="C34" s="67">
        <v>331</v>
      </c>
      <c r="D34" s="79" t="s">
        <v>47</v>
      </c>
      <c r="E34" s="79" t="s">
        <v>47</v>
      </c>
      <c r="F34" s="79" t="s">
        <v>47</v>
      </c>
      <c r="G34" s="79" t="s">
        <v>47</v>
      </c>
      <c r="H34" s="79" t="s">
        <v>47</v>
      </c>
      <c r="I34" s="79" t="s">
        <v>47</v>
      </c>
      <c r="J34" s="79" t="s">
        <v>47</v>
      </c>
      <c r="K34" s="79" t="s">
        <v>47</v>
      </c>
      <c r="L34" s="79" t="s">
        <v>47</v>
      </c>
      <c r="M34" s="79" t="s">
        <v>47</v>
      </c>
      <c r="N34" s="79" t="s">
        <v>47</v>
      </c>
      <c r="O34" s="79" t="s">
        <v>47</v>
      </c>
      <c r="P34" s="79" t="s">
        <v>47</v>
      </c>
      <c r="Q34" s="79" t="s">
        <v>47</v>
      </c>
      <c r="R34" s="79" t="s">
        <v>47</v>
      </c>
      <c r="S34" s="79" t="s">
        <v>47</v>
      </c>
      <c r="T34" s="79" t="s">
        <v>47</v>
      </c>
      <c r="U34" s="79" t="s">
        <v>47</v>
      </c>
      <c r="V34" s="79" t="s">
        <v>47</v>
      </c>
      <c r="W34" s="79" t="s">
        <v>47</v>
      </c>
      <c r="X34" s="79" t="s">
        <v>47</v>
      </c>
      <c r="Y34" s="79" t="s">
        <v>47</v>
      </c>
      <c r="Z34" s="79" t="s">
        <v>47</v>
      </c>
      <c r="AA34" s="79" t="s">
        <v>47</v>
      </c>
      <c r="AB34" s="79" t="s">
        <v>47</v>
      </c>
      <c r="AC34" s="79" t="s">
        <v>47</v>
      </c>
      <c r="AD34" s="79" t="s">
        <v>47</v>
      </c>
      <c r="AE34" s="79" t="s">
        <v>47</v>
      </c>
      <c r="AF34" s="79" t="s">
        <v>47</v>
      </c>
      <c r="AG34" s="79" t="s">
        <v>47</v>
      </c>
      <c r="AH34" s="79" t="s">
        <v>47</v>
      </c>
      <c r="AI34" s="79" t="s">
        <v>47</v>
      </c>
      <c r="AJ34" s="79" t="s">
        <v>47</v>
      </c>
      <c r="AK34" s="79" t="s">
        <v>47</v>
      </c>
      <c r="AL34" s="79" t="s">
        <v>47</v>
      </c>
      <c r="AM34" s="79" t="s">
        <v>47</v>
      </c>
      <c r="AN34" s="79" t="s">
        <v>47</v>
      </c>
      <c r="AO34" s="79" t="s">
        <v>47</v>
      </c>
      <c r="AP34" s="79" t="s">
        <v>47</v>
      </c>
      <c r="AQ34" s="68">
        <v>44</v>
      </c>
      <c r="AR34" s="68">
        <v>45</v>
      </c>
      <c r="AS34" s="68">
        <v>46</v>
      </c>
      <c r="AT34" s="68">
        <v>49</v>
      </c>
      <c r="AU34" s="68">
        <v>52</v>
      </c>
      <c r="AV34" s="68">
        <v>55</v>
      </c>
      <c r="AW34" s="68">
        <v>58</v>
      </c>
      <c r="AX34" s="68">
        <v>60</v>
      </c>
      <c r="AY34" s="68">
        <v>62</v>
      </c>
      <c r="AZ34" s="68">
        <v>64</v>
      </c>
      <c r="BA34" s="68">
        <v>66</v>
      </c>
      <c r="BB34" s="68">
        <v>67</v>
      </c>
      <c r="BC34" s="68">
        <v>67</v>
      </c>
      <c r="BD34" s="68">
        <v>68</v>
      </c>
      <c r="BE34" s="68">
        <v>69</v>
      </c>
      <c r="BF34" s="68">
        <v>71</v>
      </c>
      <c r="BG34" s="68">
        <v>73</v>
      </c>
      <c r="BH34" s="68">
        <v>74</v>
      </c>
      <c r="BI34" s="68">
        <v>79</v>
      </c>
      <c r="BJ34" s="68">
        <v>84</v>
      </c>
      <c r="BK34" s="68">
        <v>91</v>
      </c>
      <c r="BL34" s="68">
        <v>94</v>
      </c>
      <c r="BM34" s="68">
        <v>100</v>
      </c>
      <c r="BN34" s="69">
        <v>132</v>
      </c>
      <c r="BO34" s="68">
        <v>140</v>
      </c>
      <c r="BP34" s="68">
        <v>144</v>
      </c>
      <c r="BQ34" s="68">
        <v>150</v>
      </c>
      <c r="BR34" s="68">
        <v>159</v>
      </c>
      <c r="BS34" s="68">
        <v>167</v>
      </c>
      <c r="BT34" s="68">
        <v>184</v>
      </c>
      <c r="BU34" s="68">
        <v>202</v>
      </c>
      <c r="BV34" s="68">
        <v>214</v>
      </c>
      <c r="BW34" s="68">
        <v>225</v>
      </c>
      <c r="BX34" s="68">
        <v>224</v>
      </c>
      <c r="BY34" s="68">
        <v>231</v>
      </c>
      <c r="BZ34" s="68">
        <v>227</v>
      </c>
      <c r="CA34" s="68">
        <v>232</v>
      </c>
      <c r="CB34" s="68">
        <v>235</v>
      </c>
      <c r="CC34" s="67">
        <v>242</v>
      </c>
      <c r="CD34" s="70">
        <v>241.5</v>
      </c>
      <c r="CE34" s="71">
        <v>247</v>
      </c>
      <c r="CF34" s="67">
        <v>253</v>
      </c>
      <c r="CG34" s="70">
        <v>252.25</v>
      </c>
      <c r="CH34" s="71">
        <v>256</v>
      </c>
      <c r="CI34" s="67">
        <v>254</v>
      </c>
      <c r="CJ34" s="70">
        <v>255</v>
      </c>
      <c r="CK34" s="71">
        <v>256</v>
      </c>
      <c r="CL34" s="67">
        <v>255</v>
      </c>
      <c r="CM34" s="70">
        <v>255.5</v>
      </c>
      <c r="CN34" s="71">
        <v>256</v>
      </c>
      <c r="CO34" s="67">
        <v>257</v>
      </c>
      <c r="CP34" s="70">
        <v>258</v>
      </c>
      <c r="CQ34" s="71">
        <v>262</v>
      </c>
      <c r="CR34" s="68">
        <v>268</v>
      </c>
      <c r="CS34" s="68">
        <v>267.5</v>
      </c>
      <c r="CT34" s="68">
        <v>272</v>
      </c>
      <c r="CU34" s="67">
        <v>276</v>
      </c>
      <c r="CV34" s="70">
        <v>276.25</v>
      </c>
      <c r="CW34" s="71">
        <v>281</v>
      </c>
      <c r="CX34" s="67">
        <v>270</v>
      </c>
      <c r="CY34" s="70">
        <v>274</v>
      </c>
      <c r="CZ34" s="70">
        <v>275</v>
      </c>
      <c r="DA34" s="70">
        <v>277</v>
      </c>
      <c r="DB34" s="70">
        <v>278.75</v>
      </c>
      <c r="DC34" s="70">
        <v>286</v>
      </c>
      <c r="DD34" s="70">
        <v>286</v>
      </c>
      <c r="DE34" s="70">
        <v>286.75</v>
      </c>
      <c r="DF34" s="70">
        <v>289</v>
      </c>
      <c r="DG34" s="70">
        <v>288</v>
      </c>
      <c r="DH34" s="70">
        <f>(DF34+DG34*2+DI34)/4</f>
        <v>289.5</v>
      </c>
      <c r="DI34" s="70">
        <v>293</v>
      </c>
      <c r="DJ34" s="72">
        <v>293</v>
      </c>
      <c r="DK34" s="72">
        <f t="shared" si="3"/>
        <v>294.5</v>
      </c>
      <c r="DL34" s="70">
        <v>299</v>
      </c>
      <c r="DM34" s="70">
        <v>314</v>
      </c>
      <c r="DN34" s="70">
        <f>(DL34+DM34*2+DO34)/4</f>
        <v>311</v>
      </c>
      <c r="DO34" s="70">
        <v>317</v>
      </c>
      <c r="DP34" s="70">
        <v>323</v>
      </c>
      <c r="DQ34" s="70">
        <f>(DO34+DP34*2+DR34)/4</f>
        <v>322.25</v>
      </c>
      <c r="DR34" s="70">
        <v>326</v>
      </c>
      <c r="DS34" s="70">
        <v>347</v>
      </c>
      <c r="DT34" s="70">
        <f>(DR34+DS34*2+DU34)/4</f>
        <v>341.5</v>
      </c>
      <c r="DU34" s="70">
        <v>346</v>
      </c>
      <c r="DV34" s="70">
        <v>340</v>
      </c>
      <c r="DW34" s="70">
        <f>(DU34+DV34*2+DX34)/4</f>
        <v>343.5</v>
      </c>
      <c r="DX34" s="70">
        <v>348</v>
      </c>
      <c r="DY34" s="70">
        <v>347</v>
      </c>
      <c r="DZ34" s="70">
        <f>(DX34+DY34*2+EA34)/4</f>
        <v>352.5</v>
      </c>
      <c r="EA34" s="72">
        <v>368</v>
      </c>
      <c r="EB34" s="70">
        <v>372</v>
      </c>
      <c r="EC34" s="70">
        <f>(EA34+EB34*2+ED34)/4</f>
        <v>378.25</v>
      </c>
      <c r="ED34" s="73">
        <v>401</v>
      </c>
      <c r="EE34" s="74">
        <v>412</v>
      </c>
      <c r="EF34" s="70">
        <f>(ED34+EE34*2+EG34)/4</f>
        <v>416.75</v>
      </c>
      <c r="EG34" s="75">
        <v>442</v>
      </c>
      <c r="EH34" s="73">
        <v>446.0625992403767</v>
      </c>
      <c r="EI34" s="70">
        <f>(EG34+EH34*2+EJ34)/4</f>
        <v>449.53129962018835</v>
      </c>
      <c r="EJ34" s="73">
        <v>464</v>
      </c>
      <c r="EK34" s="73">
        <v>491</v>
      </c>
      <c r="EL34" s="70">
        <f>(EJ34+EK34*2+EM34)/4</f>
        <v>494.75</v>
      </c>
      <c r="EM34" s="73">
        <v>533</v>
      </c>
      <c r="EN34" s="73">
        <v>531</v>
      </c>
      <c r="EO34" s="70">
        <f>(EM34+EN34*2+EP34)/4</f>
        <v>537</v>
      </c>
      <c r="EP34" s="73">
        <v>553</v>
      </c>
      <c r="EQ34" s="74">
        <v>556</v>
      </c>
      <c r="ER34" s="70">
        <f>(EP34+EQ34*2+ES34)/4</f>
        <v>554</v>
      </c>
      <c r="ES34" s="27">
        <v>551</v>
      </c>
      <c r="ET34" s="27">
        <v>563</v>
      </c>
      <c r="EU34" s="70">
        <f>(ES34+ET34*2+EV34)/4</f>
        <v>566.5</v>
      </c>
      <c r="EV34" s="27">
        <v>589</v>
      </c>
      <c r="EW34" s="27">
        <v>627</v>
      </c>
      <c r="EX34" s="70">
        <f>(EV34+EW34*2+EY34)/4</f>
        <v>623.75</v>
      </c>
      <c r="EY34" s="27">
        <v>652</v>
      </c>
      <c r="EZ34" s="27">
        <v>644</v>
      </c>
      <c r="FA34" s="70">
        <f>(EY34+EZ34*2+FB34)/4</f>
        <v>653.25</v>
      </c>
      <c r="FB34" s="27">
        <v>673</v>
      </c>
      <c r="FC34" s="27">
        <v>709</v>
      </c>
      <c r="FD34" s="70">
        <f>(FB34+FC34*2+FE34)/4</f>
        <v>695.25</v>
      </c>
      <c r="FE34" s="27">
        <v>690</v>
      </c>
      <c r="FF34" s="27">
        <v>702</v>
      </c>
      <c r="FG34" s="70">
        <f>(FE34+FF34*2+FH34)/4</f>
        <v>700.75</v>
      </c>
      <c r="FH34" s="27">
        <v>709</v>
      </c>
      <c r="FI34" s="27">
        <v>713</v>
      </c>
      <c r="FJ34" s="70">
        <f>(FH34+FI34*2+FK34)/4</f>
        <v>721.75</v>
      </c>
      <c r="FK34" s="27">
        <v>752</v>
      </c>
      <c r="FL34" s="27">
        <v>743</v>
      </c>
      <c r="FM34" s="70">
        <f>(FK34+FL34*2+FN34)/4</f>
        <v>750.25</v>
      </c>
      <c r="FN34" s="27">
        <v>763</v>
      </c>
      <c r="FO34" s="27">
        <v>779</v>
      </c>
      <c r="FP34" s="70">
        <f>(FN34+FO34*2+FQ34)/4</f>
        <v>580.25</v>
      </c>
      <c r="FQ34" s="27"/>
      <c r="FR34" s="27"/>
      <c r="FS34" s="70">
        <f>(FQ34+FR34*2+FT34)/4</f>
        <v>0</v>
      </c>
      <c r="FT34" s="27"/>
      <c r="FU34" s="27"/>
      <c r="FV34" s="70">
        <f>(FT34+FU34*2+FW34)/4</f>
        <v>0</v>
      </c>
      <c r="FW34" s="27"/>
      <c r="FX34" s="27"/>
      <c r="FY34" s="70">
        <f>(FW34+FX34*2+FZ34)/4</f>
        <v>0</v>
      </c>
      <c r="FZ34" s="27"/>
      <c r="GA34" s="27"/>
      <c r="GB34" s="70">
        <f>(FZ34+GA34*2+GC34)/4</f>
        <v>0</v>
      </c>
      <c r="GC34" s="27"/>
      <c r="GD34" s="27"/>
      <c r="GE34" s="70">
        <f>(GC34+GD34*2+GF34)/4</f>
        <v>0</v>
      </c>
      <c r="GF34" s="27"/>
      <c r="GG34" s="27"/>
    </row>
    <row r="35" spans="1:189" ht="10.5" customHeight="1" x14ac:dyDescent="0.25">
      <c r="A35" s="65">
        <f t="shared" si="2"/>
        <v>28</v>
      </c>
      <c r="B35" s="66" t="s">
        <v>20</v>
      </c>
      <c r="C35" s="67">
        <v>331</v>
      </c>
      <c r="D35" s="79" t="s">
        <v>47</v>
      </c>
      <c r="E35" s="79" t="s">
        <v>47</v>
      </c>
      <c r="F35" s="79" t="s">
        <v>47</v>
      </c>
      <c r="G35" s="79" t="s">
        <v>47</v>
      </c>
      <c r="H35" s="79" t="s">
        <v>47</v>
      </c>
      <c r="I35" s="79" t="s">
        <v>47</v>
      </c>
      <c r="J35" s="79" t="s">
        <v>47</v>
      </c>
      <c r="K35" s="79" t="s">
        <v>47</v>
      </c>
      <c r="L35" s="79" t="s">
        <v>47</v>
      </c>
      <c r="M35" s="79" t="s">
        <v>47</v>
      </c>
      <c r="N35" s="79" t="s">
        <v>47</v>
      </c>
      <c r="O35" s="79" t="s">
        <v>47</v>
      </c>
      <c r="P35" s="79" t="s">
        <v>47</v>
      </c>
      <c r="Q35" s="79" t="s">
        <v>47</v>
      </c>
      <c r="R35" s="79" t="s">
        <v>47</v>
      </c>
      <c r="S35" s="79" t="s">
        <v>47</v>
      </c>
      <c r="T35" s="79" t="s">
        <v>47</v>
      </c>
      <c r="U35" s="79" t="s">
        <v>47</v>
      </c>
      <c r="V35" s="79" t="s">
        <v>47</v>
      </c>
      <c r="W35" s="79" t="s">
        <v>47</v>
      </c>
      <c r="X35" s="79" t="s">
        <v>47</v>
      </c>
      <c r="Y35" s="79" t="s">
        <v>47</v>
      </c>
      <c r="Z35" s="79" t="s">
        <v>47</v>
      </c>
      <c r="AA35" s="79" t="s">
        <v>47</v>
      </c>
      <c r="AB35" s="79" t="s">
        <v>47</v>
      </c>
      <c r="AC35" s="79" t="s">
        <v>47</v>
      </c>
      <c r="AD35" s="79" t="s">
        <v>47</v>
      </c>
      <c r="AE35" s="79" t="s">
        <v>47</v>
      </c>
      <c r="AF35" s="79" t="s">
        <v>47</v>
      </c>
      <c r="AG35" s="79" t="s">
        <v>47</v>
      </c>
      <c r="AH35" s="79" t="s">
        <v>47</v>
      </c>
      <c r="AI35" s="79" t="s">
        <v>47</v>
      </c>
      <c r="AJ35" s="79" t="s">
        <v>47</v>
      </c>
      <c r="AK35" s="79" t="s">
        <v>47</v>
      </c>
      <c r="AL35" s="79" t="s">
        <v>47</v>
      </c>
      <c r="AM35" s="79" t="s">
        <v>47</v>
      </c>
      <c r="AN35" s="79" t="s">
        <v>47</v>
      </c>
      <c r="AO35" s="79" t="s">
        <v>47</v>
      </c>
      <c r="AP35" s="79" t="s">
        <v>47</v>
      </c>
      <c r="AQ35" s="68">
        <v>40</v>
      </c>
      <c r="AR35" s="68">
        <v>41</v>
      </c>
      <c r="AS35" s="68">
        <v>44</v>
      </c>
      <c r="AT35" s="68">
        <v>46</v>
      </c>
      <c r="AU35" s="68">
        <v>48</v>
      </c>
      <c r="AV35" s="68">
        <v>50</v>
      </c>
      <c r="AW35" s="68">
        <v>54</v>
      </c>
      <c r="AX35" s="68">
        <v>56</v>
      </c>
      <c r="AY35" s="68">
        <v>58</v>
      </c>
      <c r="AZ35" s="68">
        <v>59</v>
      </c>
      <c r="BA35" s="68">
        <v>59</v>
      </c>
      <c r="BB35" s="68">
        <v>60</v>
      </c>
      <c r="BC35" s="68">
        <v>60</v>
      </c>
      <c r="BD35" s="68">
        <v>61</v>
      </c>
      <c r="BE35" s="68">
        <v>62</v>
      </c>
      <c r="BF35" s="68">
        <v>65</v>
      </c>
      <c r="BG35" s="68">
        <v>67</v>
      </c>
      <c r="BH35" s="68">
        <v>68</v>
      </c>
      <c r="BI35" s="68">
        <v>74</v>
      </c>
      <c r="BJ35" s="68">
        <v>79</v>
      </c>
      <c r="BK35" s="68">
        <v>87</v>
      </c>
      <c r="BL35" s="68">
        <v>93</v>
      </c>
      <c r="BM35" s="68">
        <v>100</v>
      </c>
      <c r="BN35" s="69">
        <v>114</v>
      </c>
      <c r="BO35" s="68">
        <v>125</v>
      </c>
      <c r="BP35" s="68">
        <v>132</v>
      </c>
      <c r="BQ35" s="68">
        <v>138</v>
      </c>
      <c r="BR35" s="68">
        <v>150</v>
      </c>
      <c r="BS35" s="68">
        <v>164</v>
      </c>
      <c r="BT35" s="68">
        <v>181</v>
      </c>
      <c r="BU35" s="68">
        <v>201</v>
      </c>
      <c r="BV35" s="68">
        <v>218</v>
      </c>
      <c r="BW35" s="68">
        <v>222</v>
      </c>
      <c r="BX35" s="68">
        <v>225</v>
      </c>
      <c r="BY35" s="68">
        <v>224</v>
      </c>
      <c r="BZ35" s="68">
        <v>219</v>
      </c>
      <c r="CA35" s="68">
        <v>226</v>
      </c>
      <c r="CB35" s="68">
        <v>230</v>
      </c>
      <c r="CC35" s="67">
        <v>237</v>
      </c>
      <c r="CD35" s="70">
        <v>236.75</v>
      </c>
      <c r="CE35" s="71">
        <v>243</v>
      </c>
      <c r="CF35" s="67">
        <v>251</v>
      </c>
      <c r="CG35" s="70">
        <v>249.5</v>
      </c>
      <c r="CH35" s="71">
        <v>253</v>
      </c>
      <c r="CI35" s="67">
        <v>254</v>
      </c>
      <c r="CJ35" s="70">
        <v>254.25</v>
      </c>
      <c r="CK35" s="71">
        <v>256</v>
      </c>
      <c r="CL35" s="67">
        <v>259</v>
      </c>
      <c r="CM35" s="70">
        <v>257.75</v>
      </c>
      <c r="CN35" s="71">
        <v>257</v>
      </c>
      <c r="CO35" s="67">
        <v>261</v>
      </c>
      <c r="CP35" s="70">
        <v>261.5</v>
      </c>
      <c r="CQ35" s="71">
        <v>267</v>
      </c>
      <c r="CR35" s="68">
        <v>266</v>
      </c>
      <c r="CS35" s="68">
        <v>270.25</v>
      </c>
      <c r="CT35" s="68">
        <v>282</v>
      </c>
      <c r="CU35" s="67">
        <v>281</v>
      </c>
      <c r="CV35" s="70">
        <v>283.5</v>
      </c>
      <c r="CW35" s="71">
        <v>290</v>
      </c>
      <c r="CX35" s="67">
        <v>290</v>
      </c>
      <c r="CY35" s="70">
        <v>289.75</v>
      </c>
      <c r="CZ35" s="70">
        <v>289</v>
      </c>
      <c r="DA35" s="70">
        <v>294</v>
      </c>
      <c r="DB35" s="70">
        <v>294</v>
      </c>
      <c r="DC35" s="70">
        <v>299</v>
      </c>
      <c r="DD35" s="70">
        <v>300</v>
      </c>
      <c r="DE35" s="70">
        <v>301</v>
      </c>
      <c r="DF35" s="70">
        <v>305</v>
      </c>
      <c r="DG35" s="70">
        <v>304</v>
      </c>
      <c r="DH35" s="70">
        <f>(DF35+DG35*2+DI35)/4</f>
        <v>305</v>
      </c>
      <c r="DI35" s="70">
        <v>307</v>
      </c>
      <c r="DJ35" s="72">
        <v>311</v>
      </c>
      <c r="DK35" s="72">
        <f t="shared" si="3"/>
        <v>312.75</v>
      </c>
      <c r="DL35" s="70">
        <v>322</v>
      </c>
      <c r="DM35" s="70">
        <v>338</v>
      </c>
      <c r="DN35" s="70">
        <f>(DL35+DM35*2+DO35)/4</f>
        <v>334.75</v>
      </c>
      <c r="DO35" s="70">
        <v>341</v>
      </c>
      <c r="DP35" s="70">
        <v>345</v>
      </c>
      <c r="DQ35" s="70">
        <f>(DO35+DP35*2+DR35)/4</f>
        <v>344.5</v>
      </c>
      <c r="DR35" s="70">
        <v>347</v>
      </c>
      <c r="DS35" s="70">
        <v>357</v>
      </c>
      <c r="DT35" s="70">
        <f>(DR35+DS35*2+DU35)/4</f>
        <v>354.25</v>
      </c>
      <c r="DU35" s="70">
        <v>356</v>
      </c>
      <c r="DV35" s="70">
        <v>351</v>
      </c>
      <c r="DW35" s="70">
        <f>(DU35+DV35*2+DX35)/4</f>
        <v>358.75</v>
      </c>
      <c r="DX35" s="70">
        <v>377</v>
      </c>
      <c r="DY35" s="70">
        <v>393</v>
      </c>
      <c r="DZ35" s="70">
        <f>(DX35+DY35*2+EA35)/4</f>
        <v>406</v>
      </c>
      <c r="EA35" s="72">
        <v>461</v>
      </c>
      <c r="EB35" s="70">
        <v>460</v>
      </c>
      <c r="EC35" s="70">
        <f>(EA35+EB35*2+ED35)/4</f>
        <v>466</v>
      </c>
      <c r="ED35" s="73">
        <v>483</v>
      </c>
      <c r="EE35" s="74">
        <v>493</v>
      </c>
      <c r="EF35" s="70">
        <f>(ED35+EE35*2+EG35)/4</f>
        <v>488.25</v>
      </c>
      <c r="EG35" s="75">
        <v>484</v>
      </c>
      <c r="EH35" s="73">
        <v>481.77251671908652</v>
      </c>
      <c r="EI35" s="70">
        <f>(EG35+EH35*2+EJ35)/4</f>
        <v>483.63625835954326</v>
      </c>
      <c r="EJ35" s="73">
        <v>487</v>
      </c>
      <c r="EK35" s="73">
        <v>550</v>
      </c>
      <c r="EL35" s="70">
        <f>(EJ35+EK35*2+EM35)/4</f>
        <v>533</v>
      </c>
      <c r="EM35" s="73">
        <v>545</v>
      </c>
      <c r="EN35" s="73">
        <v>526</v>
      </c>
      <c r="EO35" s="70">
        <f>(EM35+EN35*2+EP35)/4</f>
        <v>532</v>
      </c>
      <c r="EP35" s="73">
        <v>531</v>
      </c>
      <c r="EQ35" s="74">
        <v>549</v>
      </c>
      <c r="ER35" s="70">
        <f>(EP35+EQ35*2+ES35)/4</f>
        <v>551.5</v>
      </c>
      <c r="ES35" s="27">
        <v>577</v>
      </c>
      <c r="ET35" s="27">
        <v>597</v>
      </c>
      <c r="EU35" s="70">
        <f>(ES35+ET35*2+EV35)/4</f>
        <v>605</v>
      </c>
      <c r="EV35" s="27">
        <v>649</v>
      </c>
      <c r="EW35" s="27">
        <v>645</v>
      </c>
      <c r="EX35" s="70">
        <f>(EV35+EW35*2+EY35)/4</f>
        <v>650.75</v>
      </c>
      <c r="EY35" s="27">
        <v>664</v>
      </c>
      <c r="EZ35" s="27">
        <v>643</v>
      </c>
      <c r="FA35" s="70">
        <f>(EY35+EZ35*2+FB35)/4</f>
        <v>644.5</v>
      </c>
      <c r="FB35" s="27">
        <v>628</v>
      </c>
      <c r="FC35" s="27">
        <v>643</v>
      </c>
      <c r="FD35" s="70">
        <f>(FB35+FC35*2+FE35)/4</f>
        <v>639</v>
      </c>
      <c r="FE35" s="27">
        <v>642</v>
      </c>
      <c r="FF35" s="27">
        <v>646</v>
      </c>
      <c r="FG35" s="70">
        <f>(FE35+FF35*2+FH35)/4</f>
        <v>639.75</v>
      </c>
      <c r="FH35" s="27">
        <v>625</v>
      </c>
      <c r="FI35" s="27">
        <v>632</v>
      </c>
      <c r="FJ35" s="70">
        <f>(FH35+FI35*2+FK35)/4</f>
        <v>635.5</v>
      </c>
      <c r="FK35" s="27">
        <v>653</v>
      </c>
      <c r="FL35" s="27">
        <v>654</v>
      </c>
      <c r="FM35" s="70">
        <f>(FK35+FL35*2+FN35)/4</f>
        <v>654.75</v>
      </c>
      <c r="FN35" s="27">
        <v>658</v>
      </c>
      <c r="FO35" s="27">
        <v>695</v>
      </c>
      <c r="FP35" s="70">
        <f>(FN35+FO35*2+FQ35)/4</f>
        <v>512</v>
      </c>
      <c r="FQ35" s="27"/>
      <c r="FR35" s="27"/>
      <c r="FS35" s="70">
        <f>(FQ35+FR35*2+FT35)/4</f>
        <v>0</v>
      </c>
      <c r="FT35" s="27"/>
      <c r="FU35" s="27"/>
      <c r="FV35" s="70">
        <f>(FT35+FU35*2+FW35)/4</f>
        <v>0</v>
      </c>
      <c r="FW35" s="27"/>
      <c r="FX35" s="27"/>
      <c r="FY35" s="70">
        <f>(FW35+FX35*2+FZ35)/4</f>
        <v>0</v>
      </c>
      <c r="FZ35" s="27"/>
      <c r="GA35" s="27"/>
      <c r="GB35" s="70">
        <f>(FZ35+GA35*2+GC35)/4</f>
        <v>0</v>
      </c>
      <c r="GC35" s="27"/>
      <c r="GD35" s="27"/>
      <c r="GE35" s="70">
        <f>(GC35+GD35*2+GF35)/4</f>
        <v>0</v>
      </c>
      <c r="GF35" s="27"/>
      <c r="GG35" s="27"/>
    </row>
    <row r="36" spans="1:189" ht="10.5" customHeight="1" x14ac:dyDescent="0.25">
      <c r="A36" s="65">
        <f t="shared" si="2"/>
        <v>29</v>
      </c>
      <c r="B36" s="66" t="s">
        <v>21</v>
      </c>
      <c r="C36" s="67">
        <v>331</v>
      </c>
      <c r="D36" s="79" t="s">
        <v>47</v>
      </c>
      <c r="E36" s="79" t="s">
        <v>47</v>
      </c>
      <c r="F36" s="79" t="s">
        <v>47</v>
      </c>
      <c r="G36" s="79" t="s">
        <v>47</v>
      </c>
      <c r="H36" s="79" t="s">
        <v>47</v>
      </c>
      <c r="I36" s="79" t="s">
        <v>47</v>
      </c>
      <c r="J36" s="79" t="s">
        <v>47</v>
      </c>
      <c r="K36" s="79" t="s">
        <v>47</v>
      </c>
      <c r="L36" s="79" t="s">
        <v>47</v>
      </c>
      <c r="M36" s="79" t="s">
        <v>47</v>
      </c>
      <c r="N36" s="79" t="s">
        <v>47</v>
      </c>
      <c r="O36" s="79" t="s">
        <v>47</v>
      </c>
      <c r="P36" s="79" t="s">
        <v>47</v>
      </c>
      <c r="Q36" s="79" t="s">
        <v>47</v>
      </c>
      <c r="R36" s="79" t="s">
        <v>47</v>
      </c>
      <c r="S36" s="79" t="s">
        <v>47</v>
      </c>
      <c r="T36" s="79" t="s">
        <v>47</v>
      </c>
      <c r="U36" s="79" t="s">
        <v>47</v>
      </c>
      <c r="V36" s="79" t="s">
        <v>47</v>
      </c>
      <c r="W36" s="79" t="s">
        <v>47</v>
      </c>
      <c r="X36" s="79" t="s">
        <v>47</v>
      </c>
      <c r="Y36" s="79" t="s">
        <v>47</v>
      </c>
      <c r="Z36" s="79" t="s">
        <v>47</v>
      </c>
      <c r="AA36" s="79" t="s">
        <v>47</v>
      </c>
      <c r="AB36" s="79" t="s">
        <v>47</v>
      </c>
      <c r="AC36" s="79" t="s">
        <v>47</v>
      </c>
      <c r="AD36" s="79" t="s">
        <v>47</v>
      </c>
      <c r="AE36" s="79" t="s">
        <v>47</v>
      </c>
      <c r="AF36" s="79" t="s">
        <v>47</v>
      </c>
      <c r="AG36" s="79" t="s">
        <v>47</v>
      </c>
      <c r="AH36" s="79" t="s">
        <v>47</v>
      </c>
      <c r="AI36" s="79" t="s">
        <v>47</v>
      </c>
      <c r="AJ36" s="79" t="s">
        <v>47</v>
      </c>
      <c r="AK36" s="79" t="s">
        <v>47</v>
      </c>
      <c r="AL36" s="79" t="s">
        <v>47</v>
      </c>
      <c r="AM36" s="79" t="s">
        <v>47</v>
      </c>
      <c r="AN36" s="79" t="s">
        <v>47</v>
      </c>
      <c r="AO36" s="79" t="s">
        <v>47</v>
      </c>
      <c r="AP36" s="79" t="s">
        <v>47</v>
      </c>
      <c r="AQ36" s="68">
        <v>46</v>
      </c>
      <c r="AR36" s="68">
        <v>47</v>
      </c>
      <c r="AS36" s="68">
        <v>49</v>
      </c>
      <c r="AT36" s="68">
        <v>51</v>
      </c>
      <c r="AU36" s="68">
        <v>52</v>
      </c>
      <c r="AV36" s="68">
        <v>55</v>
      </c>
      <c r="AW36" s="68">
        <v>57</v>
      </c>
      <c r="AX36" s="68">
        <v>59</v>
      </c>
      <c r="AY36" s="68">
        <v>61</v>
      </c>
      <c r="AZ36" s="68">
        <v>62</v>
      </c>
      <c r="BA36" s="68">
        <v>63</v>
      </c>
      <c r="BB36" s="68">
        <v>63</v>
      </c>
      <c r="BC36" s="68">
        <v>63</v>
      </c>
      <c r="BD36" s="68">
        <v>63</v>
      </c>
      <c r="BE36" s="68">
        <v>65</v>
      </c>
      <c r="BF36" s="68">
        <v>67</v>
      </c>
      <c r="BG36" s="68">
        <v>71</v>
      </c>
      <c r="BH36" s="68">
        <v>72</v>
      </c>
      <c r="BI36" s="68">
        <v>78</v>
      </c>
      <c r="BJ36" s="68">
        <v>79</v>
      </c>
      <c r="BK36" s="68">
        <v>87</v>
      </c>
      <c r="BL36" s="68">
        <v>93</v>
      </c>
      <c r="BM36" s="68">
        <v>100</v>
      </c>
      <c r="BN36" s="69">
        <v>114</v>
      </c>
      <c r="BO36" s="68">
        <v>135</v>
      </c>
      <c r="BP36" s="68">
        <v>138</v>
      </c>
      <c r="BQ36" s="68">
        <v>137</v>
      </c>
      <c r="BR36" s="68">
        <v>146</v>
      </c>
      <c r="BS36" s="68">
        <v>162</v>
      </c>
      <c r="BT36" s="68">
        <v>178</v>
      </c>
      <c r="BU36" s="68">
        <v>194</v>
      </c>
      <c r="BV36" s="68">
        <v>208</v>
      </c>
      <c r="BW36" s="68">
        <v>214</v>
      </c>
      <c r="BX36" s="68">
        <v>215</v>
      </c>
      <c r="BY36" s="68">
        <v>224</v>
      </c>
      <c r="BZ36" s="68">
        <v>230</v>
      </c>
      <c r="CA36" s="68">
        <v>231</v>
      </c>
      <c r="CB36" s="68">
        <v>241</v>
      </c>
      <c r="CC36" s="67">
        <v>243</v>
      </c>
      <c r="CD36" s="70">
        <v>243.5</v>
      </c>
      <c r="CE36" s="71">
        <v>247</v>
      </c>
      <c r="CF36" s="67">
        <v>253</v>
      </c>
      <c r="CG36" s="70">
        <v>252</v>
      </c>
      <c r="CH36" s="71">
        <v>255</v>
      </c>
      <c r="CI36" s="67">
        <v>256</v>
      </c>
      <c r="CJ36" s="70">
        <v>256.5</v>
      </c>
      <c r="CK36" s="71">
        <v>259</v>
      </c>
      <c r="CL36" s="67">
        <v>265</v>
      </c>
      <c r="CM36" s="70">
        <v>264</v>
      </c>
      <c r="CN36" s="71">
        <v>267</v>
      </c>
      <c r="CO36" s="67">
        <v>268</v>
      </c>
      <c r="CP36" s="70">
        <v>269</v>
      </c>
      <c r="CQ36" s="71">
        <v>273</v>
      </c>
      <c r="CR36" s="68">
        <v>276</v>
      </c>
      <c r="CS36" s="68">
        <v>276.25</v>
      </c>
      <c r="CT36" s="68">
        <v>280</v>
      </c>
      <c r="CU36" s="67">
        <v>282</v>
      </c>
      <c r="CV36" s="70">
        <v>282.5</v>
      </c>
      <c r="CW36" s="71">
        <v>286</v>
      </c>
      <c r="CX36" s="67">
        <v>286</v>
      </c>
      <c r="CY36" s="70">
        <v>287.5</v>
      </c>
      <c r="CZ36" s="70">
        <v>292</v>
      </c>
      <c r="DA36" s="70">
        <v>293</v>
      </c>
      <c r="DB36" s="70">
        <v>293.5</v>
      </c>
      <c r="DC36" s="70">
        <v>296</v>
      </c>
      <c r="DD36" s="70">
        <v>298</v>
      </c>
      <c r="DE36" s="70">
        <v>299</v>
      </c>
      <c r="DF36" s="70">
        <v>304</v>
      </c>
      <c r="DG36" s="70">
        <v>305</v>
      </c>
      <c r="DH36" s="70">
        <f>(DF36+DG36*2+DI36)/4</f>
        <v>305.5</v>
      </c>
      <c r="DI36" s="70">
        <v>308</v>
      </c>
      <c r="DJ36" s="72">
        <v>312</v>
      </c>
      <c r="DK36" s="70">
        <f t="shared" si="3"/>
        <v>312.25</v>
      </c>
      <c r="DL36" s="70">
        <v>317</v>
      </c>
      <c r="DM36" s="70">
        <v>332</v>
      </c>
      <c r="DN36" s="70">
        <f>(DL36+DM36*2+DO36)/4</f>
        <v>334.75</v>
      </c>
      <c r="DO36" s="70">
        <v>358</v>
      </c>
      <c r="DP36" s="70">
        <v>364</v>
      </c>
      <c r="DQ36" s="70">
        <f>(DO36+DP36*2+DR36)/4</f>
        <v>363.5</v>
      </c>
      <c r="DR36" s="70">
        <v>368</v>
      </c>
      <c r="DS36" s="70">
        <v>380</v>
      </c>
      <c r="DT36" s="70">
        <f>(DR36+DS36*2+DU36)/4</f>
        <v>376.5</v>
      </c>
      <c r="DU36" s="70">
        <v>378</v>
      </c>
      <c r="DV36" s="70">
        <v>372</v>
      </c>
      <c r="DW36" s="70">
        <f>(DU36+DV36*2+DX36)/4</f>
        <v>375.75</v>
      </c>
      <c r="DX36" s="70">
        <v>381</v>
      </c>
      <c r="DY36" s="70">
        <v>389</v>
      </c>
      <c r="DZ36" s="70">
        <f>(DX36+DY36*2+EA36)/4</f>
        <v>389</v>
      </c>
      <c r="EA36" s="72">
        <v>397</v>
      </c>
      <c r="EB36" s="70">
        <v>402</v>
      </c>
      <c r="EC36" s="70">
        <f>(EA36+EB36*2+ED36)/4</f>
        <v>404.75</v>
      </c>
      <c r="ED36" s="73">
        <v>418</v>
      </c>
      <c r="EE36" s="74">
        <v>423</v>
      </c>
      <c r="EF36" s="70">
        <f>(ED36+EE36*2+EG36)/4</f>
        <v>421.75</v>
      </c>
      <c r="EG36" s="75">
        <v>423</v>
      </c>
      <c r="EH36" s="73">
        <v>422.95872402887176</v>
      </c>
      <c r="EI36" s="70">
        <f>(EG36+EH36*2+EJ36)/4</f>
        <v>421.97936201443588</v>
      </c>
      <c r="EJ36" s="73">
        <v>419</v>
      </c>
      <c r="EK36" s="73">
        <v>426</v>
      </c>
      <c r="EL36" s="70">
        <f>(EJ36+EK36*2+EM36)/4</f>
        <v>430.25</v>
      </c>
      <c r="EM36" s="73">
        <v>450</v>
      </c>
      <c r="EN36" s="73">
        <v>450</v>
      </c>
      <c r="EO36" s="70">
        <f>(EM36+EN36*2+EP36)/4</f>
        <v>446.5</v>
      </c>
      <c r="EP36" s="73">
        <v>436</v>
      </c>
      <c r="EQ36" s="74">
        <v>439</v>
      </c>
      <c r="ER36" s="70">
        <f>(EP36+EQ36*2+ES36)/4</f>
        <v>441</v>
      </c>
      <c r="ES36" s="27">
        <v>450</v>
      </c>
      <c r="ET36" s="27">
        <v>462</v>
      </c>
      <c r="EU36" s="70">
        <f>(ES36+ET36*2+EV36)/4</f>
        <v>460.25</v>
      </c>
      <c r="EV36" s="27">
        <v>467</v>
      </c>
      <c r="EW36" s="27">
        <v>470</v>
      </c>
      <c r="EX36" s="70">
        <f>(EV36+EW36*2+EY36)/4</f>
        <v>475</v>
      </c>
      <c r="EY36" s="27">
        <v>493</v>
      </c>
      <c r="EZ36" s="27">
        <v>479</v>
      </c>
      <c r="FA36" s="70">
        <f>(EY36+EZ36*2+FB36)/4</f>
        <v>482</v>
      </c>
      <c r="FB36" s="27">
        <v>477</v>
      </c>
      <c r="FC36" s="27">
        <v>490</v>
      </c>
      <c r="FD36" s="70">
        <f>(FB36+FC36*2+FE36)/4</f>
        <v>489.25</v>
      </c>
      <c r="FE36" s="27">
        <v>500</v>
      </c>
      <c r="FF36" s="27">
        <v>515</v>
      </c>
      <c r="FG36" s="70">
        <f>(FE36+FF36*2+FH36)/4</f>
        <v>514.25</v>
      </c>
      <c r="FH36" s="27">
        <v>527</v>
      </c>
      <c r="FI36" s="27">
        <v>529</v>
      </c>
      <c r="FJ36" s="70">
        <f>(FH36+FI36*2+FK36)/4</f>
        <v>531.25</v>
      </c>
      <c r="FK36" s="27">
        <v>540</v>
      </c>
      <c r="FL36" s="27">
        <v>529</v>
      </c>
      <c r="FM36" s="70">
        <f>(FK36+FL36*2+FN36)/4</f>
        <v>538</v>
      </c>
      <c r="FN36" s="27">
        <v>554</v>
      </c>
      <c r="FO36" s="27">
        <v>561</v>
      </c>
      <c r="FP36" s="70">
        <f>(FN36+FO36*2+FQ36)/4</f>
        <v>419</v>
      </c>
      <c r="FQ36" s="27"/>
      <c r="FR36" s="27"/>
      <c r="FS36" s="70">
        <f>(FQ36+FR36*2+FT36)/4</f>
        <v>0</v>
      </c>
      <c r="FT36" s="27"/>
      <c r="FU36" s="27"/>
      <c r="FV36" s="70">
        <f>(FT36+FU36*2+FW36)/4</f>
        <v>0</v>
      </c>
      <c r="FW36" s="27"/>
      <c r="FX36" s="27"/>
      <c r="FY36" s="70">
        <f>(FW36+FX36*2+FZ36)/4</f>
        <v>0</v>
      </c>
      <c r="FZ36" s="27"/>
      <c r="GA36" s="27"/>
      <c r="GB36" s="70">
        <f>(FZ36+GA36*2+GC36)/4</f>
        <v>0</v>
      </c>
      <c r="GC36" s="27"/>
      <c r="GD36" s="27"/>
      <c r="GE36" s="70">
        <f>(GC36+GD36*2+GF36)/4</f>
        <v>0</v>
      </c>
      <c r="GF36" s="27"/>
      <c r="GG36" s="27"/>
    </row>
    <row r="37" spans="1:189" ht="10.5" customHeight="1" x14ac:dyDescent="0.25">
      <c r="A37" s="65">
        <f t="shared" si="2"/>
        <v>30</v>
      </c>
      <c r="B37" s="66"/>
      <c r="C37" s="67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9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7"/>
      <c r="CD37" s="70"/>
      <c r="CE37" s="71"/>
      <c r="CF37" s="67"/>
      <c r="CG37" s="70"/>
      <c r="CH37" s="71"/>
      <c r="CI37" s="67"/>
      <c r="CJ37" s="70"/>
      <c r="CK37" s="71"/>
      <c r="CL37" s="67"/>
      <c r="CM37" s="70"/>
      <c r="CN37" s="71"/>
      <c r="CO37" s="67"/>
      <c r="CP37" s="70"/>
      <c r="CQ37" s="71"/>
      <c r="CR37" s="68"/>
      <c r="CS37" s="68"/>
      <c r="CT37" s="68"/>
      <c r="CU37" s="67"/>
      <c r="CV37" s="70"/>
      <c r="CW37" s="71"/>
      <c r="CX37" s="67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0"/>
      <c r="DJ37" s="70"/>
      <c r="DK37" s="70"/>
      <c r="DL37" s="70"/>
      <c r="DM37" s="70"/>
      <c r="DN37" s="70"/>
      <c r="DO37" s="70"/>
      <c r="DP37" s="70"/>
      <c r="DQ37" s="70"/>
      <c r="DR37" s="70"/>
      <c r="DS37" s="70"/>
      <c r="DT37" s="70"/>
      <c r="DU37" s="70"/>
      <c r="DV37" s="70"/>
      <c r="DW37" s="70"/>
      <c r="DX37" s="70"/>
      <c r="DY37" s="70"/>
      <c r="DZ37" s="70"/>
      <c r="EA37" s="70"/>
      <c r="EB37" s="70"/>
      <c r="EC37" s="70"/>
      <c r="ED37" s="73"/>
      <c r="EE37" s="74"/>
      <c r="EF37" s="70"/>
      <c r="EG37" s="75"/>
      <c r="EH37" s="73"/>
      <c r="EI37" s="70"/>
      <c r="EJ37" s="73"/>
      <c r="EK37" s="73"/>
      <c r="EL37" s="70"/>
      <c r="EM37" s="73"/>
      <c r="EN37" s="73"/>
      <c r="EO37" s="70"/>
      <c r="EP37" s="73"/>
      <c r="EQ37" s="74"/>
      <c r="ER37" s="70"/>
      <c r="ES37" s="27"/>
      <c r="ET37" s="27"/>
      <c r="EU37" s="70"/>
      <c r="EV37" s="27"/>
      <c r="EW37" s="27"/>
      <c r="EX37" s="70"/>
      <c r="EY37" s="27"/>
      <c r="EZ37" s="27"/>
      <c r="FA37" s="70"/>
      <c r="FB37" s="27"/>
      <c r="FC37" s="27"/>
      <c r="FD37" s="70"/>
      <c r="FE37" s="27"/>
      <c r="FF37" s="27"/>
      <c r="FG37" s="70"/>
      <c r="FH37" s="27"/>
      <c r="FI37" s="27"/>
      <c r="FJ37" s="70"/>
      <c r="FK37" s="27"/>
      <c r="FL37" s="27"/>
      <c r="FM37" s="70"/>
      <c r="FN37" s="27"/>
      <c r="FO37" s="27"/>
      <c r="FP37" s="70"/>
      <c r="FQ37" s="27"/>
      <c r="FR37" s="27"/>
      <c r="FS37" s="70"/>
      <c r="FT37" s="27"/>
      <c r="FU37" s="27"/>
      <c r="FV37" s="70"/>
      <c r="FW37" s="27"/>
      <c r="FX37" s="27"/>
      <c r="FY37" s="70"/>
      <c r="FZ37" s="27"/>
      <c r="GA37" s="27"/>
      <c r="GB37" s="70"/>
      <c r="GC37" s="27"/>
      <c r="GD37" s="27"/>
      <c r="GE37" s="70"/>
      <c r="GF37" s="27"/>
      <c r="GG37" s="27"/>
    </row>
    <row r="38" spans="1:189" ht="10.5" customHeight="1" x14ac:dyDescent="0.25">
      <c r="A38" s="65">
        <f t="shared" si="2"/>
        <v>31</v>
      </c>
      <c r="B38" s="66"/>
      <c r="C38" s="67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9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7"/>
      <c r="CD38" s="70"/>
      <c r="CE38" s="71"/>
      <c r="CF38" s="67"/>
      <c r="CG38" s="70"/>
      <c r="CH38" s="71"/>
      <c r="CI38" s="67"/>
      <c r="CJ38" s="70"/>
      <c r="CK38" s="71"/>
      <c r="CL38" s="67"/>
      <c r="CM38" s="70"/>
      <c r="CN38" s="71"/>
      <c r="CO38" s="67"/>
      <c r="CP38" s="70"/>
      <c r="CQ38" s="71"/>
      <c r="CR38" s="68"/>
      <c r="CS38" s="68"/>
      <c r="CT38" s="68"/>
      <c r="CU38" s="67"/>
      <c r="CV38" s="70"/>
      <c r="CW38" s="71"/>
      <c r="CX38" s="67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70"/>
      <c r="DU38" s="70"/>
      <c r="DV38" s="70"/>
      <c r="DW38" s="70"/>
      <c r="DX38" s="70"/>
      <c r="DY38" s="70"/>
      <c r="DZ38" s="70"/>
      <c r="EA38" s="70"/>
      <c r="EB38" s="70"/>
      <c r="EC38" s="70"/>
      <c r="ED38" s="73"/>
      <c r="EE38" s="74"/>
      <c r="EF38" s="70"/>
      <c r="EG38" s="75"/>
      <c r="EH38" s="73"/>
      <c r="EI38" s="70"/>
      <c r="EJ38" s="73"/>
      <c r="EK38" s="73"/>
      <c r="EL38" s="70"/>
      <c r="EM38" s="73"/>
      <c r="EN38" s="73"/>
      <c r="EO38" s="70"/>
      <c r="EP38" s="73"/>
      <c r="EQ38" s="74"/>
      <c r="ER38" s="70"/>
      <c r="ES38" s="27"/>
      <c r="ET38" s="27"/>
      <c r="EU38" s="70"/>
      <c r="EV38" s="27"/>
      <c r="EW38" s="27"/>
      <c r="EX38" s="70"/>
      <c r="EY38" s="27"/>
      <c r="EZ38" s="27"/>
      <c r="FA38" s="70"/>
      <c r="FB38" s="27"/>
      <c r="FC38" s="27"/>
      <c r="FD38" s="70"/>
      <c r="FE38" s="27"/>
      <c r="FF38" s="27"/>
      <c r="FG38" s="70"/>
      <c r="FH38" s="27"/>
      <c r="FI38" s="27"/>
      <c r="FJ38" s="70"/>
      <c r="FK38" s="27"/>
      <c r="FL38" s="27"/>
      <c r="FM38" s="70"/>
      <c r="FN38" s="27"/>
      <c r="FO38" s="27"/>
      <c r="FP38" s="70"/>
      <c r="FQ38" s="27"/>
      <c r="FR38" s="27"/>
      <c r="FS38" s="70"/>
      <c r="FT38" s="27"/>
      <c r="FU38" s="27"/>
      <c r="FV38" s="70"/>
      <c r="FW38" s="27"/>
      <c r="FX38" s="27"/>
      <c r="FY38" s="70"/>
      <c r="FZ38" s="27"/>
      <c r="GA38" s="27"/>
      <c r="GB38" s="70"/>
      <c r="GC38" s="27"/>
      <c r="GD38" s="27"/>
      <c r="GE38" s="70"/>
      <c r="GF38" s="27"/>
      <c r="GG38" s="27"/>
    </row>
    <row r="39" spans="1:189" ht="10.5" customHeight="1" x14ac:dyDescent="0.25">
      <c r="A39" s="65">
        <f t="shared" si="2"/>
        <v>32</v>
      </c>
      <c r="B39" s="66"/>
      <c r="C39" s="67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9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7"/>
      <c r="CD39" s="70"/>
      <c r="CE39" s="71"/>
      <c r="CF39" s="67"/>
      <c r="CG39" s="70"/>
      <c r="CH39" s="71"/>
      <c r="CI39" s="67"/>
      <c r="CJ39" s="70"/>
      <c r="CK39" s="71"/>
      <c r="CL39" s="67"/>
      <c r="CM39" s="70"/>
      <c r="CN39" s="71"/>
      <c r="CO39" s="67"/>
      <c r="CP39" s="70"/>
      <c r="CQ39" s="71"/>
      <c r="CR39" s="68"/>
      <c r="CS39" s="68"/>
      <c r="CT39" s="68"/>
      <c r="CU39" s="67"/>
      <c r="CV39" s="70"/>
      <c r="CW39" s="71"/>
      <c r="CX39" s="67"/>
      <c r="CY39" s="70"/>
      <c r="CZ39" s="70"/>
      <c r="DA39" s="70"/>
      <c r="DB39" s="70"/>
      <c r="DC39" s="70"/>
      <c r="DD39" s="70"/>
      <c r="DE39" s="70"/>
      <c r="DF39" s="70"/>
      <c r="DG39" s="70"/>
      <c r="DH39" s="70"/>
      <c r="DI39" s="70"/>
      <c r="DJ39" s="70"/>
      <c r="DK39" s="70"/>
      <c r="DL39" s="70"/>
      <c r="DM39" s="70"/>
      <c r="DN39" s="70"/>
      <c r="DO39" s="70"/>
      <c r="DP39" s="70"/>
      <c r="DQ39" s="70"/>
      <c r="DR39" s="70"/>
      <c r="DS39" s="70"/>
      <c r="DT39" s="70"/>
      <c r="DU39" s="70"/>
      <c r="DV39" s="70"/>
      <c r="DW39" s="70"/>
      <c r="DX39" s="70"/>
      <c r="DY39" s="70"/>
      <c r="DZ39" s="70"/>
      <c r="EA39" s="70"/>
      <c r="EB39" s="70"/>
      <c r="EC39" s="70"/>
      <c r="ED39" s="73"/>
      <c r="EE39" s="74"/>
      <c r="EF39" s="70"/>
      <c r="EG39" s="75"/>
      <c r="EH39" s="73"/>
      <c r="EI39" s="70"/>
      <c r="EJ39" s="73"/>
      <c r="EK39" s="73"/>
      <c r="EL39" s="70"/>
      <c r="EM39" s="73"/>
      <c r="EN39" s="73"/>
      <c r="EO39" s="70"/>
      <c r="EP39" s="73"/>
      <c r="EQ39" s="74"/>
      <c r="ER39" s="70"/>
      <c r="ES39" s="27"/>
      <c r="ET39" s="27"/>
      <c r="EU39" s="70"/>
      <c r="EV39" s="27"/>
      <c r="EW39" s="27"/>
      <c r="EX39" s="70"/>
      <c r="EY39" s="27"/>
      <c r="EZ39" s="27"/>
      <c r="FA39" s="70"/>
      <c r="FB39" s="27"/>
      <c r="FC39" s="27"/>
      <c r="FD39" s="70"/>
      <c r="FE39" s="27"/>
      <c r="FF39" s="27"/>
      <c r="FG39" s="70"/>
      <c r="FH39" s="27"/>
      <c r="FI39" s="27"/>
      <c r="FJ39" s="70"/>
      <c r="FK39" s="27"/>
      <c r="FL39" s="27"/>
      <c r="FM39" s="70"/>
      <c r="FN39" s="27"/>
      <c r="FO39" s="27"/>
      <c r="FP39" s="70"/>
      <c r="FQ39" s="27"/>
      <c r="FR39" s="27"/>
      <c r="FS39" s="70"/>
      <c r="FT39" s="27"/>
      <c r="FU39" s="27"/>
      <c r="FV39" s="70"/>
      <c r="FW39" s="27"/>
      <c r="FX39" s="27"/>
      <c r="FY39" s="70"/>
      <c r="FZ39" s="27"/>
      <c r="GA39" s="27"/>
      <c r="GB39" s="70"/>
      <c r="GC39" s="27"/>
      <c r="GD39" s="27"/>
      <c r="GE39" s="70"/>
      <c r="GF39" s="27"/>
      <c r="GG39" s="27"/>
    </row>
    <row r="40" spans="1:189" ht="10.5" customHeight="1" x14ac:dyDescent="0.25">
      <c r="A40" s="65">
        <f t="shared" si="2"/>
        <v>33</v>
      </c>
      <c r="B40" s="53" t="s">
        <v>53</v>
      </c>
      <c r="C40" s="67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9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7"/>
      <c r="CD40" s="70"/>
      <c r="CE40" s="71"/>
      <c r="CF40" s="67"/>
      <c r="CG40" s="70"/>
      <c r="CH40" s="71"/>
      <c r="CI40" s="67"/>
      <c r="CJ40" s="70"/>
      <c r="CK40" s="71"/>
      <c r="CL40" s="67"/>
      <c r="CM40" s="70"/>
      <c r="CN40" s="71"/>
      <c r="CO40" s="67"/>
      <c r="CP40" s="70"/>
      <c r="CQ40" s="71"/>
      <c r="CR40" s="68"/>
      <c r="CS40" s="68"/>
      <c r="CT40" s="68"/>
      <c r="CU40" s="67"/>
      <c r="CV40" s="70"/>
      <c r="CW40" s="71"/>
      <c r="CX40" s="67"/>
      <c r="CY40" s="70"/>
      <c r="CZ40" s="70"/>
      <c r="DA40" s="70"/>
      <c r="DB40" s="70"/>
      <c r="DC40" s="70"/>
      <c r="DD40" s="70"/>
      <c r="DE40" s="70"/>
      <c r="DF40" s="70"/>
      <c r="DG40" s="70"/>
      <c r="DH40" s="70"/>
      <c r="DI40" s="70"/>
      <c r="DJ40" s="70"/>
      <c r="DK40" s="70"/>
      <c r="DL40" s="70"/>
      <c r="DM40" s="70"/>
      <c r="DN40" s="70"/>
      <c r="DO40" s="70"/>
      <c r="DP40" s="70"/>
      <c r="DQ40" s="70"/>
      <c r="DR40" s="70"/>
      <c r="DS40" s="70"/>
      <c r="DT40" s="70"/>
      <c r="DU40" s="70"/>
      <c r="DV40" s="70"/>
      <c r="DW40" s="70"/>
      <c r="DX40" s="70"/>
      <c r="DY40" s="70"/>
      <c r="DZ40" s="70"/>
      <c r="EA40" s="70"/>
      <c r="EB40" s="70"/>
      <c r="EC40" s="70"/>
      <c r="ED40" s="73"/>
      <c r="EE40" s="74"/>
      <c r="EF40" s="70"/>
      <c r="EG40" s="75"/>
      <c r="EH40" s="73"/>
      <c r="EI40" s="70"/>
      <c r="EJ40" s="73"/>
      <c r="EK40" s="73"/>
      <c r="EL40" s="70"/>
      <c r="EM40" s="73"/>
      <c r="EN40" s="73"/>
      <c r="EO40" s="70"/>
      <c r="EP40" s="73"/>
      <c r="EQ40" s="74"/>
      <c r="ER40" s="70"/>
      <c r="ES40" s="27"/>
      <c r="ET40" s="27"/>
      <c r="EU40" s="70"/>
      <c r="EV40" s="27"/>
      <c r="EW40" s="27"/>
      <c r="EX40" s="70"/>
      <c r="EY40" s="27"/>
      <c r="EZ40" s="27"/>
      <c r="FA40" s="70"/>
      <c r="FB40" s="27"/>
      <c r="FC40" s="27"/>
      <c r="FD40" s="70"/>
      <c r="FE40" s="27"/>
      <c r="FF40" s="27"/>
      <c r="FG40" s="70"/>
      <c r="FH40" s="27"/>
      <c r="FI40" s="27"/>
      <c r="FJ40" s="70"/>
      <c r="FK40" s="27"/>
      <c r="FL40" s="27"/>
      <c r="FM40" s="70"/>
      <c r="FN40" s="27"/>
      <c r="FO40" s="27"/>
      <c r="FP40" s="70"/>
      <c r="FQ40" s="27"/>
      <c r="FR40" s="27"/>
      <c r="FS40" s="70"/>
      <c r="FT40" s="27"/>
      <c r="FU40" s="27"/>
      <c r="FV40" s="70"/>
      <c r="FW40" s="27"/>
      <c r="FX40" s="27"/>
      <c r="FY40" s="70"/>
      <c r="FZ40" s="27"/>
      <c r="GA40" s="27"/>
      <c r="GB40" s="70"/>
      <c r="GC40" s="27"/>
      <c r="GD40" s="27"/>
      <c r="GE40" s="70"/>
      <c r="GF40" s="27"/>
      <c r="GG40" s="27"/>
    </row>
    <row r="41" spans="1:189" ht="10.5" customHeight="1" x14ac:dyDescent="0.25">
      <c r="A41" s="65">
        <f t="shared" si="2"/>
        <v>34</v>
      </c>
      <c r="B41" s="66" t="s">
        <v>22</v>
      </c>
      <c r="C41" s="67">
        <v>331</v>
      </c>
      <c r="D41" s="68">
        <v>9</v>
      </c>
      <c r="E41" s="68">
        <v>10</v>
      </c>
      <c r="F41" s="68">
        <v>9</v>
      </c>
      <c r="G41" s="68">
        <v>10</v>
      </c>
      <c r="H41" s="68">
        <v>11</v>
      </c>
      <c r="I41" s="68">
        <v>16</v>
      </c>
      <c r="J41" s="68">
        <v>19</v>
      </c>
      <c r="K41" s="68">
        <v>20</v>
      </c>
      <c r="L41" s="68">
        <v>23</v>
      </c>
      <c r="M41" s="68">
        <v>20</v>
      </c>
      <c r="N41" s="68">
        <v>18</v>
      </c>
      <c r="O41" s="68">
        <v>19</v>
      </c>
      <c r="P41" s="68">
        <v>20</v>
      </c>
      <c r="Q41" s="68">
        <v>20</v>
      </c>
      <c r="R41" s="68">
        <v>20</v>
      </c>
      <c r="S41" s="68">
        <v>18</v>
      </c>
      <c r="T41" s="68">
        <v>17</v>
      </c>
      <c r="U41" s="68">
        <v>17</v>
      </c>
      <c r="V41" s="68">
        <v>17</v>
      </c>
      <c r="W41" s="68">
        <v>17</v>
      </c>
      <c r="X41" s="68">
        <v>15</v>
      </c>
      <c r="Y41" s="68">
        <v>16</v>
      </c>
      <c r="Z41" s="68">
        <v>18</v>
      </c>
      <c r="AA41" s="68">
        <v>18</v>
      </c>
      <c r="AB41" s="68">
        <v>17</v>
      </c>
      <c r="AC41" s="68">
        <v>19</v>
      </c>
      <c r="AD41" s="68">
        <v>20</v>
      </c>
      <c r="AE41" s="68">
        <v>20</v>
      </c>
      <c r="AF41" s="68">
        <v>20</v>
      </c>
      <c r="AG41" s="68">
        <v>22</v>
      </c>
      <c r="AH41" s="68">
        <v>24</v>
      </c>
      <c r="AI41" s="68">
        <v>24</v>
      </c>
      <c r="AJ41" s="68">
        <v>25</v>
      </c>
      <c r="AK41" s="68">
        <v>26</v>
      </c>
      <c r="AL41" s="68">
        <v>30</v>
      </c>
      <c r="AM41" s="68">
        <v>35</v>
      </c>
      <c r="AN41" s="68">
        <v>41</v>
      </c>
      <c r="AO41" s="68">
        <v>43</v>
      </c>
      <c r="AP41" s="68">
        <v>43</v>
      </c>
      <c r="AQ41" s="68">
        <v>46</v>
      </c>
      <c r="AR41" s="68">
        <v>47</v>
      </c>
      <c r="AS41" s="68">
        <v>49</v>
      </c>
      <c r="AT41" s="68">
        <v>52</v>
      </c>
      <c r="AU41" s="68">
        <v>54</v>
      </c>
      <c r="AV41" s="68">
        <v>58</v>
      </c>
      <c r="AW41" s="68">
        <v>60</v>
      </c>
      <c r="AX41" s="68">
        <v>63</v>
      </c>
      <c r="AY41" s="68">
        <v>66</v>
      </c>
      <c r="AZ41" s="68">
        <v>68</v>
      </c>
      <c r="BA41" s="68">
        <v>70</v>
      </c>
      <c r="BB41" s="68">
        <v>72</v>
      </c>
      <c r="BC41" s="68">
        <v>74</v>
      </c>
      <c r="BD41" s="68">
        <v>75</v>
      </c>
      <c r="BE41" s="68">
        <v>75</v>
      </c>
      <c r="BF41" s="68">
        <v>76</v>
      </c>
      <c r="BG41" s="68">
        <v>76</v>
      </c>
      <c r="BH41" s="68">
        <v>78</v>
      </c>
      <c r="BI41" s="68">
        <v>81</v>
      </c>
      <c r="BJ41" s="68">
        <v>85</v>
      </c>
      <c r="BK41" s="68">
        <v>94</v>
      </c>
      <c r="BL41" s="68">
        <v>98</v>
      </c>
      <c r="BM41" s="68">
        <v>100</v>
      </c>
      <c r="BN41" s="69">
        <v>132</v>
      </c>
      <c r="BO41" s="68">
        <v>150</v>
      </c>
      <c r="BP41" s="68">
        <v>157</v>
      </c>
      <c r="BQ41" s="68">
        <v>164</v>
      </c>
      <c r="BR41" s="68">
        <v>177</v>
      </c>
      <c r="BS41" s="68">
        <v>189</v>
      </c>
      <c r="BT41" s="68">
        <v>206</v>
      </c>
      <c r="BU41" s="68">
        <v>223</v>
      </c>
      <c r="BV41" s="68">
        <v>230</v>
      </c>
      <c r="BW41" s="68">
        <v>236</v>
      </c>
      <c r="BX41" s="68">
        <v>236</v>
      </c>
      <c r="BY41" s="68">
        <v>241</v>
      </c>
      <c r="BZ41" s="68">
        <v>237</v>
      </c>
      <c r="CA41" s="68">
        <v>244</v>
      </c>
      <c r="CB41" s="68">
        <v>250</v>
      </c>
      <c r="CC41" s="67">
        <v>260</v>
      </c>
      <c r="CD41" s="70">
        <v>259.5</v>
      </c>
      <c r="CE41" s="71">
        <v>268</v>
      </c>
      <c r="CF41" s="67">
        <v>272</v>
      </c>
      <c r="CG41" s="70">
        <v>271.75</v>
      </c>
      <c r="CH41" s="71">
        <v>275</v>
      </c>
      <c r="CI41" s="67">
        <v>272</v>
      </c>
      <c r="CJ41" s="70">
        <v>273</v>
      </c>
      <c r="CK41" s="71">
        <v>273</v>
      </c>
      <c r="CL41" s="67">
        <v>274</v>
      </c>
      <c r="CM41" s="70">
        <v>272.5</v>
      </c>
      <c r="CN41" s="71">
        <v>269</v>
      </c>
      <c r="CO41" s="67">
        <v>272</v>
      </c>
      <c r="CP41" s="70">
        <v>272</v>
      </c>
      <c r="CQ41" s="71">
        <v>275</v>
      </c>
      <c r="CR41" s="68">
        <v>280</v>
      </c>
      <c r="CS41" s="68">
        <v>279</v>
      </c>
      <c r="CT41" s="68">
        <v>281</v>
      </c>
      <c r="CU41" s="67">
        <v>283</v>
      </c>
      <c r="CV41" s="70">
        <v>283.5</v>
      </c>
      <c r="CW41" s="71">
        <v>287</v>
      </c>
      <c r="CX41" s="67">
        <v>282</v>
      </c>
      <c r="CY41" s="70">
        <v>284.25</v>
      </c>
      <c r="CZ41" s="70">
        <v>286</v>
      </c>
      <c r="DA41" s="70">
        <v>288</v>
      </c>
      <c r="DB41" s="70">
        <v>289.25</v>
      </c>
      <c r="DC41" s="70">
        <v>295</v>
      </c>
      <c r="DD41" s="70">
        <v>295</v>
      </c>
      <c r="DE41" s="70">
        <v>296.25</v>
      </c>
      <c r="DF41" s="70">
        <v>300</v>
      </c>
      <c r="DG41" s="70">
        <v>299</v>
      </c>
      <c r="DH41" s="70">
        <f t="shared" ref="DH41:DH49" si="4">(DF41+DG41*2+DI41)/4</f>
        <v>302.5</v>
      </c>
      <c r="DI41" s="70">
        <v>312</v>
      </c>
      <c r="DJ41" s="72">
        <v>304</v>
      </c>
      <c r="DK41" s="70">
        <f t="shared" ref="DK41:DK49" si="5">(DI41+DJ41*2+DL41)/4</f>
        <v>307</v>
      </c>
      <c r="DL41" s="70">
        <v>308</v>
      </c>
      <c r="DM41" s="70">
        <v>318</v>
      </c>
      <c r="DN41" s="70">
        <f t="shared" ref="DN41:DN49" si="6">(DL41+DM41*2+DO41)/4</f>
        <v>316.75</v>
      </c>
      <c r="DO41" s="70">
        <v>323</v>
      </c>
      <c r="DP41" s="70">
        <v>326</v>
      </c>
      <c r="DQ41" s="70">
        <f t="shared" ref="DQ41:DQ49" si="7">(DO41+DP41*2+DR41)/4</f>
        <v>326.5</v>
      </c>
      <c r="DR41" s="70">
        <v>331</v>
      </c>
      <c r="DS41" s="70">
        <v>343</v>
      </c>
      <c r="DT41" s="70">
        <f t="shared" ref="DT41:DT49" si="8">(DR41+DS41*2+DU41)/4</f>
        <v>339.25</v>
      </c>
      <c r="DU41" s="70">
        <v>340</v>
      </c>
      <c r="DV41" s="70">
        <v>338</v>
      </c>
      <c r="DW41" s="70">
        <f t="shared" ref="DW41:DW49" si="9">(DU41+DV41*2+DX41)/4</f>
        <v>341.5</v>
      </c>
      <c r="DX41" s="70">
        <v>350</v>
      </c>
      <c r="DY41" s="70">
        <v>361</v>
      </c>
      <c r="DZ41" s="70">
        <f t="shared" ref="DZ41:DZ49" si="10">(DX41+DY41*2+EA41)/4</f>
        <v>366.25</v>
      </c>
      <c r="EA41" s="72">
        <v>393</v>
      </c>
      <c r="EB41" s="70">
        <v>395</v>
      </c>
      <c r="EC41" s="70">
        <f t="shared" ref="EC41:EC49" si="11">(EA41+EB41*2+ED41)/4</f>
        <v>400.25</v>
      </c>
      <c r="ED41" s="73">
        <v>418</v>
      </c>
      <c r="EE41" s="74">
        <v>428</v>
      </c>
      <c r="EF41" s="70">
        <f t="shared" ref="EF41:EF49" si="12">(ED41+EE41*2+EG41)/4</f>
        <v>433.75</v>
      </c>
      <c r="EG41" s="75">
        <v>461</v>
      </c>
      <c r="EH41" s="73">
        <v>460.20657276246624</v>
      </c>
      <c r="EI41" s="70">
        <f t="shared" ref="EI41:EI49" si="13">(EG41+EH41*2+EJ41)/4</f>
        <v>464.10328638123315</v>
      </c>
      <c r="EJ41" s="73">
        <v>475</v>
      </c>
      <c r="EK41" s="73">
        <v>519</v>
      </c>
      <c r="EL41" s="70">
        <f t="shared" ref="EL41:EL49" si="14">(EJ41+EK41*2+EM41)/4</f>
        <v>516.75</v>
      </c>
      <c r="EM41" s="73">
        <v>554</v>
      </c>
      <c r="EN41" s="73">
        <v>538</v>
      </c>
      <c r="EO41" s="70">
        <f t="shared" ref="EO41:EO49" si="15">(EM41+EN41*2+EP41)/4</f>
        <v>544.25</v>
      </c>
      <c r="EP41" s="73">
        <v>547</v>
      </c>
      <c r="EQ41" s="74">
        <v>553</v>
      </c>
      <c r="ER41" s="70">
        <f t="shared" ref="ER41:ER49" si="16">(EP41+EQ41*2+ES41)/4</f>
        <v>551.25</v>
      </c>
      <c r="ES41" s="27">
        <v>552</v>
      </c>
      <c r="ET41" s="27">
        <v>565</v>
      </c>
      <c r="EU41" s="70">
        <f t="shared" ref="EU41:EU49" si="17">(ES41+ET41*2+EV41)/4</f>
        <v>568.75</v>
      </c>
      <c r="EV41" s="27">
        <v>593</v>
      </c>
      <c r="EW41" s="27">
        <v>622</v>
      </c>
      <c r="EX41" s="70">
        <f t="shared" ref="EX41:EX49" si="18">(EV41+EW41*2+EY41)/4</f>
        <v>616.75</v>
      </c>
      <c r="EY41" s="27">
        <v>630</v>
      </c>
      <c r="EZ41" s="27">
        <v>627</v>
      </c>
      <c r="FA41" s="70">
        <f t="shared" ref="FA41:FA49" si="19">(EY41+EZ41*2+FB41)/4</f>
        <v>635.5</v>
      </c>
      <c r="FB41" s="27">
        <v>658</v>
      </c>
      <c r="FC41" s="27">
        <v>675</v>
      </c>
      <c r="FD41" s="70">
        <f t="shared" ref="FD41:FD49" si="20">(FB41+FC41*2+FE41)/4</f>
        <v>668</v>
      </c>
      <c r="FE41" s="27">
        <v>664</v>
      </c>
      <c r="FF41" s="27">
        <v>667</v>
      </c>
      <c r="FG41" s="70">
        <f t="shared" ref="FG41:FG49" si="21">(FE41+FF41*2+FH41)/4</f>
        <v>666.75</v>
      </c>
      <c r="FH41" s="27">
        <v>669</v>
      </c>
      <c r="FI41" s="27">
        <v>672</v>
      </c>
      <c r="FJ41" s="70">
        <f t="shared" ref="FJ41:FJ49" si="22">(FH41+FI41*2+FK41)/4</f>
        <v>679.5</v>
      </c>
      <c r="FK41" s="27">
        <v>705</v>
      </c>
      <c r="FL41" s="27">
        <v>703</v>
      </c>
      <c r="FM41" s="70">
        <f t="shared" ref="FM41:FM49" si="23">(FK41+FL41*2+FN41)/4</f>
        <v>707.5</v>
      </c>
      <c r="FN41" s="27">
        <v>719</v>
      </c>
      <c r="FO41" s="27">
        <v>732</v>
      </c>
      <c r="FP41" s="70">
        <f t="shared" ref="FP41:FP49" si="24">(FN41+FO41*2+FQ41)/4</f>
        <v>545.75</v>
      </c>
      <c r="FQ41" s="27"/>
      <c r="FR41" s="27"/>
      <c r="FS41" s="70">
        <f t="shared" ref="FS41:FS49" si="25">(FQ41+FR41*2+FT41)/4</f>
        <v>0</v>
      </c>
      <c r="FT41" s="27"/>
      <c r="FU41" s="27"/>
      <c r="FV41" s="70">
        <f t="shared" ref="FV41:FV49" si="26">(FT41+FU41*2+FW41)/4</f>
        <v>0</v>
      </c>
      <c r="FW41" s="27"/>
      <c r="FX41" s="27"/>
      <c r="FY41" s="70">
        <f t="shared" ref="FY41:FY49" si="27">(FW41+FX41*2+FZ41)/4</f>
        <v>0</v>
      </c>
      <c r="FZ41" s="27"/>
      <c r="GA41" s="27"/>
      <c r="GB41" s="70">
        <f t="shared" ref="GB41:GB49" si="28">(FZ41+GA41*2+GC41)/4</f>
        <v>0</v>
      </c>
      <c r="GC41" s="27"/>
      <c r="GD41" s="27"/>
      <c r="GE41" s="70">
        <f t="shared" ref="GE41:GE49" si="29">(GC41+GD41*2+GF41)/4</f>
        <v>0</v>
      </c>
      <c r="GF41" s="27"/>
      <c r="GG41" s="27"/>
    </row>
    <row r="42" spans="1:189" ht="10.5" customHeight="1" x14ac:dyDescent="0.25">
      <c r="A42" s="65">
        <f t="shared" si="2"/>
        <v>35</v>
      </c>
      <c r="B42" s="66" t="s">
        <v>19</v>
      </c>
      <c r="C42" s="67">
        <v>331</v>
      </c>
      <c r="D42" s="68">
        <v>9</v>
      </c>
      <c r="E42" s="68">
        <v>10</v>
      </c>
      <c r="F42" s="68">
        <v>10</v>
      </c>
      <c r="G42" s="68">
        <v>10</v>
      </c>
      <c r="H42" s="68">
        <v>12</v>
      </c>
      <c r="I42" s="68">
        <v>18</v>
      </c>
      <c r="J42" s="68">
        <v>20</v>
      </c>
      <c r="K42" s="68">
        <v>22</v>
      </c>
      <c r="L42" s="68">
        <v>25</v>
      </c>
      <c r="M42" s="68">
        <v>21</v>
      </c>
      <c r="N42" s="68">
        <v>19</v>
      </c>
      <c r="O42" s="68">
        <v>21</v>
      </c>
      <c r="P42" s="68">
        <v>22</v>
      </c>
      <c r="Q42" s="68">
        <v>22</v>
      </c>
      <c r="R42" s="68">
        <v>22</v>
      </c>
      <c r="S42" s="68">
        <v>19</v>
      </c>
      <c r="T42" s="68">
        <v>18</v>
      </c>
      <c r="U42" s="68">
        <v>18</v>
      </c>
      <c r="V42" s="68">
        <v>18</v>
      </c>
      <c r="W42" s="68">
        <v>17</v>
      </c>
      <c r="X42" s="68">
        <v>15</v>
      </c>
      <c r="Y42" s="68">
        <v>16</v>
      </c>
      <c r="Z42" s="68">
        <v>19</v>
      </c>
      <c r="AA42" s="68">
        <v>19</v>
      </c>
      <c r="AB42" s="68">
        <v>19</v>
      </c>
      <c r="AC42" s="68">
        <v>20</v>
      </c>
      <c r="AD42" s="68">
        <v>21</v>
      </c>
      <c r="AE42" s="68">
        <v>21</v>
      </c>
      <c r="AF42" s="68">
        <v>21</v>
      </c>
      <c r="AG42" s="68">
        <v>23</v>
      </c>
      <c r="AH42" s="68">
        <v>25</v>
      </c>
      <c r="AI42" s="68">
        <v>26</v>
      </c>
      <c r="AJ42" s="68">
        <v>27</v>
      </c>
      <c r="AK42" s="68">
        <v>28</v>
      </c>
      <c r="AL42" s="68">
        <v>32</v>
      </c>
      <c r="AM42" s="68">
        <v>40</v>
      </c>
      <c r="AN42" s="68">
        <v>46</v>
      </c>
      <c r="AO42" s="68">
        <v>46</v>
      </c>
      <c r="AP42" s="68">
        <v>46</v>
      </c>
      <c r="AQ42" s="68">
        <v>50</v>
      </c>
      <c r="AR42" s="68">
        <v>51</v>
      </c>
      <c r="AS42" s="68">
        <v>53</v>
      </c>
      <c r="AT42" s="68">
        <v>56</v>
      </c>
      <c r="AU42" s="68">
        <v>59</v>
      </c>
      <c r="AV42" s="68">
        <v>63</v>
      </c>
      <c r="AW42" s="68">
        <v>66</v>
      </c>
      <c r="AX42" s="68">
        <v>69</v>
      </c>
      <c r="AY42" s="68">
        <v>71</v>
      </c>
      <c r="AZ42" s="68">
        <v>73</v>
      </c>
      <c r="BA42" s="68">
        <v>76</v>
      </c>
      <c r="BB42" s="68">
        <v>78</v>
      </c>
      <c r="BC42" s="68">
        <v>80</v>
      </c>
      <c r="BD42" s="68">
        <v>80</v>
      </c>
      <c r="BE42" s="68">
        <v>81</v>
      </c>
      <c r="BF42" s="68">
        <v>81</v>
      </c>
      <c r="BG42" s="68">
        <v>82</v>
      </c>
      <c r="BH42" s="68">
        <v>83</v>
      </c>
      <c r="BI42" s="68">
        <v>84</v>
      </c>
      <c r="BJ42" s="68">
        <v>88</v>
      </c>
      <c r="BK42" s="68">
        <v>97</v>
      </c>
      <c r="BL42" s="68">
        <v>99</v>
      </c>
      <c r="BM42" s="68">
        <v>100</v>
      </c>
      <c r="BN42" s="69">
        <v>144</v>
      </c>
      <c r="BO42" s="68">
        <v>161</v>
      </c>
      <c r="BP42" s="68">
        <v>165</v>
      </c>
      <c r="BQ42" s="68">
        <v>169</v>
      </c>
      <c r="BR42" s="68">
        <v>180</v>
      </c>
      <c r="BS42" s="68">
        <v>187</v>
      </c>
      <c r="BT42" s="68">
        <v>204</v>
      </c>
      <c r="BU42" s="68">
        <v>222</v>
      </c>
      <c r="BV42" s="68">
        <v>225</v>
      </c>
      <c r="BW42" s="68">
        <v>244</v>
      </c>
      <c r="BX42" s="68">
        <v>246</v>
      </c>
      <c r="BY42" s="68">
        <v>254</v>
      </c>
      <c r="BZ42" s="68">
        <v>247</v>
      </c>
      <c r="CA42" s="68">
        <v>253</v>
      </c>
      <c r="CB42" s="68">
        <v>255</v>
      </c>
      <c r="CC42" s="67">
        <v>265</v>
      </c>
      <c r="CD42" s="70">
        <v>264.25</v>
      </c>
      <c r="CE42" s="71">
        <v>272</v>
      </c>
      <c r="CF42" s="67">
        <v>278</v>
      </c>
      <c r="CG42" s="70">
        <v>277.5</v>
      </c>
      <c r="CH42" s="71">
        <v>282</v>
      </c>
      <c r="CI42" s="67">
        <v>278</v>
      </c>
      <c r="CJ42" s="70">
        <v>279.5</v>
      </c>
      <c r="CK42" s="71">
        <v>280</v>
      </c>
      <c r="CL42" s="67">
        <v>280</v>
      </c>
      <c r="CM42" s="70">
        <v>280.25</v>
      </c>
      <c r="CN42" s="71">
        <v>281</v>
      </c>
      <c r="CO42" s="67">
        <v>282</v>
      </c>
      <c r="CP42" s="70">
        <v>282.5</v>
      </c>
      <c r="CQ42" s="71">
        <v>285</v>
      </c>
      <c r="CR42" s="68">
        <v>290</v>
      </c>
      <c r="CS42" s="68">
        <v>289.5</v>
      </c>
      <c r="CT42" s="68">
        <v>293</v>
      </c>
      <c r="CU42" s="67">
        <v>298</v>
      </c>
      <c r="CV42" s="70">
        <v>297.75</v>
      </c>
      <c r="CW42" s="71">
        <v>302</v>
      </c>
      <c r="CX42" s="67">
        <v>290</v>
      </c>
      <c r="CY42" s="70">
        <v>294.25</v>
      </c>
      <c r="CZ42" s="70">
        <v>295</v>
      </c>
      <c r="DA42" s="70">
        <v>297</v>
      </c>
      <c r="DB42" s="70">
        <v>298.75</v>
      </c>
      <c r="DC42" s="70">
        <v>306</v>
      </c>
      <c r="DD42" s="70">
        <v>306</v>
      </c>
      <c r="DE42" s="70">
        <v>307</v>
      </c>
      <c r="DF42" s="70">
        <v>310</v>
      </c>
      <c r="DG42" s="70">
        <v>310</v>
      </c>
      <c r="DH42" s="70">
        <f t="shared" si="4"/>
        <v>311.25</v>
      </c>
      <c r="DI42" s="70">
        <v>315</v>
      </c>
      <c r="DJ42" s="72">
        <v>315</v>
      </c>
      <c r="DK42" s="70">
        <f t="shared" si="5"/>
        <v>316.25</v>
      </c>
      <c r="DL42" s="70">
        <v>320</v>
      </c>
      <c r="DM42" s="70">
        <v>330</v>
      </c>
      <c r="DN42" s="70">
        <f t="shared" si="6"/>
        <v>328.25</v>
      </c>
      <c r="DO42" s="70">
        <v>333</v>
      </c>
      <c r="DP42" s="70">
        <v>338</v>
      </c>
      <c r="DQ42" s="70">
        <f t="shared" si="7"/>
        <v>338</v>
      </c>
      <c r="DR42" s="70">
        <v>343</v>
      </c>
      <c r="DS42" s="70">
        <v>362</v>
      </c>
      <c r="DT42" s="70">
        <f t="shared" si="8"/>
        <v>356.5</v>
      </c>
      <c r="DU42" s="70">
        <v>359</v>
      </c>
      <c r="DV42" s="70">
        <v>356</v>
      </c>
      <c r="DW42" s="70">
        <f t="shared" si="9"/>
        <v>359.75</v>
      </c>
      <c r="DX42" s="70">
        <v>368</v>
      </c>
      <c r="DY42" s="70">
        <v>364</v>
      </c>
      <c r="DZ42" s="70">
        <f t="shared" si="10"/>
        <v>372</v>
      </c>
      <c r="EA42" s="72">
        <v>392</v>
      </c>
      <c r="EB42" s="70">
        <v>395</v>
      </c>
      <c r="EC42" s="70">
        <f t="shared" si="11"/>
        <v>401.25</v>
      </c>
      <c r="ED42" s="73">
        <v>423</v>
      </c>
      <c r="EE42" s="74">
        <v>432</v>
      </c>
      <c r="EF42" s="70">
        <f t="shared" si="12"/>
        <v>439.25</v>
      </c>
      <c r="EG42" s="75">
        <v>470</v>
      </c>
      <c r="EH42" s="73">
        <v>472.90082309008102</v>
      </c>
      <c r="EI42" s="70">
        <f t="shared" si="13"/>
        <v>476.70041154504054</v>
      </c>
      <c r="EJ42" s="73">
        <v>491</v>
      </c>
      <c r="EK42" s="73">
        <v>522</v>
      </c>
      <c r="EL42" s="70">
        <f t="shared" si="14"/>
        <v>526.25</v>
      </c>
      <c r="EM42" s="73">
        <v>570</v>
      </c>
      <c r="EN42" s="73">
        <v>569</v>
      </c>
      <c r="EO42" s="70">
        <f t="shared" si="15"/>
        <v>575.25</v>
      </c>
      <c r="EP42" s="73">
        <v>593</v>
      </c>
      <c r="EQ42" s="74">
        <v>595</v>
      </c>
      <c r="ER42" s="70">
        <f t="shared" si="16"/>
        <v>592.75</v>
      </c>
      <c r="ES42" s="27">
        <v>588</v>
      </c>
      <c r="ET42" s="27">
        <v>596</v>
      </c>
      <c r="EU42" s="70">
        <f t="shared" si="17"/>
        <v>600.5</v>
      </c>
      <c r="EV42" s="27">
        <v>622</v>
      </c>
      <c r="EW42" s="27">
        <v>673</v>
      </c>
      <c r="EX42" s="70">
        <f t="shared" si="18"/>
        <v>664.5</v>
      </c>
      <c r="EY42" s="27">
        <v>690</v>
      </c>
      <c r="EZ42" s="27">
        <v>690</v>
      </c>
      <c r="FA42" s="70">
        <f t="shared" si="19"/>
        <v>699.75</v>
      </c>
      <c r="FB42" s="27">
        <v>729</v>
      </c>
      <c r="FC42" s="27">
        <v>759</v>
      </c>
      <c r="FD42" s="70">
        <f t="shared" si="20"/>
        <v>746.5</v>
      </c>
      <c r="FE42" s="27">
        <v>739</v>
      </c>
      <c r="FF42" s="27">
        <v>745</v>
      </c>
      <c r="FG42" s="70">
        <f t="shared" si="21"/>
        <v>744.25</v>
      </c>
      <c r="FH42" s="27">
        <v>748</v>
      </c>
      <c r="FI42" s="27">
        <v>752</v>
      </c>
      <c r="FJ42" s="70">
        <f t="shared" si="22"/>
        <v>763</v>
      </c>
      <c r="FK42" s="27">
        <v>800</v>
      </c>
      <c r="FL42" s="27">
        <v>795</v>
      </c>
      <c r="FM42" s="70">
        <f t="shared" si="23"/>
        <v>802.75</v>
      </c>
      <c r="FN42" s="27">
        <v>821</v>
      </c>
      <c r="FO42" s="27">
        <v>835</v>
      </c>
      <c r="FP42" s="70">
        <f t="shared" si="24"/>
        <v>622.75</v>
      </c>
      <c r="FQ42" s="27"/>
      <c r="FR42" s="27"/>
      <c r="FS42" s="70">
        <f t="shared" si="25"/>
        <v>0</v>
      </c>
      <c r="FT42" s="27"/>
      <c r="FU42" s="27"/>
      <c r="FV42" s="70">
        <f t="shared" si="26"/>
        <v>0</v>
      </c>
      <c r="FW42" s="27"/>
      <c r="FX42" s="27"/>
      <c r="FY42" s="70">
        <f t="shared" si="27"/>
        <v>0</v>
      </c>
      <c r="FZ42" s="27"/>
      <c r="GA42" s="27"/>
      <c r="GB42" s="70">
        <f t="shared" si="28"/>
        <v>0</v>
      </c>
      <c r="GC42" s="27"/>
      <c r="GD42" s="27"/>
      <c r="GE42" s="70">
        <f t="shared" si="29"/>
        <v>0</v>
      </c>
      <c r="GF42" s="27"/>
      <c r="GG42" s="27"/>
    </row>
    <row r="43" spans="1:189" ht="10.5" customHeight="1" x14ac:dyDescent="0.25">
      <c r="A43" s="65">
        <f t="shared" si="2"/>
        <v>36</v>
      </c>
      <c r="B43" s="66" t="s">
        <v>23</v>
      </c>
      <c r="C43" s="67">
        <v>331</v>
      </c>
      <c r="D43" s="68" t="s">
        <v>47</v>
      </c>
      <c r="E43" s="68" t="s">
        <v>47</v>
      </c>
      <c r="F43" s="68" t="s">
        <v>47</v>
      </c>
      <c r="G43" s="68" t="s">
        <v>47</v>
      </c>
      <c r="H43" s="68" t="s">
        <v>47</v>
      </c>
      <c r="I43" s="68" t="s">
        <v>47</v>
      </c>
      <c r="J43" s="68" t="s">
        <v>47</v>
      </c>
      <c r="K43" s="68" t="s">
        <v>47</v>
      </c>
      <c r="L43" s="68" t="s">
        <v>47</v>
      </c>
      <c r="M43" s="68" t="s">
        <v>47</v>
      </c>
      <c r="N43" s="68" t="s">
        <v>47</v>
      </c>
      <c r="O43" s="68" t="s">
        <v>47</v>
      </c>
      <c r="P43" s="68" t="s">
        <v>47</v>
      </c>
      <c r="Q43" s="68" t="s">
        <v>47</v>
      </c>
      <c r="R43" s="68" t="s">
        <v>47</v>
      </c>
      <c r="S43" s="68" t="s">
        <v>47</v>
      </c>
      <c r="T43" s="68" t="s">
        <v>47</v>
      </c>
      <c r="U43" s="68" t="s">
        <v>47</v>
      </c>
      <c r="V43" s="68" t="s">
        <v>47</v>
      </c>
      <c r="W43" s="68" t="s">
        <v>47</v>
      </c>
      <c r="X43" s="68" t="s">
        <v>47</v>
      </c>
      <c r="Y43" s="68" t="s">
        <v>47</v>
      </c>
      <c r="Z43" s="68" t="s">
        <v>47</v>
      </c>
      <c r="AA43" s="68" t="s">
        <v>47</v>
      </c>
      <c r="AB43" s="68">
        <v>26</v>
      </c>
      <c r="AC43" s="68">
        <v>28</v>
      </c>
      <c r="AD43" s="68">
        <v>29</v>
      </c>
      <c r="AE43" s="68">
        <v>29</v>
      </c>
      <c r="AF43" s="68">
        <v>29</v>
      </c>
      <c r="AG43" s="68">
        <v>32</v>
      </c>
      <c r="AH43" s="68">
        <v>34</v>
      </c>
      <c r="AI43" s="68">
        <v>35</v>
      </c>
      <c r="AJ43" s="68">
        <v>35</v>
      </c>
      <c r="AK43" s="68">
        <v>36</v>
      </c>
      <c r="AL43" s="68">
        <v>44</v>
      </c>
      <c r="AM43" s="68">
        <v>49</v>
      </c>
      <c r="AN43" s="68">
        <v>57</v>
      </c>
      <c r="AO43" s="68">
        <v>60</v>
      </c>
      <c r="AP43" s="68">
        <v>60</v>
      </c>
      <c r="AQ43" s="68">
        <v>62</v>
      </c>
      <c r="AR43" s="68">
        <v>64</v>
      </c>
      <c r="AS43" s="68">
        <v>67</v>
      </c>
      <c r="AT43" s="68">
        <v>68</v>
      </c>
      <c r="AU43" s="68">
        <v>70</v>
      </c>
      <c r="AV43" s="68">
        <v>74</v>
      </c>
      <c r="AW43" s="68">
        <v>78</v>
      </c>
      <c r="AX43" s="68">
        <v>81</v>
      </c>
      <c r="AY43" s="68">
        <v>85</v>
      </c>
      <c r="AZ43" s="68">
        <v>87</v>
      </c>
      <c r="BA43" s="68">
        <v>88</v>
      </c>
      <c r="BB43" s="68">
        <v>90</v>
      </c>
      <c r="BC43" s="68">
        <v>92</v>
      </c>
      <c r="BD43" s="68">
        <v>91</v>
      </c>
      <c r="BE43" s="68">
        <v>84</v>
      </c>
      <c r="BF43" s="68">
        <v>85</v>
      </c>
      <c r="BG43" s="68">
        <v>84</v>
      </c>
      <c r="BH43" s="68">
        <v>85</v>
      </c>
      <c r="BI43" s="68">
        <v>88</v>
      </c>
      <c r="BJ43" s="68">
        <v>89</v>
      </c>
      <c r="BK43" s="68">
        <v>97</v>
      </c>
      <c r="BL43" s="68">
        <v>98</v>
      </c>
      <c r="BM43" s="68">
        <v>100</v>
      </c>
      <c r="BN43" s="69">
        <v>129</v>
      </c>
      <c r="BO43" s="68">
        <v>151</v>
      </c>
      <c r="BP43" s="68">
        <v>162</v>
      </c>
      <c r="BQ43" s="68">
        <v>171</v>
      </c>
      <c r="BR43" s="68">
        <v>180</v>
      </c>
      <c r="BS43" s="68">
        <v>206</v>
      </c>
      <c r="BT43" s="68">
        <v>217</v>
      </c>
      <c r="BU43" s="68">
        <v>228</v>
      </c>
      <c r="BV43" s="68">
        <v>226</v>
      </c>
      <c r="BW43" s="68">
        <v>217</v>
      </c>
      <c r="BX43" s="68">
        <v>220</v>
      </c>
      <c r="BY43" s="68">
        <v>219</v>
      </c>
      <c r="BZ43" s="68">
        <v>213</v>
      </c>
      <c r="CA43" s="68">
        <v>233</v>
      </c>
      <c r="CB43" s="68">
        <v>258</v>
      </c>
      <c r="CC43" s="67">
        <v>267</v>
      </c>
      <c r="CD43" s="70">
        <v>271.75</v>
      </c>
      <c r="CE43" s="71">
        <v>295</v>
      </c>
      <c r="CF43" s="67">
        <v>291</v>
      </c>
      <c r="CG43" s="70">
        <v>292.5</v>
      </c>
      <c r="CH43" s="71">
        <v>293</v>
      </c>
      <c r="CI43" s="67">
        <v>286</v>
      </c>
      <c r="CJ43" s="70">
        <v>286.75</v>
      </c>
      <c r="CK43" s="71">
        <v>282</v>
      </c>
      <c r="CL43" s="67">
        <v>280</v>
      </c>
      <c r="CM43" s="70">
        <v>274.75</v>
      </c>
      <c r="CN43" s="71">
        <v>257</v>
      </c>
      <c r="CO43" s="67">
        <v>257</v>
      </c>
      <c r="CP43" s="70">
        <v>258.5</v>
      </c>
      <c r="CQ43" s="71">
        <v>263</v>
      </c>
      <c r="CR43" s="68">
        <v>276</v>
      </c>
      <c r="CS43" s="68">
        <v>271.25</v>
      </c>
      <c r="CT43" s="68">
        <v>270</v>
      </c>
      <c r="CU43" s="67">
        <v>268</v>
      </c>
      <c r="CV43" s="70">
        <v>271.75</v>
      </c>
      <c r="CW43" s="71">
        <v>281</v>
      </c>
      <c r="CX43" s="67">
        <v>283</v>
      </c>
      <c r="CY43" s="70">
        <v>284.75</v>
      </c>
      <c r="CZ43" s="70">
        <v>292</v>
      </c>
      <c r="DA43" s="70">
        <v>292</v>
      </c>
      <c r="DB43" s="70">
        <v>293</v>
      </c>
      <c r="DC43" s="70">
        <v>296</v>
      </c>
      <c r="DD43" s="70">
        <v>299</v>
      </c>
      <c r="DE43" s="70">
        <v>298.75</v>
      </c>
      <c r="DF43" s="70">
        <v>301</v>
      </c>
      <c r="DG43" s="70">
        <v>300</v>
      </c>
      <c r="DH43" s="70">
        <f t="shared" si="4"/>
        <v>300.5</v>
      </c>
      <c r="DI43" s="70">
        <v>301</v>
      </c>
      <c r="DJ43" s="72">
        <v>303</v>
      </c>
      <c r="DK43" s="70">
        <f t="shared" si="5"/>
        <v>305</v>
      </c>
      <c r="DL43" s="70">
        <v>313</v>
      </c>
      <c r="DM43" s="70">
        <v>321</v>
      </c>
      <c r="DN43" s="70">
        <f t="shared" si="6"/>
        <v>322.5</v>
      </c>
      <c r="DO43" s="70">
        <v>335</v>
      </c>
      <c r="DP43" s="70">
        <v>334</v>
      </c>
      <c r="DQ43" s="70">
        <f t="shared" si="7"/>
        <v>336.25</v>
      </c>
      <c r="DR43" s="70">
        <v>342</v>
      </c>
      <c r="DS43" s="70">
        <v>362</v>
      </c>
      <c r="DT43" s="70">
        <f t="shared" si="8"/>
        <v>355.75</v>
      </c>
      <c r="DU43" s="70">
        <v>357</v>
      </c>
      <c r="DV43" s="70">
        <v>350</v>
      </c>
      <c r="DW43" s="70">
        <f t="shared" si="9"/>
        <v>355.25</v>
      </c>
      <c r="DX43" s="70">
        <v>364</v>
      </c>
      <c r="DY43" s="70">
        <v>367</v>
      </c>
      <c r="DZ43" s="70">
        <f t="shared" si="10"/>
        <v>371.5</v>
      </c>
      <c r="EA43" s="72">
        <v>388</v>
      </c>
      <c r="EB43" s="70">
        <v>391</v>
      </c>
      <c r="EC43" s="70">
        <f t="shared" si="11"/>
        <v>403.5</v>
      </c>
      <c r="ED43" s="73">
        <v>444</v>
      </c>
      <c r="EE43" s="74">
        <v>451</v>
      </c>
      <c r="EF43" s="70">
        <f t="shared" si="12"/>
        <v>462</v>
      </c>
      <c r="EG43" s="75">
        <v>502</v>
      </c>
      <c r="EH43" s="73">
        <v>499.62453371434867</v>
      </c>
      <c r="EI43" s="70">
        <f t="shared" si="13"/>
        <v>503.31226685717434</v>
      </c>
      <c r="EJ43" s="73">
        <v>512</v>
      </c>
      <c r="EK43" s="73">
        <v>523</v>
      </c>
      <c r="EL43" s="70">
        <f t="shared" si="14"/>
        <v>532.5</v>
      </c>
      <c r="EM43" s="73">
        <v>572</v>
      </c>
      <c r="EN43" s="73">
        <v>560</v>
      </c>
      <c r="EO43" s="70">
        <f t="shared" si="15"/>
        <v>552.25</v>
      </c>
      <c r="EP43" s="73">
        <v>517</v>
      </c>
      <c r="EQ43" s="74">
        <v>528</v>
      </c>
      <c r="ER43" s="70">
        <f t="shared" si="16"/>
        <v>525.75</v>
      </c>
      <c r="ES43" s="27">
        <v>530</v>
      </c>
      <c r="ET43" s="27">
        <v>556</v>
      </c>
      <c r="EU43" s="70">
        <f t="shared" si="17"/>
        <v>557.25</v>
      </c>
      <c r="EV43" s="27">
        <v>587</v>
      </c>
      <c r="EW43" s="27">
        <v>593</v>
      </c>
      <c r="EX43" s="70">
        <f t="shared" si="18"/>
        <v>589.25</v>
      </c>
      <c r="EY43" s="27">
        <v>584</v>
      </c>
      <c r="EZ43" s="27">
        <v>579</v>
      </c>
      <c r="FA43" s="70">
        <f t="shared" si="19"/>
        <v>579</v>
      </c>
      <c r="FB43" s="27">
        <v>574</v>
      </c>
      <c r="FC43" s="27">
        <v>591</v>
      </c>
      <c r="FD43" s="70">
        <f t="shared" si="20"/>
        <v>585.5</v>
      </c>
      <c r="FE43" s="27">
        <v>586</v>
      </c>
      <c r="FF43" s="27">
        <v>593</v>
      </c>
      <c r="FG43" s="70">
        <f t="shared" si="21"/>
        <v>592.5</v>
      </c>
      <c r="FH43" s="27">
        <v>598</v>
      </c>
      <c r="FI43" s="27">
        <v>600</v>
      </c>
      <c r="FJ43" s="70">
        <f t="shared" si="22"/>
        <v>601.75</v>
      </c>
      <c r="FK43" s="27">
        <v>609</v>
      </c>
      <c r="FL43" s="27">
        <v>604</v>
      </c>
      <c r="FM43" s="70">
        <f t="shared" si="23"/>
        <v>607.25</v>
      </c>
      <c r="FN43" s="27">
        <v>612</v>
      </c>
      <c r="FO43" s="27">
        <v>620</v>
      </c>
      <c r="FP43" s="70">
        <f t="shared" si="24"/>
        <v>463</v>
      </c>
      <c r="FQ43" s="27"/>
      <c r="FR43" s="27"/>
      <c r="FS43" s="70">
        <f t="shared" si="25"/>
        <v>0</v>
      </c>
      <c r="FT43" s="27"/>
      <c r="FU43" s="27"/>
      <c r="FV43" s="70">
        <f t="shared" si="26"/>
        <v>0</v>
      </c>
      <c r="FW43" s="27"/>
      <c r="FX43" s="27"/>
      <c r="FY43" s="70">
        <f t="shared" si="27"/>
        <v>0</v>
      </c>
      <c r="FZ43" s="27"/>
      <c r="GA43" s="27"/>
      <c r="GB43" s="70">
        <f t="shared" si="28"/>
        <v>0</v>
      </c>
      <c r="GC43" s="27"/>
      <c r="GD43" s="27"/>
      <c r="GE43" s="70">
        <f t="shared" si="29"/>
        <v>0</v>
      </c>
      <c r="GF43" s="27"/>
      <c r="GG43" s="27"/>
    </row>
    <row r="44" spans="1:189" ht="10.5" customHeight="1" x14ac:dyDescent="0.25">
      <c r="A44" s="65">
        <f t="shared" si="2"/>
        <v>37</v>
      </c>
      <c r="B44" s="66" t="s">
        <v>20</v>
      </c>
      <c r="C44" s="67">
        <v>331</v>
      </c>
      <c r="D44" s="68">
        <v>6</v>
      </c>
      <c r="E44" s="68">
        <v>7</v>
      </c>
      <c r="F44" s="68">
        <v>7</v>
      </c>
      <c r="G44" s="68">
        <v>8</v>
      </c>
      <c r="H44" s="68">
        <v>8</v>
      </c>
      <c r="I44" s="68">
        <v>11</v>
      </c>
      <c r="J44" s="68">
        <v>13</v>
      </c>
      <c r="K44" s="68">
        <v>14</v>
      </c>
      <c r="L44" s="68">
        <v>14</v>
      </c>
      <c r="M44" s="68">
        <v>14</v>
      </c>
      <c r="N44" s="68">
        <v>12</v>
      </c>
      <c r="O44" s="68">
        <v>13</v>
      </c>
      <c r="P44" s="68">
        <v>13</v>
      </c>
      <c r="Q44" s="68">
        <v>14</v>
      </c>
      <c r="R44" s="68">
        <v>15</v>
      </c>
      <c r="S44" s="68">
        <v>13</v>
      </c>
      <c r="T44" s="68">
        <v>13</v>
      </c>
      <c r="U44" s="68">
        <v>13</v>
      </c>
      <c r="V44" s="68">
        <v>13</v>
      </c>
      <c r="W44" s="68">
        <v>13</v>
      </c>
      <c r="X44" s="68">
        <v>13</v>
      </c>
      <c r="Y44" s="68">
        <v>12</v>
      </c>
      <c r="Z44" s="68">
        <v>13</v>
      </c>
      <c r="AA44" s="68">
        <v>13</v>
      </c>
      <c r="AB44" s="68">
        <v>12</v>
      </c>
      <c r="AC44" s="68">
        <v>13</v>
      </c>
      <c r="AD44" s="68">
        <v>14</v>
      </c>
      <c r="AE44" s="68">
        <v>14</v>
      </c>
      <c r="AF44" s="68">
        <v>14</v>
      </c>
      <c r="AG44" s="68">
        <v>15</v>
      </c>
      <c r="AH44" s="68">
        <v>17</v>
      </c>
      <c r="AI44" s="68">
        <v>17</v>
      </c>
      <c r="AJ44" s="68">
        <v>18</v>
      </c>
      <c r="AK44" s="68">
        <v>19</v>
      </c>
      <c r="AL44" s="68">
        <v>21</v>
      </c>
      <c r="AM44" s="68">
        <v>24</v>
      </c>
      <c r="AN44" s="68">
        <v>28</v>
      </c>
      <c r="AO44" s="68">
        <v>31</v>
      </c>
      <c r="AP44" s="68">
        <v>30</v>
      </c>
      <c r="AQ44" s="68">
        <v>32</v>
      </c>
      <c r="AR44" s="68">
        <v>34</v>
      </c>
      <c r="AS44" s="68">
        <v>37</v>
      </c>
      <c r="AT44" s="68">
        <v>39</v>
      </c>
      <c r="AU44" s="68">
        <v>41</v>
      </c>
      <c r="AV44" s="68">
        <v>44</v>
      </c>
      <c r="AW44" s="68">
        <v>47</v>
      </c>
      <c r="AX44" s="68">
        <v>49</v>
      </c>
      <c r="AY44" s="68">
        <v>52</v>
      </c>
      <c r="AZ44" s="68">
        <v>53</v>
      </c>
      <c r="BA44" s="68">
        <v>56</v>
      </c>
      <c r="BB44" s="68">
        <v>58</v>
      </c>
      <c r="BC44" s="68">
        <v>60</v>
      </c>
      <c r="BD44" s="68">
        <v>61</v>
      </c>
      <c r="BE44" s="68">
        <v>63</v>
      </c>
      <c r="BF44" s="68">
        <v>64</v>
      </c>
      <c r="BG44" s="68">
        <v>66</v>
      </c>
      <c r="BH44" s="68">
        <v>68</v>
      </c>
      <c r="BI44" s="68">
        <v>73</v>
      </c>
      <c r="BJ44" s="68">
        <v>79</v>
      </c>
      <c r="BK44" s="68">
        <v>88</v>
      </c>
      <c r="BL44" s="68">
        <v>96</v>
      </c>
      <c r="BM44" s="68">
        <v>100</v>
      </c>
      <c r="BN44" s="69">
        <v>116</v>
      </c>
      <c r="BO44" s="68">
        <v>132</v>
      </c>
      <c r="BP44" s="68">
        <v>144</v>
      </c>
      <c r="BQ44" s="68">
        <v>155</v>
      </c>
      <c r="BR44" s="68">
        <v>170</v>
      </c>
      <c r="BS44" s="68">
        <v>186</v>
      </c>
      <c r="BT44" s="68">
        <v>205</v>
      </c>
      <c r="BU44" s="68">
        <v>223</v>
      </c>
      <c r="BV44" s="68">
        <v>241</v>
      </c>
      <c r="BW44" s="68">
        <v>230</v>
      </c>
      <c r="BX44" s="68">
        <v>227</v>
      </c>
      <c r="BY44" s="68">
        <v>229</v>
      </c>
      <c r="BZ44" s="68">
        <v>230</v>
      </c>
      <c r="CA44" s="68">
        <v>233</v>
      </c>
      <c r="CB44" s="68">
        <v>240</v>
      </c>
      <c r="CC44" s="67">
        <v>248</v>
      </c>
      <c r="CD44" s="70">
        <v>246.75</v>
      </c>
      <c r="CE44" s="71">
        <v>251</v>
      </c>
      <c r="CF44" s="67">
        <v>255</v>
      </c>
      <c r="CG44" s="70">
        <v>254.5</v>
      </c>
      <c r="CH44" s="71">
        <v>257</v>
      </c>
      <c r="CI44" s="67">
        <v>256</v>
      </c>
      <c r="CJ44" s="70">
        <v>256.75</v>
      </c>
      <c r="CK44" s="71">
        <v>258</v>
      </c>
      <c r="CL44" s="67">
        <v>261</v>
      </c>
      <c r="CM44" s="70">
        <v>258.5</v>
      </c>
      <c r="CN44" s="71">
        <v>254</v>
      </c>
      <c r="CO44" s="67">
        <v>261</v>
      </c>
      <c r="CP44" s="70">
        <v>260</v>
      </c>
      <c r="CQ44" s="71">
        <v>264</v>
      </c>
      <c r="CR44" s="68">
        <v>266</v>
      </c>
      <c r="CS44" s="68">
        <v>265.5</v>
      </c>
      <c r="CT44" s="68">
        <v>266</v>
      </c>
      <c r="CU44" s="67">
        <v>267</v>
      </c>
      <c r="CV44" s="70">
        <v>266.5</v>
      </c>
      <c r="CW44" s="71">
        <v>266</v>
      </c>
      <c r="CX44" s="67">
        <v>270</v>
      </c>
      <c r="CY44" s="70">
        <v>269.25</v>
      </c>
      <c r="CZ44" s="70">
        <v>271</v>
      </c>
      <c r="DA44" s="70">
        <v>273</v>
      </c>
      <c r="DB44" s="70">
        <v>273.75</v>
      </c>
      <c r="DC44" s="70">
        <v>278</v>
      </c>
      <c r="DD44" s="70">
        <v>275</v>
      </c>
      <c r="DE44" s="70">
        <v>277.75</v>
      </c>
      <c r="DF44" s="70">
        <v>283</v>
      </c>
      <c r="DG44" s="70">
        <v>281</v>
      </c>
      <c r="DH44" s="70">
        <f t="shared" si="4"/>
        <v>289</v>
      </c>
      <c r="DI44" s="70">
        <v>311</v>
      </c>
      <c r="DJ44" s="72">
        <v>287</v>
      </c>
      <c r="DK44" s="70">
        <f t="shared" si="5"/>
        <v>293</v>
      </c>
      <c r="DL44" s="70">
        <v>287</v>
      </c>
      <c r="DM44" s="70">
        <v>298</v>
      </c>
      <c r="DN44" s="70">
        <f t="shared" si="6"/>
        <v>296.25</v>
      </c>
      <c r="DO44" s="70">
        <v>302</v>
      </c>
      <c r="DP44" s="70">
        <v>304</v>
      </c>
      <c r="DQ44" s="70">
        <f t="shared" si="7"/>
        <v>304.5</v>
      </c>
      <c r="DR44" s="70">
        <v>308</v>
      </c>
      <c r="DS44" s="70">
        <v>306</v>
      </c>
      <c r="DT44" s="70">
        <f t="shared" si="8"/>
        <v>306.25</v>
      </c>
      <c r="DU44" s="70">
        <v>305</v>
      </c>
      <c r="DV44" s="70">
        <v>305</v>
      </c>
      <c r="DW44" s="70">
        <f t="shared" si="9"/>
        <v>307.5</v>
      </c>
      <c r="DX44" s="70">
        <v>315</v>
      </c>
      <c r="DY44" s="70">
        <v>354</v>
      </c>
      <c r="DZ44" s="70">
        <f t="shared" si="10"/>
        <v>354.5</v>
      </c>
      <c r="EA44" s="72">
        <v>395</v>
      </c>
      <c r="EB44" s="70">
        <v>396</v>
      </c>
      <c r="EC44" s="70">
        <f t="shared" si="11"/>
        <v>397.25</v>
      </c>
      <c r="ED44" s="73">
        <v>402</v>
      </c>
      <c r="EE44" s="74">
        <v>413</v>
      </c>
      <c r="EF44" s="70">
        <f t="shared" si="12"/>
        <v>415.5</v>
      </c>
      <c r="EG44" s="75">
        <v>434</v>
      </c>
      <c r="EH44" s="73">
        <v>426.28793432110632</v>
      </c>
      <c r="EI44" s="70">
        <f t="shared" si="13"/>
        <v>430.89396716055319</v>
      </c>
      <c r="EJ44" s="73">
        <v>437</v>
      </c>
      <c r="EK44" s="73">
        <v>512</v>
      </c>
      <c r="EL44" s="70">
        <f t="shared" si="14"/>
        <v>496</v>
      </c>
      <c r="EM44" s="73">
        <v>523</v>
      </c>
      <c r="EN44" s="73">
        <v>482</v>
      </c>
      <c r="EO44" s="70">
        <f t="shared" si="15"/>
        <v>493.25</v>
      </c>
      <c r="EP44" s="73">
        <v>486</v>
      </c>
      <c r="EQ44" s="74">
        <v>498</v>
      </c>
      <c r="ER44" s="70">
        <f t="shared" si="16"/>
        <v>496.5</v>
      </c>
      <c r="ES44" s="27">
        <v>504</v>
      </c>
      <c r="ET44" s="27">
        <v>519</v>
      </c>
      <c r="EU44" s="70">
        <f t="shared" si="17"/>
        <v>522.75</v>
      </c>
      <c r="EV44" s="27">
        <v>549</v>
      </c>
      <c r="EW44" s="27">
        <v>553</v>
      </c>
      <c r="EX44" s="70">
        <f t="shared" si="18"/>
        <v>552</v>
      </c>
      <c r="EY44" s="27">
        <v>553</v>
      </c>
      <c r="EZ44" s="27">
        <v>545</v>
      </c>
      <c r="FA44" s="70">
        <f t="shared" si="19"/>
        <v>554.75</v>
      </c>
      <c r="FB44" s="27">
        <v>576</v>
      </c>
      <c r="FC44" s="27">
        <v>576</v>
      </c>
      <c r="FD44" s="70">
        <f t="shared" si="20"/>
        <v>575.5</v>
      </c>
      <c r="FE44" s="27">
        <v>574</v>
      </c>
      <c r="FF44" s="27">
        <v>571</v>
      </c>
      <c r="FG44" s="70">
        <f t="shared" si="21"/>
        <v>571.5</v>
      </c>
      <c r="FH44" s="27">
        <v>570</v>
      </c>
      <c r="FI44" s="27">
        <v>574</v>
      </c>
      <c r="FJ44" s="70">
        <f t="shared" si="22"/>
        <v>577.5</v>
      </c>
      <c r="FK44" s="27">
        <v>592</v>
      </c>
      <c r="FL44" s="27">
        <v>596</v>
      </c>
      <c r="FM44" s="70">
        <f t="shared" si="23"/>
        <v>595.25</v>
      </c>
      <c r="FN44" s="27">
        <v>597</v>
      </c>
      <c r="FO44" s="27">
        <v>611</v>
      </c>
      <c r="FP44" s="70">
        <f t="shared" si="24"/>
        <v>454.75</v>
      </c>
      <c r="FQ44" s="27"/>
      <c r="FR44" s="27"/>
      <c r="FS44" s="70">
        <f t="shared" si="25"/>
        <v>0</v>
      </c>
      <c r="FT44" s="27"/>
      <c r="FU44" s="27"/>
      <c r="FV44" s="70">
        <f t="shared" si="26"/>
        <v>0</v>
      </c>
      <c r="FW44" s="27"/>
      <c r="FX44" s="27"/>
      <c r="FY44" s="70">
        <f t="shared" si="27"/>
        <v>0</v>
      </c>
      <c r="FZ44" s="27"/>
      <c r="GA44" s="27"/>
      <c r="GB44" s="70">
        <f t="shared" si="28"/>
        <v>0</v>
      </c>
      <c r="GC44" s="27"/>
      <c r="GD44" s="27"/>
      <c r="GE44" s="70">
        <f t="shared" si="29"/>
        <v>0</v>
      </c>
      <c r="GF44" s="27"/>
      <c r="GG44" s="27"/>
    </row>
    <row r="45" spans="1:189" ht="10.5" customHeight="1" x14ac:dyDescent="0.25">
      <c r="A45" s="65">
        <f t="shared" si="2"/>
        <v>38</v>
      </c>
      <c r="B45" s="66" t="s">
        <v>24</v>
      </c>
      <c r="C45" s="67">
        <v>331</v>
      </c>
      <c r="D45" s="68" t="s">
        <v>47</v>
      </c>
      <c r="E45" s="68" t="s">
        <v>47</v>
      </c>
      <c r="F45" s="68" t="s">
        <v>47</v>
      </c>
      <c r="G45" s="68" t="s">
        <v>47</v>
      </c>
      <c r="H45" s="68" t="s">
        <v>47</v>
      </c>
      <c r="I45" s="68" t="s">
        <v>47</v>
      </c>
      <c r="J45" s="68" t="s">
        <v>47</v>
      </c>
      <c r="K45" s="68" t="s">
        <v>47</v>
      </c>
      <c r="L45" s="68" t="s">
        <v>47</v>
      </c>
      <c r="M45" s="68" t="s">
        <v>47</v>
      </c>
      <c r="N45" s="68" t="s">
        <v>47</v>
      </c>
      <c r="O45" s="68" t="s">
        <v>47</v>
      </c>
      <c r="P45" s="68" t="s">
        <v>47</v>
      </c>
      <c r="Q45" s="68" t="s">
        <v>47</v>
      </c>
      <c r="R45" s="68" t="s">
        <v>47</v>
      </c>
      <c r="S45" s="68" t="s">
        <v>47</v>
      </c>
      <c r="T45" s="68" t="s">
        <v>47</v>
      </c>
      <c r="U45" s="68" t="s">
        <v>47</v>
      </c>
      <c r="V45" s="68" t="s">
        <v>47</v>
      </c>
      <c r="W45" s="68" t="s">
        <v>47</v>
      </c>
      <c r="X45" s="68" t="s">
        <v>47</v>
      </c>
      <c r="Y45" s="68" t="s">
        <v>47</v>
      </c>
      <c r="Z45" s="68" t="s">
        <v>47</v>
      </c>
      <c r="AA45" s="68" t="s">
        <v>47</v>
      </c>
      <c r="AB45" s="68" t="s">
        <v>47</v>
      </c>
      <c r="AC45" s="68" t="s">
        <v>47</v>
      </c>
      <c r="AD45" s="68" t="s">
        <v>47</v>
      </c>
      <c r="AE45" s="68" t="s">
        <v>47</v>
      </c>
      <c r="AF45" s="68" t="s">
        <v>47</v>
      </c>
      <c r="AG45" s="68" t="s">
        <v>47</v>
      </c>
      <c r="AH45" s="68" t="s">
        <v>47</v>
      </c>
      <c r="AI45" s="68" t="s">
        <v>47</v>
      </c>
      <c r="AJ45" s="68" t="s">
        <v>47</v>
      </c>
      <c r="AK45" s="68" t="s">
        <v>47</v>
      </c>
      <c r="AL45" s="68" t="s">
        <v>47</v>
      </c>
      <c r="AM45" s="68" t="s">
        <v>47</v>
      </c>
      <c r="AN45" s="68" t="s">
        <v>47</v>
      </c>
      <c r="AO45" s="68" t="s">
        <v>47</v>
      </c>
      <c r="AP45" s="68" t="s">
        <v>47</v>
      </c>
      <c r="AQ45" s="68" t="s">
        <v>47</v>
      </c>
      <c r="AR45" s="68" t="s">
        <v>47</v>
      </c>
      <c r="AS45" s="68" t="s">
        <v>47</v>
      </c>
      <c r="AT45" s="68" t="s">
        <v>47</v>
      </c>
      <c r="AU45" s="68" t="s">
        <v>47</v>
      </c>
      <c r="AV45" s="68" t="s">
        <v>47</v>
      </c>
      <c r="AW45" s="68" t="s">
        <v>47</v>
      </c>
      <c r="AX45" s="68" t="s">
        <v>47</v>
      </c>
      <c r="AY45" s="68" t="s">
        <v>47</v>
      </c>
      <c r="AZ45" s="68" t="s">
        <v>47</v>
      </c>
      <c r="BA45" s="68" t="s">
        <v>47</v>
      </c>
      <c r="BB45" s="68" t="s">
        <v>47</v>
      </c>
      <c r="BC45" s="68" t="s">
        <v>47</v>
      </c>
      <c r="BD45" s="68" t="s">
        <v>47</v>
      </c>
      <c r="BE45" s="68" t="s">
        <v>47</v>
      </c>
      <c r="BF45" s="68" t="s">
        <v>47</v>
      </c>
      <c r="BG45" s="68" t="s">
        <v>47</v>
      </c>
      <c r="BH45" s="68" t="s">
        <v>47</v>
      </c>
      <c r="BI45" s="68" t="s">
        <v>47</v>
      </c>
      <c r="BJ45" s="68" t="s">
        <v>47</v>
      </c>
      <c r="BK45" s="68" t="s">
        <v>47</v>
      </c>
      <c r="BL45" s="68" t="s">
        <v>47</v>
      </c>
      <c r="BM45" s="68" t="s">
        <v>47</v>
      </c>
      <c r="BN45" s="69">
        <v>25</v>
      </c>
      <c r="BO45" s="68">
        <v>100</v>
      </c>
      <c r="BP45" s="68">
        <v>104</v>
      </c>
      <c r="BQ45" s="68">
        <v>107</v>
      </c>
      <c r="BR45" s="68">
        <v>112</v>
      </c>
      <c r="BS45" s="68">
        <v>122</v>
      </c>
      <c r="BT45" s="68">
        <v>131</v>
      </c>
      <c r="BU45" s="68">
        <v>138</v>
      </c>
      <c r="BV45" s="68">
        <v>134</v>
      </c>
      <c r="BW45" s="68">
        <v>147</v>
      </c>
      <c r="BX45" s="68">
        <v>144</v>
      </c>
      <c r="BY45" s="68">
        <v>144</v>
      </c>
      <c r="BZ45" s="68">
        <v>142</v>
      </c>
      <c r="CA45" s="68">
        <v>150</v>
      </c>
      <c r="CB45" s="68">
        <v>174</v>
      </c>
      <c r="CC45" s="67">
        <v>183</v>
      </c>
      <c r="CD45" s="70">
        <v>188.5</v>
      </c>
      <c r="CE45" s="71">
        <v>214</v>
      </c>
      <c r="CF45" s="67">
        <v>206</v>
      </c>
      <c r="CG45" s="70">
        <v>207.5</v>
      </c>
      <c r="CH45" s="71">
        <v>204</v>
      </c>
      <c r="CI45" s="67">
        <v>198</v>
      </c>
      <c r="CJ45" s="70">
        <v>197.75</v>
      </c>
      <c r="CK45" s="71">
        <v>191</v>
      </c>
      <c r="CL45" s="67">
        <v>189</v>
      </c>
      <c r="CM45" s="70">
        <v>182.75</v>
      </c>
      <c r="CN45" s="71">
        <v>162</v>
      </c>
      <c r="CO45" s="67">
        <v>163</v>
      </c>
      <c r="CP45" s="70">
        <v>163.5</v>
      </c>
      <c r="CQ45" s="71">
        <v>166</v>
      </c>
      <c r="CR45" s="68">
        <v>177</v>
      </c>
      <c r="CS45" s="68">
        <v>172.25</v>
      </c>
      <c r="CT45" s="68">
        <v>169</v>
      </c>
      <c r="CU45" s="67">
        <v>164</v>
      </c>
      <c r="CV45" s="70">
        <v>168.25</v>
      </c>
      <c r="CW45" s="71">
        <v>176</v>
      </c>
      <c r="CX45" s="67">
        <v>181</v>
      </c>
      <c r="CY45" s="70">
        <v>181.25</v>
      </c>
      <c r="CZ45" s="70">
        <v>187</v>
      </c>
      <c r="DA45" s="70">
        <v>187</v>
      </c>
      <c r="DB45" s="70">
        <v>187.5</v>
      </c>
      <c r="DC45" s="70">
        <v>189</v>
      </c>
      <c r="DD45" s="70">
        <v>192</v>
      </c>
      <c r="DE45" s="70">
        <v>190.75</v>
      </c>
      <c r="DF45" s="70">
        <v>190</v>
      </c>
      <c r="DG45" s="70">
        <v>191</v>
      </c>
      <c r="DH45" s="70">
        <f t="shared" si="4"/>
        <v>191</v>
      </c>
      <c r="DI45" s="70">
        <v>192</v>
      </c>
      <c r="DJ45" s="72">
        <v>192</v>
      </c>
      <c r="DK45" s="70">
        <f t="shared" si="5"/>
        <v>194.25</v>
      </c>
      <c r="DL45" s="70">
        <v>201</v>
      </c>
      <c r="DM45" s="70">
        <v>201</v>
      </c>
      <c r="DN45" s="70">
        <f t="shared" si="6"/>
        <v>204.5</v>
      </c>
      <c r="DO45" s="70">
        <v>215</v>
      </c>
      <c r="DP45" s="70">
        <v>213</v>
      </c>
      <c r="DQ45" s="70">
        <f t="shared" si="7"/>
        <v>214.75</v>
      </c>
      <c r="DR45" s="70">
        <v>218</v>
      </c>
      <c r="DS45" s="70">
        <v>227</v>
      </c>
      <c r="DT45" s="70">
        <f t="shared" si="8"/>
        <v>224.25</v>
      </c>
      <c r="DU45" s="70">
        <v>225</v>
      </c>
      <c r="DV45" s="70">
        <v>220</v>
      </c>
      <c r="DW45" s="70">
        <f t="shared" si="9"/>
        <v>223.75</v>
      </c>
      <c r="DX45" s="70">
        <v>230</v>
      </c>
      <c r="DY45" s="70">
        <v>232</v>
      </c>
      <c r="DZ45" s="70">
        <f t="shared" si="10"/>
        <v>235.5</v>
      </c>
      <c r="EA45" s="72">
        <v>248</v>
      </c>
      <c r="EB45" s="70">
        <v>249</v>
      </c>
      <c r="EC45" s="70">
        <f t="shared" si="11"/>
        <v>259.25</v>
      </c>
      <c r="ED45" s="73">
        <v>291</v>
      </c>
      <c r="EE45" s="74">
        <v>292</v>
      </c>
      <c r="EF45" s="70">
        <f t="shared" si="12"/>
        <v>302.75</v>
      </c>
      <c r="EG45" s="75">
        <v>336</v>
      </c>
      <c r="EH45" s="73">
        <v>330.74069163759845</v>
      </c>
      <c r="EI45" s="70">
        <f t="shared" si="13"/>
        <v>333.62034581879925</v>
      </c>
      <c r="EJ45" s="73">
        <v>337</v>
      </c>
      <c r="EK45" s="73">
        <v>339</v>
      </c>
      <c r="EL45" s="70">
        <f t="shared" si="14"/>
        <v>349</v>
      </c>
      <c r="EM45" s="73">
        <v>381</v>
      </c>
      <c r="EN45" s="73">
        <v>369</v>
      </c>
      <c r="EO45" s="70">
        <f t="shared" si="15"/>
        <v>357.5</v>
      </c>
      <c r="EP45" s="73">
        <v>311</v>
      </c>
      <c r="EQ45" s="74">
        <v>321</v>
      </c>
      <c r="ER45" s="70">
        <f t="shared" si="16"/>
        <v>319.25</v>
      </c>
      <c r="ES45" s="27">
        <v>324</v>
      </c>
      <c r="ET45" s="27">
        <v>345</v>
      </c>
      <c r="EU45" s="70">
        <f t="shared" si="17"/>
        <v>345.5</v>
      </c>
      <c r="EV45" s="27">
        <v>368</v>
      </c>
      <c r="EW45" s="27">
        <v>369</v>
      </c>
      <c r="EX45" s="70">
        <f t="shared" si="18"/>
        <v>363.25</v>
      </c>
      <c r="EY45" s="27">
        <v>347</v>
      </c>
      <c r="EZ45" s="27">
        <v>347</v>
      </c>
      <c r="FA45" s="70">
        <f t="shared" si="19"/>
        <v>344.5</v>
      </c>
      <c r="FB45" s="27">
        <v>337</v>
      </c>
      <c r="FC45" s="27">
        <v>338</v>
      </c>
      <c r="FD45" s="70">
        <f t="shared" si="20"/>
        <v>337.75</v>
      </c>
      <c r="FE45" s="27">
        <v>338</v>
      </c>
      <c r="FF45" s="27">
        <v>339</v>
      </c>
      <c r="FG45" s="70">
        <f t="shared" si="21"/>
        <v>338.5</v>
      </c>
      <c r="FH45" s="27">
        <v>338</v>
      </c>
      <c r="FI45" s="27">
        <v>338</v>
      </c>
      <c r="FJ45" s="70">
        <f t="shared" si="22"/>
        <v>337.75</v>
      </c>
      <c r="FK45" s="27">
        <v>337</v>
      </c>
      <c r="FL45" s="27">
        <v>337</v>
      </c>
      <c r="FM45" s="70">
        <f t="shared" si="23"/>
        <v>338.5</v>
      </c>
      <c r="FN45" s="27">
        <v>343</v>
      </c>
      <c r="FO45" s="27">
        <v>343</v>
      </c>
      <c r="FP45" s="70">
        <f t="shared" si="24"/>
        <v>257.25</v>
      </c>
      <c r="FQ45" s="27"/>
      <c r="FR45" s="27"/>
      <c r="FS45" s="70">
        <f t="shared" si="25"/>
        <v>0</v>
      </c>
      <c r="FT45" s="27"/>
      <c r="FU45" s="27"/>
      <c r="FV45" s="70">
        <f t="shared" si="26"/>
        <v>0</v>
      </c>
      <c r="FW45" s="27"/>
      <c r="FX45" s="27"/>
      <c r="FY45" s="70">
        <f t="shared" si="27"/>
        <v>0</v>
      </c>
      <c r="FZ45" s="27"/>
      <c r="GA45" s="27"/>
      <c r="GB45" s="70">
        <f t="shared" si="28"/>
        <v>0</v>
      </c>
      <c r="GC45" s="27"/>
      <c r="GD45" s="27"/>
      <c r="GE45" s="70">
        <f t="shared" si="29"/>
        <v>0</v>
      </c>
      <c r="GF45" s="27"/>
      <c r="GG45" s="27"/>
    </row>
    <row r="46" spans="1:189" ht="10.5" customHeight="1" x14ac:dyDescent="0.25">
      <c r="A46" s="65">
        <f t="shared" si="2"/>
        <v>39</v>
      </c>
      <c r="B46" s="66" t="s">
        <v>25</v>
      </c>
      <c r="C46" s="67">
        <v>333</v>
      </c>
      <c r="D46" s="68">
        <v>5</v>
      </c>
      <c r="E46" s="68">
        <v>6</v>
      </c>
      <c r="F46" s="68">
        <v>6</v>
      </c>
      <c r="G46" s="68">
        <v>6</v>
      </c>
      <c r="H46" s="68">
        <v>6</v>
      </c>
      <c r="I46" s="68">
        <v>8</v>
      </c>
      <c r="J46" s="68">
        <v>10</v>
      </c>
      <c r="K46" s="68">
        <v>11</v>
      </c>
      <c r="L46" s="68">
        <v>11</v>
      </c>
      <c r="M46" s="68">
        <v>11</v>
      </c>
      <c r="N46" s="68">
        <v>10</v>
      </c>
      <c r="O46" s="68">
        <v>10</v>
      </c>
      <c r="P46" s="68">
        <v>10</v>
      </c>
      <c r="Q46" s="68">
        <v>11</v>
      </c>
      <c r="R46" s="68">
        <v>12</v>
      </c>
      <c r="S46" s="68">
        <v>10</v>
      </c>
      <c r="T46" s="68">
        <v>10</v>
      </c>
      <c r="U46" s="68">
        <v>11</v>
      </c>
      <c r="V46" s="68">
        <v>10</v>
      </c>
      <c r="W46" s="68">
        <v>11</v>
      </c>
      <c r="X46" s="68">
        <v>10</v>
      </c>
      <c r="Y46" s="68">
        <v>9</v>
      </c>
      <c r="Z46" s="68">
        <v>10</v>
      </c>
      <c r="AA46" s="68">
        <v>11</v>
      </c>
      <c r="AB46" s="68">
        <v>10</v>
      </c>
      <c r="AC46" s="68">
        <v>11</v>
      </c>
      <c r="AD46" s="68">
        <v>11</v>
      </c>
      <c r="AE46" s="68">
        <v>11</v>
      </c>
      <c r="AF46" s="68">
        <v>11</v>
      </c>
      <c r="AG46" s="68">
        <v>13</v>
      </c>
      <c r="AH46" s="68">
        <v>14</v>
      </c>
      <c r="AI46" s="68">
        <v>15</v>
      </c>
      <c r="AJ46" s="68">
        <v>15</v>
      </c>
      <c r="AK46" s="68">
        <v>16</v>
      </c>
      <c r="AL46" s="68">
        <v>18</v>
      </c>
      <c r="AM46" s="68">
        <v>21</v>
      </c>
      <c r="AN46" s="68">
        <v>24</v>
      </c>
      <c r="AO46" s="68">
        <v>25</v>
      </c>
      <c r="AP46" s="68">
        <v>26</v>
      </c>
      <c r="AQ46" s="68">
        <v>27</v>
      </c>
      <c r="AR46" s="68">
        <v>29</v>
      </c>
      <c r="AS46" s="68">
        <v>31</v>
      </c>
      <c r="AT46" s="68">
        <v>33</v>
      </c>
      <c r="AU46" s="68">
        <v>34</v>
      </c>
      <c r="AV46" s="68">
        <v>37</v>
      </c>
      <c r="AW46" s="68">
        <v>39</v>
      </c>
      <c r="AX46" s="68">
        <v>41</v>
      </c>
      <c r="AY46" s="68">
        <v>43</v>
      </c>
      <c r="AZ46" s="68">
        <v>45</v>
      </c>
      <c r="BA46" s="68">
        <v>47</v>
      </c>
      <c r="BB46" s="68">
        <v>49</v>
      </c>
      <c r="BC46" s="68">
        <v>51</v>
      </c>
      <c r="BD46" s="68">
        <v>53</v>
      </c>
      <c r="BE46" s="68">
        <v>54</v>
      </c>
      <c r="BF46" s="68">
        <v>56</v>
      </c>
      <c r="BG46" s="68">
        <v>59</v>
      </c>
      <c r="BH46" s="68">
        <v>65</v>
      </c>
      <c r="BI46" s="68">
        <v>70</v>
      </c>
      <c r="BJ46" s="68">
        <v>76</v>
      </c>
      <c r="BK46" s="68">
        <v>83</v>
      </c>
      <c r="BL46" s="68">
        <v>92</v>
      </c>
      <c r="BM46" s="68">
        <v>100</v>
      </c>
      <c r="BN46" s="69">
        <v>113</v>
      </c>
      <c r="BO46" s="68">
        <v>123</v>
      </c>
      <c r="BP46" s="68">
        <v>132</v>
      </c>
      <c r="BQ46" s="68">
        <v>143</v>
      </c>
      <c r="BR46" s="68">
        <v>148</v>
      </c>
      <c r="BS46" s="68">
        <v>156</v>
      </c>
      <c r="BT46" s="68">
        <v>176</v>
      </c>
      <c r="BU46" s="68">
        <v>193</v>
      </c>
      <c r="BV46" s="68">
        <v>200</v>
      </c>
      <c r="BW46" s="68">
        <v>204</v>
      </c>
      <c r="BX46" s="68">
        <v>207</v>
      </c>
      <c r="BY46" s="68">
        <v>206</v>
      </c>
      <c r="BZ46" s="68">
        <v>206</v>
      </c>
      <c r="CA46" s="68">
        <v>212</v>
      </c>
      <c r="CB46" s="68">
        <v>215</v>
      </c>
      <c r="CC46" s="67">
        <v>220</v>
      </c>
      <c r="CD46" s="70">
        <v>217.5</v>
      </c>
      <c r="CE46" s="71">
        <v>215</v>
      </c>
      <c r="CF46" s="67">
        <v>223</v>
      </c>
      <c r="CG46" s="70">
        <v>223.75</v>
      </c>
      <c r="CH46" s="71">
        <v>234</v>
      </c>
      <c r="CI46" s="67">
        <v>226</v>
      </c>
      <c r="CJ46" s="70">
        <v>226.5</v>
      </c>
      <c r="CK46" s="71">
        <v>220</v>
      </c>
      <c r="CL46" s="67">
        <v>224</v>
      </c>
      <c r="CM46" s="70">
        <v>223.75</v>
      </c>
      <c r="CN46" s="71">
        <v>227</v>
      </c>
      <c r="CO46" s="67">
        <v>229</v>
      </c>
      <c r="CP46" s="70">
        <v>229.5</v>
      </c>
      <c r="CQ46" s="71">
        <v>233</v>
      </c>
      <c r="CR46" s="68">
        <v>234</v>
      </c>
      <c r="CS46" s="68">
        <v>236.5</v>
      </c>
      <c r="CT46" s="68">
        <v>245</v>
      </c>
      <c r="CU46" s="67">
        <v>244</v>
      </c>
      <c r="CV46" s="70">
        <v>245.25</v>
      </c>
      <c r="CW46" s="71">
        <v>248</v>
      </c>
      <c r="CX46" s="67">
        <v>260</v>
      </c>
      <c r="CY46" s="70">
        <v>258.5</v>
      </c>
      <c r="CZ46" s="70">
        <v>266</v>
      </c>
      <c r="DA46" s="70">
        <v>271</v>
      </c>
      <c r="DB46" s="70">
        <v>270.75</v>
      </c>
      <c r="DC46" s="70">
        <v>275</v>
      </c>
      <c r="DD46" s="70">
        <v>274</v>
      </c>
      <c r="DE46" s="70">
        <v>276.25</v>
      </c>
      <c r="DF46" s="70">
        <v>282</v>
      </c>
      <c r="DG46" s="70">
        <v>282</v>
      </c>
      <c r="DH46" s="70">
        <f t="shared" si="4"/>
        <v>283</v>
      </c>
      <c r="DI46" s="70">
        <v>286</v>
      </c>
      <c r="DJ46" s="72">
        <v>263</v>
      </c>
      <c r="DK46" s="70">
        <f t="shared" si="5"/>
        <v>270.25</v>
      </c>
      <c r="DL46" s="70">
        <v>269</v>
      </c>
      <c r="DM46" s="70">
        <v>271</v>
      </c>
      <c r="DN46" s="70">
        <f t="shared" si="6"/>
        <v>271.5</v>
      </c>
      <c r="DO46" s="70">
        <v>275</v>
      </c>
      <c r="DP46" s="70">
        <v>278</v>
      </c>
      <c r="DQ46" s="70">
        <f t="shared" si="7"/>
        <v>278</v>
      </c>
      <c r="DR46" s="70">
        <v>281</v>
      </c>
      <c r="DS46" s="70">
        <v>298</v>
      </c>
      <c r="DT46" s="70">
        <f t="shared" si="8"/>
        <v>290.75</v>
      </c>
      <c r="DU46" s="70">
        <v>286</v>
      </c>
      <c r="DV46" s="70">
        <v>289</v>
      </c>
      <c r="DW46" s="70">
        <f t="shared" si="9"/>
        <v>294.75</v>
      </c>
      <c r="DX46" s="70">
        <v>315</v>
      </c>
      <c r="DY46" s="70">
        <v>319</v>
      </c>
      <c r="DZ46" s="70">
        <f t="shared" si="10"/>
        <v>322.75</v>
      </c>
      <c r="EA46" s="72">
        <v>338</v>
      </c>
      <c r="EB46" s="70">
        <v>342</v>
      </c>
      <c r="EC46" s="70">
        <f t="shared" si="11"/>
        <v>351.5</v>
      </c>
      <c r="ED46" s="73">
        <v>384</v>
      </c>
      <c r="EE46" s="74">
        <v>397</v>
      </c>
      <c r="EF46" s="70">
        <f t="shared" si="12"/>
        <v>397.75</v>
      </c>
      <c r="EG46" s="75">
        <v>413</v>
      </c>
      <c r="EH46" s="73">
        <v>414.8249815731424</v>
      </c>
      <c r="EI46" s="70">
        <f t="shared" si="13"/>
        <v>414.6624907865712</v>
      </c>
      <c r="EJ46" s="73">
        <v>416</v>
      </c>
      <c r="EK46" s="73">
        <v>426</v>
      </c>
      <c r="EL46" s="70">
        <f t="shared" si="14"/>
        <v>426.75</v>
      </c>
      <c r="EM46" s="73">
        <v>439</v>
      </c>
      <c r="EN46" s="73">
        <v>437</v>
      </c>
      <c r="EO46" s="70">
        <f t="shared" si="15"/>
        <v>439.25</v>
      </c>
      <c r="EP46" s="73">
        <v>444</v>
      </c>
      <c r="EQ46" s="74">
        <v>450</v>
      </c>
      <c r="ER46" s="70">
        <f t="shared" si="16"/>
        <v>449.25</v>
      </c>
      <c r="ES46" s="27">
        <v>453</v>
      </c>
      <c r="ET46" s="27">
        <v>459</v>
      </c>
      <c r="EU46" s="70">
        <f t="shared" si="17"/>
        <v>464.25</v>
      </c>
      <c r="EV46" s="27">
        <v>486</v>
      </c>
      <c r="EW46" s="27">
        <v>491</v>
      </c>
      <c r="EX46" s="70">
        <f t="shared" si="18"/>
        <v>490.5</v>
      </c>
      <c r="EY46" s="27">
        <v>494</v>
      </c>
      <c r="EZ46" s="27">
        <v>491</v>
      </c>
      <c r="FA46" s="70">
        <f t="shared" si="19"/>
        <v>492</v>
      </c>
      <c r="FB46" s="27">
        <v>492</v>
      </c>
      <c r="FC46" s="27">
        <v>479</v>
      </c>
      <c r="FD46" s="70">
        <f t="shared" si="20"/>
        <v>483</v>
      </c>
      <c r="FE46" s="27">
        <v>482</v>
      </c>
      <c r="FF46" s="27">
        <v>483</v>
      </c>
      <c r="FG46" s="70">
        <f t="shared" si="21"/>
        <v>482.75</v>
      </c>
      <c r="FH46" s="27">
        <v>483</v>
      </c>
      <c r="FI46" s="27">
        <v>484</v>
      </c>
      <c r="FJ46" s="70">
        <f t="shared" si="22"/>
        <v>486.25</v>
      </c>
      <c r="FK46" s="27">
        <v>494</v>
      </c>
      <c r="FL46" s="27">
        <v>500</v>
      </c>
      <c r="FM46" s="70">
        <f t="shared" si="23"/>
        <v>499.5</v>
      </c>
      <c r="FN46" s="27">
        <v>504</v>
      </c>
      <c r="FO46" s="27">
        <v>509</v>
      </c>
      <c r="FP46" s="70">
        <f t="shared" si="24"/>
        <v>380.5</v>
      </c>
      <c r="FQ46" s="27"/>
      <c r="FR46" s="27"/>
      <c r="FS46" s="70">
        <f t="shared" si="25"/>
        <v>0</v>
      </c>
      <c r="FT46" s="27"/>
      <c r="FU46" s="27"/>
      <c r="FV46" s="70">
        <f t="shared" si="26"/>
        <v>0</v>
      </c>
      <c r="FW46" s="27"/>
      <c r="FX46" s="27"/>
      <c r="FY46" s="70">
        <f t="shared" si="27"/>
        <v>0</v>
      </c>
      <c r="FZ46" s="27"/>
      <c r="GA46" s="27"/>
      <c r="GB46" s="70">
        <f t="shared" si="28"/>
        <v>0</v>
      </c>
      <c r="GC46" s="27"/>
      <c r="GD46" s="27"/>
      <c r="GE46" s="70">
        <f t="shared" si="29"/>
        <v>0</v>
      </c>
      <c r="GF46" s="27"/>
      <c r="GG46" s="27"/>
    </row>
    <row r="47" spans="1:189" ht="10.5" customHeight="1" x14ac:dyDescent="0.25">
      <c r="A47" s="65">
        <f t="shared" si="2"/>
        <v>40</v>
      </c>
      <c r="B47" s="66" t="s">
        <v>26</v>
      </c>
      <c r="C47" s="67">
        <v>334</v>
      </c>
      <c r="D47" s="68">
        <v>23</v>
      </c>
      <c r="E47" s="68">
        <v>23</v>
      </c>
      <c r="F47" s="68">
        <v>23</v>
      </c>
      <c r="G47" s="68">
        <v>23</v>
      </c>
      <c r="H47" s="68">
        <v>26</v>
      </c>
      <c r="I47" s="68">
        <v>29</v>
      </c>
      <c r="J47" s="68">
        <v>35</v>
      </c>
      <c r="K47" s="68">
        <v>37</v>
      </c>
      <c r="L47" s="68">
        <v>37</v>
      </c>
      <c r="M47" s="68">
        <v>37</v>
      </c>
      <c r="N47" s="68">
        <v>37</v>
      </c>
      <c r="O47" s="68">
        <v>37</v>
      </c>
      <c r="P47" s="68">
        <v>37</v>
      </c>
      <c r="Q47" s="68">
        <v>37</v>
      </c>
      <c r="R47" s="68">
        <v>37</v>
      </c>
      <c r="S47" s="68">
        <v>37</v>
      </c>
      <c r="T47" s="68">
        <v>37</v>
      </c>
      <c r="U47" s="68">
        <v>37</v>
      </c>
      <c r="V47" s="68">
        <v>37</v>
      </c>
      <c r="W47" s="68">
        <v>37</v>
      </c>
      <c r="X47" s="68">
        <v>37</v>
      </c>
      <c r="Y47" s="68">
        <v>35</v>
      </c>
      <c r="Z47" s="68">
        <v>26</v>
      </c>
      <c r="AA47" s="68">
        <v>26</v>
      </c>
      <c r="AB47" s="68">
        <v>26</v>
      </c>
      <c r="AC47" s="68">
        <v>31</v>
      </c>
      <c r="AD47" s="68">
        <v>32</v>
      </c>
      <c r="AE47" s="68">
        <v>32</v>
      </c>
      <c r="AF47" s="68">
        <v>33</v>
      </c>
      <c r="AG47" s="68">
        <v>35</v>
      </c>
      <c r="AH47" s="68">
        <v>37</v>
      </c>
      <c r="AI47" s="68">
        <v>37</v>
      </c>
      <c r="AJ47" s="68">
        <v>37</v>
      </c>
      <c r="AK47" s="68">
        <v>37</v>
      </c>
      <c r="AL47" s="68">
        <v>40</v>
      </c>
      <c r="AM47" s="68">
        <v>42</v>
      </c>
      <c r="AN47" s="68">
        <v>48</v>
      </c>
      <c r="AO47" s="68">
        <v>52</v>
      </c>
      <c r="AP47" s="68">
        <v>59</v>
      </c>
      <c r="AQ47" s="68">
        <v>61</v>
      </c>
      <c r="AR47" s="68">
        <v>61</v>
      </c>
      <c r="AS47" s="68">
        <v>65</v>
      </c>
      <c r="AT47" s="68">
        <v>67</v>
      </c>
      <c r="AU47" s="68">
        <v>70</v>
      </c>
      <c r="AV47" s="68">
        <v>77</v>
      </c>
      <c r="AW47" s="68">
        <v>78</v>
      </c>
      <c r="AX47" s="68">
        <v>78</v>
      </c>
      <c r="AY47" s="68">
        <v>78</v>
      </c>
      <c r="AZ47" s="68">
        <v>78</v>
      </c>
      <c r="BA47" s="68">
        <v>78</v>
      </c>
      <c r="BB47" s="68">
        <v>84</v>
      </c>
      <c r="BC47" s="68">
        <v>87</v>
      </c>
      <c r="BD47" s="68">
        <v>87</v>
      </c>
      <c r="BE47" s="68">
        <v>93</v>
      </c>
      <c r="BF47" s="68">
        <v>101</v>
      </c>
      <c r="BG47" s="68">
        <v>101</v>
      </c>
      <c r="BH47" s="68">
        <v>101</v>
      </c>
      <c r="BI47" s="68">
        <v>106</v>
      </c>
      <c r="BJ47" s="68">
        <v>108</v>
      </c>
      <c r="BK47" s="68">
        <v>108</v>
      </c>
      <c r="BL47" s="68">
        <v>106</v>
      </c>
      <c r="BM47" s="68">
        <v>100</v>
      </c>
      <c r="BN47" s="69">
        <v>93</v>
      </c>
      <c r="BO47" s="68">
        <v>93</v>
      </c>
      <c r="BP47" s="68">
        <v>98</v>
      </c>
      <c r="BQ47" s="68">
        <v>101</v>
      </c>
      <c r="BR47" s="68">
        <v>105</v>
      </c>
      <c r="BS47" s="68">
        <v>108</v>
      </c>
      <c r="BT47" s="68">
        <v>122</v>
      </c>
      <c r="BU47" s="68">
        <v>127</v>
      </c>
      <c r="BV47" s="68">
        <v>128</v>
      </c>
      <c r="BW47" s="68">
        <v>141</v>
      </c>
      <c r="BX47" s="68">
        <v>148</v>
      </c>
      <c r="BY47" s="68">
        <v>135</v>
      </c>
      <c r="BZ47" s="68">
        <v>135</v>
      </c>
      <c r="CA47" s="68">
        <v>137</v>
      </c>
      <c r="CB47" s="68">
        <v>142</v>
      </c>
      <c r="CC47" s="67">
        <v>142</v>
      </c>
      <c r="CD47" s="70">
        <v>140.25</v>
      </c>
      <c r="CE47" s="71">
        <v>135</v>
      </c>
      <c r="CF47" s="67">
        <v>143</v>
      </c>
      <c r="CG47" s="70">
        <v>149.75</v>
      </c>
      <c r="CH47" s="71">
        <v>178</v>
      </c>
      <c r="CI47" s="67">
        <v>150</v>
      </c>
      <c r="CJ47" s="70">
        <v>158.5</v>
      </c>
      <c r="CK47" s="71">
        <v>156</v>
      </c>
      <c r="CL47" s="67">
        <v>164</v>
      </c>
      <c r="CM47" s="70">
        <v>162</v>
      </c>
      <c r="CN47" s="71">
        <v>164</v>
      </c>
      <c r="CO47" s="67">
        <v>207</v>
      </c>
      <c r="CP47" s="70">
        <v>196.25</v>
      </c>
      <c r="CQ47" s="71">
        <v>207</v>
      </c>
      <c r="CR47" s="68">
        <v>201</v>
      </c>
      <c r="CS47" s="68">
        <v>195</v>
      </c>
      <c r="CT47" s="68">
        <v>171</v>
      </c>
      <c r="CU47" s="67">
        <v>171</v>
      </c>
      <c r="CV47" s="70">
        <v>175.25</v>
      </c>
      <c r="CW47" s="71">
        <v>188</v>
      </c>
      <c r="CX47" s="67">
        <v>201</v>
      </c>
      <c r="CY47" s="70">
        <v>200</v>
      </c>
      <c r="CZ47" s="70">
        <v>210</v>
      </c>
      <c r="DA47" s="70">
        <v>210</v>
      </c>
      <c r="DB47" s="70">
        <v>206.75</v>
      </c>
      <c r="DC47" s="70">
        <v>197</v>
      </c>
      <c r="DD47" s="70">
        <v>197</v>
      </c>
      <c r="DE47" s="70">
        <v>197</v>
      </c>
      <c r="DF47" s="70">
        <v>197</v>
      </c>
      <c r="DG47" s="70">
        <v>197</v>
      </c>
      <c r="DH47" s="70">
        <f t="shared" si="4"/>
        <v>197</v>
      </c>
      <c r="DI47" s="70">
        <v>197</v>
      </c>
      <c r="DJ47" s="72">
        <v>197</v>
      </c>
      <c r="DK47" s="70">
        <f t="shared" si="5"/>
        <v>197.75</v>
      </c>
      <c r="DL47" s="70">
        <v>200</v>
      </c>
      <c r="DM47" s="70">
        <v>206</v>
      </c>
      <c r="DN47" s="70">
        <f t="shared" si="6"/>
        <v>204.5</v>
      </c>
      <c r="DO47" s="70">
        <v>206</v>
      </c>
      <c r="DP47" s="70">
        <v>206</v>
      </c>
      <c r="DQ47" s="70">
        <f t="shared" si="7"/>
        <v>206.25</v>
      </c>
      <c r="DR47" s="70">
        <v>207</v>
      </c>
      <c r="DS47" s="70">
        <v>207</v>
      </c>
      <c r="DT47" s="70">
        <f t="shared" si="8"/>
        <v>207</v>
      </c>
      <c r="DU47" s="70">
        <v>207</v>
      </c>
      <c r="DV47" s="70">
        <v>207</v>
      </c>
      <c r="DW47" s="70">
        <f t="shared" si="9"/>
        <v>207</v>
      </c>
      <c r="DX47" s="70">
        <v>207</v>
      </c>
      <c r="DY47" s="70">
        <v>207</v>
      </c>
      <c r="DZ47" s="70">
        <f t="shared" si="10"/>
        <v>207</v>
      </c>
      <c r="EA47" s="72">
        <v>207</v>
      </c>
      <c r="EB47" s="70">
        <v>207</v>
      </c>
      <c r="EC47" s="70">
        <f t="shared" si="11"/>
        <v>214</v>
      </c>
      <c r="ED47" s="73">
        <v>235</v>
      </c>
      <c r="EE47" s="74">
        <v>248</v>
      </c>
      <c r="EF47" s="70">
        <f t="shared" si="12"/>
        <v>247.75</v>
      </c>
      <c r="EG47" s="75">
        <v>260</v>
      </c>
      <c r="EH47" s="73">
        <v>262.14906999999999</v>
      </c>
      <c r="EI47" s="70">
        <f t="shared" si="13"/>
        <v>289.32453499999997</v>
      </c>
      <c r="EJ47" s="73">
        <v>373</v>
      </c>
      <c r="EK47" s="73">
        <v>373</v>
      </c>
      <c r="EL47" s="70">
        <f t="shared" si="14"/>
        <v>373</v>
      </c>
      <c r="EM47" s="73">
        <v>373</v>
      </c>
      <c r="EN47" s="73">
        <v>373</v>
      </c>
      <c r="EO47" s="70">
        <f t="shared" si="15"/>
        <v>373.25</v>
      </c>
      <c r="EP47" s="73">
        <v>374</v>
      </c>
      <c r="EQ47" s="74">
        <v>376</v>
      </c>
      <c r="ER47" s="70">
        <f t="shared" si="16"/>
        <v>376.25</v>
      </c>
      <c r="ES47" s="27">
        <v>379</v>
      </c>
      <c r="ET47" s="27">
        <v>379</v>
      </c>
      <c r="EU47" s="70">
        <f t="shared" si="17"/>
        <v>379</v>
      </c>
      <c r="EV47" s="27">
        <v>379</v>
      </c>
      <c r="EW47" s="27">
        <v>379</v>
      </c>
      <c r="EX47" s="70">
        <f t="shared" si="18"/>
        <v>379.25</v>
      </c>
      <c r="EY47" s="27">
        <v>380</v>
      </c>
      <c r="EZ47" s="27">
        <v>380.5</v>
      </c>
      <c r="FA47" s="70">
        <f t="shared" si="19"/>
        <v>380.5</v>
      </c>
      <c r="FB47" s="27">
        <v>381</v>
      </c>
      <c r="FC47" s="27">
        <v>381</v>
      </c>
      <c r="FD47" s="70">
        <f t="shared" si="20"/>
        <v>385.75</v>
      </c>
      <c r="FE47" s="27">
        <v>400</v>
      </c>
      <c r="FF47" s="27">
        <v>400</v>
      </c>
      <c r="FG47" s="70">
        <f t="shared" si="21"/>
        <v>400.75</v>
      </c>
      <c r="FH47" s="27">
        <v>403</v>
      </c>
      <c r="FI47" s="27">
        <v>403</v>
      </c>
      <c r="FJ47" s="70">
        <f t="shared" si="22"/>
        <v>403.25</v>
      </c>
      <c r="FK47" s="27">
        <v>404</v>
      </c>
      <c r="FL47" s="27">
        <v>418</v>
      </c>
      <c r="FM47" s="70">
        <f t="shared" si="23"/>
        <v>418.5</v>
      </c>
      <c r="FN47" s="27">
        <v>434</v>
      </c>
      <c r="FO47" s="27">
        <v>434</v>
      </c>
      <c r="FP47" s="70">
        <f t="shared" si="24"/>
        <v>325.5</v>
      </c>
      <c r="FQ47" s="27"/>
      <c r="FR47" s="27"/>
      <c r="FS47" s="70">
        <f t="shared" si="25"/>
        <v>0</v>
      </c>
      <c r="FT47" s="27"/>
      <c r="FU47" s="27"/>
      <c r="FV47" s="70">
        <f t="shared" si="26"/>
        <v>0</v>
      </c>
      <c r="FW47" s="27"/>
      <c r="FX47" s="27"/>
      <c r="FY47" s="70">
        <f t="shared" si="27"/>
        <v>0</v>
      </c>
      <c r="FZ47" s="27"/>
      <c r="GA47" s="27"/>
      <c r="GB47" s="70">
        <f t="shared" si="28"/>
        <v>0</v>
      </c>
      <c r="GC47" s="27"/>
      <c r="GD47" s="27"/>
      <c r="GE47" s="70">
        <f t="shared" si="29"/>
        <v>0</v>
      </c>
      <c r="GF47" s="27"/>
      <c r="GG47" s="27"/>
    </row>
    <row r="48" spans="1:189" ht="10.5" customHeight="1" x14ac:dyDescent="0.25">
      <c r="A48" s="65">
        <f t="shared" si="2"/>
        <v>41</v>
      </c>
      <c r="B48" s="66" t="s">
        <v>27</v>
      </c>
      <c r="C48" s="67">
        <v>334</v>
      </c>
      <c r="D48" s="79" t="s">
        <v>47</v>
      </c>
      <c r="E48" s="79" t="s">
        <v>47</v>
      </c>
      <c r="F48" s="79" t="s">
        <v>47</v>
      </c>
      <c r="G48" s="79" t="s">
        <v>47</v>
      </c>
      <c r="H48" s="79" t="s">
        <v>47</v>
      </c>
      <c r="I48" s="79" t="s">
        <v>47</v>
      </c>
      <c r="J48" s="79" t="s">
        <v>47</v>
      </c>
      <c r="K48" s="79" t="s">
        <v>47</v>
      </c>
      <c r="L48" s="79" t="s">
        <v>47</v>
      </c>
      <c r="M48" s="79" t="s">
        <v>47</v>
      </c>
      <c r="N48" s="79" t="s">
        <v>47</v>
      </c>
      <c r="O48" s="79" t="s">
        <v>47</v>
      </c>
      <c r="P48" s="79" t="s">
        <v>47</v>
      </c>
      <c r="Q48" s="79" t="s">
        <v>47</v>
      </c>
      <c r="R48" s="79" t="s">
        <v>47</v>
      </c>
      <c r="S48" s="79" t="s">
        <v>47</v>
      </c>
      <c r="T48" s="79" t="s">
        <v>47</v>
      </c>
      <c r="U48" s="79" t="s">
        <v>47</v>
      </c>
      <c r="V48" s="79" t="s">
        <v>47</v>
      </c>
      <c r="W48" s="79" t="s">
        <v>47</v>
      </c>
      <c r="X48" s="79" t="s">
        <v>47</v>
      </c>
      <c r="Y48" s="79" t="s">
        <v>47</v>
      </c>
      <c r="Z48" s="79" t="s">
        <v>47</v>
      </c>
      <c r="AA48" s="79" t="s">
        <v>47</v>
      </c>
      <c r="AB48" s="79" t="s">
        <v>47</v>
      </c>
      <c r="AC48" s="79" t="s">
        <v>47</v>
      </c>
      <c r="AD48" s="79" t="s">
        <v>47</v>
      </c>
      <c r="AE48" s="79" t="s">
        <v>47</v>
      </c>
      <c r="AF48" s="79" t="s">
        <v>47</v>
      </c>
      <c r="AG48" s="79" t="s">
        <v>47</v>
      </c>
      <c r="AH48" s="79" t="s">
        <v>47</v>
      </c>
      <c r="AI48" s="79" t="s">
        <v>47</v>
      </c>
      <c r="AJ48" s="79" t="s">
        <v>47</v>
      </c>
      <c r="AK48" s="79" t="s">
        <v>47</v>
      </c>
      <c r="AL48" s="79" t="s">
        <v>47</v>
      </c>
      <c r="AM48" s="79" t="s">
        <v>47</v>
      </c>
      <c r="AN48" s="79" t="s">
        <v>47</v>
      </c>
      <c r="AO48" s="68">
        <v>33</v>
      </c>
      <c r="AP48" s="68">
        <v>34</v>
      </c>
      <c r="AQ48" s="68">
        <v>37</v>
      </c>
      <c r="AR48" s="68">
        <v>38</v>
      </c>
      <c r="AS48" s="68">
        <v>40</v>
      </c>
      <c r="AT48" s="68">
        <v>41</v>
      </c>
      <c r="AU48" s="68">
        <v>43</v>
      </c>
      <c r="AV48" s="68">
        <v>46</v>
      </c>
      <c r="AW48" s="68">
        <v>48</v>
      </c>
      <c r="AX48" s="68">
        <v>49</v>
      </c>
      <c r="AY48" s="68">
        <v>51</v>
      </c>
      <c r="AZ48" s="68">
        <v>53</v>
      </c>
      <c r="BA48" s="68">
        <v>50</v>
      </c>
      <c r="BB48" s="68">
        <v>54</v>
      </c>
      <c r="BC48" s="68">
        <v>55</v>
      </c>
      <c r="BD48" s="68">
        <v>55</v>
      </c>
      <c r="BE48" s="68">
        <v>59</v>
      </c>
      <c r="BF48" s="68">
        <v>63</v>
      </c>
      <c r="BG48" s="68">
        <v>65</v>
      </c>
      <c r="BH48" s="68">
        <v>68</v>
      </c>
      <c r="BI48" s="68">
        <v>74</v>
      </c>
      <c r="BJ48" s="68">
        <v>80</v>
      </c>
      <c r="BK48" s="68">
        <v>87</v>
      </c>
      <c r="BL48" s="68">
        <v>94</v>
      </c>
      <c r="BM48" s="68">
        <v>100</v>
      </c>
      <c r="BN48" s="69">
        <v>115</v>
      </c>
      <c r="BO48" s="68">
        <v>126</v>
      </c>
      <c r="BP48" s="68">
        <v>134</v>
      </c>
      <c r="BQ48" s="68">
        <v>144</v>
      </c>
      <c r="BR48" s="68">
        <v>151</v>
      </c>
      <c r="BS48" s="68">
        <v>162</v>
      </c>
      <c r="BT48" s="68">
        <v>180</v>
      </c>
      <c r="BU48" s="68">
        <v>196</v>
      </c>
      <c r="BV48" s="68">
        <v>208</v>
      </c>
      <c r="BW48" s="68">
        <v>222</v>
      </c>
      <c r="BX48" s="68">
        <v>229</v>
      </c>
      <c r="BY48" s="68">
        <v>230</v>
      </c>
      <c r="BZ48" s="68">
        <v>234</v>
      </c>
      <c r="CA48" s="68">
        <v>238</v>
      </c>
      <c r="CB48" s="68">
        <v>243</v>
      </c>
      <c r="CC48" s="67">
        <v>246</v>
      </c>
      <c r="CD48" s="70">
        <v>245.5</v>
      </c>
      <c r="CE48" s="71">
        <v>247</v>
      </c>
      <c r="CF48" s="67">
        <v>252</v>
      </c>
      <c r="CG48" s="70">
        <v>250.75</v>
      </c>
      <c r="CH48" s="71">
        <v>252</v>
      </c>
      <c r="CI48" s="67">
        <v>255</v>
      </c>
      <c r="CJ48" s="70">
        <v>255.5</v>
      </c>
      <c r="CK48" s="71">
        <v>260</v>
      </c>
      <c r="CL48" s="67">
        <v>263</v>
      </c>
      <c r="CM48" s="70">
        <v>263</v>
      </c>
      <c r="CN48" s="71">
        <v>266</v>
      </c>
      <c r="CO48" s="67">
        <v>269</v>
      </c>
      <c r="CP48" s="70">
        <v>269.5</v>
      </c>
      <c r="CQ48" s="71">
        <v>274</v>
      </c>
      <c r="CR48" s="68">
        <v>277</v>
      </c>
      <c r="CS48" s="68">
        <v>277</v>
      </c>
      <c r="CT48" s="68">
        <v>280</v>
      </c>
      <c r="CU48" s="67">
        <v>283</v>
      </c>
      <c r="CV48" s="70">
        <v>283.25</v>
      </c>
      <c r="CW48" s="71">
        <v>287</v>
      </c>
      <c r="CX48" s="67">
        <v>290</v>
      </c>
      <c r="CY48" s="70">
        <v>291.75</v>
      </c>
      <c r="CZ48" s="70">
        <v>300</v>
      </c>
      <c r="DA48" s="70">
        <v>302</v>
      </c>
      <c r="DB48" s="70">
        <v>302</v>
      </c>
      <c r="DC48" s="70">
        <v>304</v>
      </c>
      <c r="DD48" s="70">
        <v>306</v>
      </c>
      <c r="DE48" s="70">
        <v>307</v>
      </c>
      <c r="DF48" s="70">
        <v>312</v>
      </c>
      <c r="DG48" s="70">
        <v>312</v>
      </c>
      <c r="DH48" s="70">
        <f t="shared" si="4"/>
        <v>314.25</v>
      </c>
      <c r="DI48" s="70">
        <v>321</v>
      </c>
      <c r="DJ48" s="72">
        <v>312</v>
      </c>
      <c r="DK48" s="70">
        <f t="shared" si="5"/>
        <v>316.25</v>
      </c>
      <c r="DL48" s="70">
        <v>320</v>
      </c>
      <c r="DM48" s="70">
        <v>322</v>
      </c>
      <c r="DN48" s="70">
        <f t="shared" si="6"/>
        <v>323.5</v>
      </c>
      <c r="DO48" s="70">
        <v>330</v>
      </c>
      <c r="DP48" s="70">
        <v>331</v>
      </c>
      <c r="DQ48" s="70">
        <f t="shared" si="7"/>
        <v>331.5</v>
      </c>
      <c r="DR48" s="70">
        <v>334</v>
      </c>
      <c r="DS48" s="70">
        <v>342</v>
      </c>
      <c r="DT48" s="70">
        <f t="shared" si="8"/>
        <v>339.5</v>
      </c>
      <c r="DU48" s="70">
        <v>340</v>
      </c>
      <c r="DV48" s="70">
        <v>343</v>
      </c>
      <c r="DW48" s="70">
        <f t="shared" si="9"/>
        <v>346.75</v>
      </c>
      <c r="DX48" s="70">
        <v>361</v>
      </c>
      <c r="DY48" s="70">
        <v>367</v>
      </c>
      <c r="DZ48" s="70">
        <f t="shared" si="10"/>
        <v>367</v>
      </c>
      <c r="EA48" s="72">
        <v>373</v>
      </c>
      <c r="EB48" s="70">
        <v>383</v>
      </c>
      <c r="EC48" s="70">
        <f t="shared" si="11"/>
        <v>385</v>
      </c>
      <c r="ED48" s="73">
        <v>401</v>
      </c>
      <c r="EE48" s="74">
        <v>419</v>
      </c>
      <c r="EF48" s="70">
        <f t="shared" si="12"/>
        <v>417.75</v>
      </c>
      <c r="EG48" s="75">
        <v>432</v>
      </c>
      <c r="EH48" s="73">
        <v>450.65942879498385</v>
      </c>
      <c r="EI48" s="70">
        <f t="shared" si="13"/>
        <v>446.5797143974919</v>
      </c>
      <c r="EJ48" s="73">
        <v>453</v>
      </c>
      <c r="EK48" s="73">
        <v>455</v>
      </c>
      <c r="EL48" s="70">
        <f t="shared" si="14"/>
        <v>460</v>
      </c>
      <c r="EM48" s="73">
        <v>477</v>
      </c>
      <c r="EN48" s="73">
        <v>478</v>
      </c>
      <c r="EO48" s="70">
        <f t="shared" si="15"/>
        <v>479.25</v>
      </c>
      <c r="EP48" s="73">
        <v>484</v>
      </c>
      <c r="EQ48" s="74">
        <v>487</v>
      </c>
      <c r="ER48" s="70">
        <f t="shared" si="16"/>
        <v>486.5</v>
      </c>
      <c r="ES48" s="27">
        <v>488</v>
      </c>
      <c r="ET48" s="27">
        <v>490</v>
      </c>
      <c r="EU48" s="70">
        <f t="shared" si="17"/>
        <v>499.5</v>
      </c>
      <c r="EV48" s="27">
        <v>530</v>
      </c>
      <c r="EW48" s="27">
        <v>559</v>
      </c>
      <c r="EX48" s="70">
        <f t="shared" si="18"/>
        <v>552.5</v>
      </c>
      <c r="EY48" s="27">
        <v>562</v>
      </c>
      <c r="EZ48" s="27">
        <v>561</v>
      </c>
      <c r="FA48" s="70">
        <f t="shared" si="19"/>
        <v>563.5</v>
      </c>
      <c r="FB48" s="27">
        <v>570</v>
      </c>
      <c r="FC48" s="27">
        <v>567</v>
      </c>
      <c r="FD48" s="70">
        <f t="shared" si="20"/>
        <v>568.25</v>
      </c>
      <c r="FE48" s="27">
        <v>569</v>
      </c>
      <c r="FF48" s="27">
        <v>570</v>
      </c>
      <c r="FG48" s="70">
        <f t="shared" si="21"/>
        <v>570.5</v>
      </c>
      <c r="FH48" s="27">
        <v>573</v>
      </c>
      <c r="FI48" s="27">
        <v>573</v>
      </c>
      <c r="FJ48" s="70">
        <f t="shared" si="22"/>
        <v>575.75</v>
      </c>
      <c r="FK48" s="27">
        <v>584</v>
      </c>
      <c r="FL48" s="27">
        <v>599</v>
      </c>
      <c r="FM48" s="70">
        <f t="shared" si="23"/>
        <v>596.25</v>
      </c>
      <c r="FN48" s="27">
        <v>603</v>
      </c>
      <c r="FO48" s="27">
        <v>602</v>
      </c>
      <c r="FP48" s="70">
        <f t="shared" si="24"/>
        <v>451.75</v>
      </c>
      <c r="FQ48" s="27"/>
      <c r="FR48" s="27"/>
      <c r="FS48" s="70">
        <f t="shared" si="25"/>
        <v>0</v>
      </c>
      <c r="FT48" s="27"/>
      <c r="FU48" s="27"/>
      <c r="FV48" s="70">
        <f t="shared" si="26"/>
        <v>0</v>
      </c>
      <c r="FW48" s="27"/>
      <c r="FX48" s="27"/>
      <c r="FY48" s="70">
        <f t="shared" si="27"/>
        <v>0</v>
      </c>
      <c r="FZ48" s="27"/>
      <c r="GA48" s="27"/>
      <c r="GB48" s="70">
        <f t="shared" si="28"/>
        <v>0</v>
      </c>
      <c r="GC48" s="27"/>
      <c r="GD48" s="27"/>
      <c r="GE48" s="70">
        <f t="shared" si="29"/>
        <v>0</v>
      </c>
      <c r="GF48" s="27"/>
      <c r="GG48" s="27"/>
    </row>
    <row r="49" spans="1:189" ht="10.5" customHeight="1" x14ac:dyDescent="0.25">
      <c r="A49" s="65">
        <f t="shared" si="2"/>
        <v>42</v>
      </c>
      <c r="B49" s="66" t="s">
        <v>28</v>
      </c>
      <c r="C49" s="67">
        <v>335</v>
      </c>
      <c r="D49" s="79" t="s">
        <v>47</v>
      </c>
      <c r="E49" s="79" t="s">
        <v>47</v>
      </c>
      <c r="F49" s="79" t="s">
        <v>47</v>
      </c>
      <c r="G49" s="79" t="s">
        <v>47</v>
      </c>
      <c r="H49" s="79" t="s">
        <v>47</v>
      </c>
      <c r="I49" s="79" t="s">
        <v>47</v>
      </c>
      <c r="J49" s="79" t="s">
        <v>47</v>
      </c>
      <c r="K49" s="79" t="s">
        <v>47</v>
      </c>
      <c r="L49" s="79" t="s">
        <v>47</v>
      </c>
      <c r="M49" s="79" t="s">
        <v>47</v>
      </c>
      <c r="N49" s="79" t="s">
        <v>47</v>
      </c>
      <c r="O49" s="79" t="s">
        <v>47</v>
      </c>
      <c r="P49" s="79" t="s">
        <v>47</v>
      </c>
      <c r="Q49" s="79" t="s">
        <v>47</v>
      </c>
      <c r="R49" s="79" t="s">
        <v>47</v>
      </c>
      <c r="S49" s="79" t="s">
        <v>47</v>
      </c>
      <c r="T49" s="79" t="s">
        <v>47</v>
      </c>
      <c r="U49" s="79" t="s">
        <v>47</v>
      </c>
      <c r="V49" s="79" t="s">
        <v>47</v>
      </c>
      <c r="W49" s="79" t="s">
        <v>47</v>
      </c>
      <c r="X49" s="79" t="s">
        <v>47</v>
      </c>
      <c r="Y49" s="79" t="s">
        <v>47</v>
      </c>
      <c r="Z49" s="79" t="s">
        <v>47</v>
      </c>
      <c r="AA49" s="79" t="s">
        <v>47</v>
      </c>
      <c r="AB49" s="79" t="s">
        <v>47</v>
      </c>
      <c r="AC49" s="79" t="s">
        <v>47</v>
      </c>
      <c r="AD49" s="79" t="s">
        <v>47</v>
      </c>
      <c r="AE49" s="79" t="s">
        <v>47</v>
      </c>
      <c r="AF49" s="79" t="s">
        <v>47</v>
      </c>
      <c r="AG49" s="79" t="s">
        <v>47</v>
      </c>
      <c r="AH49" s="79" t="s">
        <v>47</v>
      </c>
      <c r="AI49" s="79" t="s">
        <v>47</v>
      </c>
      <c r="AJ49" s="79" t="s">
        <v>47</v>
      </c>
      <c r="AK49" s="79" t="s">
        <v>47</v>
      </c>
      <c r="AL49" s="79" t="s">
        <v>47</v>
      </c>
      <c r="AM49" s="79" t="s">
        <v>47</v>
      </c>
      <c r="AN49" s="79" t="s">
        <v>47</v>
      </c>
      <c r="AO49" s="68">
        <v>36</v>
      </c>
      <c r="AP49" s="68">
        <v>38</v>
      </c>
      <c r="AQ49" s="68">
        <v>42</v>
      </c>
      <c r="AR49" s="68">
        <v>43</v>
      </c>
      <c r="AS49" s="68">
        <v>44</v>
      </c>
      <c r="AT49" s="68">
        <v>45</v>
      </c>
      <c r="AU49" s="68">
        <v>45</v>
      </c>
      <c r="AV49" s="68">
        <v>49</v>
      </c>
      <c r="AW49" s="68">
        <v>50</v>
      </c>
      <c r="AX49" s="68">
        <v>52</v>
      </c>
      <c r="AY49" s="68">
        <v>54</v>
      </c>
      <c r="AZ49" s="68">
        <v>55</v>
      </c>
      <c r="BA49" s="68">
        <v>56</v>
      </c>
      <c r="BB49" s="68">
        <v>56</v>
      </c>
      <c r="BC49" s="68">
        <v>57</v>
      </c>
      <c r="BD49" s="68">
        <v>57</v>
      </c>
      <c r="BE49" s="68">
        <v>58</v>
      </c>
      <c r="BF49" s="68">
        <v>61</v>
      </c>
      <c r="BG49" s="68">
        <v>64</v>
      </c>
      <c r="BH49" s="68">
        <v>68</v>
      </c>
      <c r="BI49" s="68">
        <v>73</v>
      </c>
      <c r="BJ49" s="68">
        <v>80</v>
      </c>
      <c r="BK49" s="68">
        <v>89</v>
      </c>
      <c r="BL49" s="68">
        <v>95</v>
      </c>
      <c r="BM49" s="68">
        <v>100</v>
      </c>
      <c r="BN49" s="69">
        <v>125</v>
      </c>
      <c r="BO49" s="68">
        <v>147</v>
      </c>
      <c r="BP49" s="68">
        <v>162</v>
      </c>
      <c r="BQ49" s="68">
        <v>172</v>
      </c>
      <c r="BR49" s="68">
        <v>188</v>
      </c>
      <c r="BS49" s="68">
        <v>199</v>
      </c>
      <c r="BT49" s="68">
        <v>214</v>
      </c>
      <c r="BU49" s="68">
        <v>232</v>
      </c>
      <c r="BV49" s="68">
        <v>252</v>
      </c>
      <c r="BW49" s="68">
        <v>270</v>
      </c>
      <c r="BX49" s="68">
        <v>271</v>
      </c>
      <c r="BY49" s="68">
        <v>281</v>
      </c>
      <c r="BZ49" s="68">
        <v>290</v>
      </c>
      <c r="CA49" s="68">
        <v>299</v>
      </c>
      <c r="CB49" s="68">
        <v>307</v>
      </c>
      <c r="CC49" s="67">
        <v>310</v>
      </c>
      <c r="CD49" s="70">
        <v>312</v>
      </c>
      <c r="CE49" s="71">
        <v>322</v>
      </c>
      <c r="CF49" s="67">
        <v>332</v>
      </c>
      <c r="CG49" s="70">
        <v>332</v>
      </c>
      <c r="CH49" s="71">
        <v>341</v>
      </c>
      <c r="CI49" s="67">
        <v>346</v>
      </c>
      <c r="CJ49" s="70">
        <v>346</v>
      </c>
      <c r="CK49" s="71">
        <v>349</v>
      </c>
      <c r="CL49" s="67">
        <v>350</v>
      </c>
      <c r="CM49" s="70">
        <v>350</v>
      </c>
      <c r="CN49" s="71">
        <v>351</v>
      </c>
      <c r="CO49" s="67">
        <v>352</v>
      </c>
      <c r="CP49" s="70">
        <v>352</v>
      </c>
      <c r="CQ49" s="71">
        <v>354</v>
      </c>
      <c r="CR49" s="68">
        <v>356</v>
      </c>
      <c r="CS49" s="68">
        <v>355</v>
      </c>
      <c r="CT49" s="68">
        <v>355</v>
      </c>
      <c r="CU49" s="67">
        <v>354</v>
      </c>
      <c r="CV49" s="70">
        <v>356</v>
      </c>
      <c r="CW49" s="71">
        <v>362</v>
      </c>
      <c r="CX49" s="67">
        <v>361</v>
      </c>
      <c r="CY49" s="70">
        <v>362</v>
      </c>
      <c r="CZ49" s="70">
        <v>365</v>
      </c>
      <c r="DA49" s="70">
        <v>365</v>
      </c>
      <c r="DB49" s="70">
        <v>381</v>
      </c>
      <c r="DC49" s="70">
        <v>430</v>
      </c>
      <c r="DD49" s="70">
        <v>440</v>
      </c>
      <c r="DE49" s="70">
        <v>442</v>
      </c>
      <c r="DF49" s="70">
        <v>456</v>
      </c>
      <c r="DG49" s="70">
        <v>456</v>
      </c>
      <c r="DH49" s="70">
        <f t="shared" si="4"/>
        <v>460.75</v>
      </c>
      <c r="DI49" s="70">
        <v>475</v>
      </c>
      <c r="DJ49" s="72">
        <v>473</v>
      </c>
      <c r="DK49" s="70">
        <f t="shared" si="5"/>
        <v>477.25</v>
      </c>
      <c r="DL49" s="70">
        <v>488</v>
      </c>
      <c r="DM49" s="70">
        <v>489</v>
      </c>
      <c r="DN49" s="70">
        <f t="shared" si="6"/>
        <v>492.75</v>
      </c>
      <c r="DO49" s="70">
        <v>505</v>
      </c>
      <c r="DP49" s="70">
        <v>517</v>
      </c>
      <c r="DQ49" s="70">
        <f t="shared" si="7"/>
        <v>514.75</v>
      </c>
      <c r="DR49" s="70">
        <v>520</v>
      </c>
      <c r="DS49" s="70">
        <v>530</v>
      </c>
      <c r="DT49" s="70">
        <f t="shared" si="8"/>
        <v>526.5</v>
      </c>
      <c r="DU49" s="70">
        <v>526</v>
      </c>
      <c r="DV49" s="70">
        <v>526</v>
      </c>
      <c r="DW49" s="70">
        <f t="shared" si="9"/>
        <v>530</v>
      </c>
      <c r="DX49" s="70">
        <v>542</v>
      </c>
      <c r="DY49" s="70">
        <v>550</v>
      </c>
      <c r="DZ49" s="70">
        <f t="shared" si="10"/>
        <v>550.25</v>
      </c>
      <c r="EA49" s="72">
        <v>559</v>
      </c>
      <c r="EB49" s="70">
        <v>560</v>
      </c>
      <c r="EC49" s="70">
        <f t="shared" si="11"/>
        <v>562.75</v>
      </c>
      <c r="ED49" s="73">
        <v>572</v>
      </c>
      <c r="EE49" s="74">
        <v>609</v>
      </c>
      <c r="EF49" s="70">
        <f t="shared" si="12"/>
        <v>603.25</v>
      </c>
      <c r="EG49" s="75">
        <v>623</v>
      </c>
      <c r="EH49" s="73">
        <v>629.23518794746064</v>
      </c>
      <c r="EI49" s="70">
        <f t="shared" si="13"/>
        <v>630.86759397373032</v>
      </c>
      <c r="EJ49" s="73">
        <v>642</v>
      </c>
      <c r="EK49" s="73">
        <v>648</v>
      </c>
      <c r="EL49" s="70">
        <f t="shared" si="14"/>
        <v>652.5</v>
      </c>
      <c r="EM49" s="73">
        <v>672</v>
      </c>
      <c r="EN49" s="73">
        <v>671</v>
      </c>
      <c r="EO49" s="70">
        <f t="shared" si="15"/>
        <v>672.75</v>
      </c>
      <c r="EP49" s="73">
        <v>677</v>
      </c>
      <c r="EQ49" s="74">
        <v>656</v>
      </c>
      <c r="ER49" s="70">
        <f t="shared" si="16"/>
        <v>661.5</v>
      </c>
      <c r="ES49" s="27">
        <v>657</v>
      </c>
      <c r="ET49" s="27">
        <v>658</v>
      </c>
      <c r="EU49" s="70">
        <f t="shared" si="17"/>
        <v>665</v>
      </c>
      <c r="EV49" s="27">
        <v>687</v>
      </c>
      <c r="EW49" s="27">
        <v>689</v>
      </c>
      <c r="EX49" s="70">
        <f t="shared" si="18"/>
        <v>692.5</v>
      </c>
      <c r="EY49" s="27">
        <v>705</v>
      </c>
      <c r="EZ49" s="27">
        <v>715</v>
      </c>
      <c r="FA49" s="70">
        <f t="shared" si="19"/>
        <v>718.25</v>
      </c>
      <c r="FB49" s="27">
        <v>738</v>
      </c>
      <c r="FC49" s="27">
        <v>785</v>
      </c>
      <c r="FD49" s="70">
        <f t="shared" si="20"/>
        <v>779</v>
      </c>
      <c r="FE49" s="27">
        <v>808</v>
      </c>
      <c r="FF49" s="27">
        <v>866</v>
      </c>
      <c r="FG49" s="70">
        <f t="shared" si="21"/>
        <v>862</v>
      </c>
      <c r="FH49" s="27">
        <v>908</v>
      </c>
      <c r="FI49" s="27">
        <v>909</v>
      </c>
      <c r="FJ49" s="70">
        <f t="shared" si="22"/>
        <v>911.25</v>
      </c>
      <c r="FK49" s="27">
        <v>919</v>
      </c>
      <c r="FL49" s="27">
        <v>920</v>
      </c>
      <c r="FM49" s="70">
        <f t="shared" si="23"/>
        <v>925.5</v>
      </c>
      <c r="FN49" s="27">
        <v>943</v>
      </c>
      <c r="FO49" s="27">
        <v>956</v>
      </c>
      <c r="FP49" s="70">
        <f t="shared" si="24"/>
        <v>713.75</v>
      </c>
      <c r="FQ49" s="27"/>
      <c r="FR49" s="27"/>
      <c r="FS49" s="70">
        <f t="shared" si="25"/>
        <v>0</v>
      </c>
      <c r="FT49" s="27"/>
      <c r="FU49" s="27"/>
      <c r="FV49" s="70">
        <f t="shared" si="26"/>
        <v>0</v>
      </c>
      <c r="FW49" s="27"/>
      <c r="FX49" s="27"/>
      <c r="FY49" s="70">
        <f t="shared" si="27"/>
        <v>0</v>
      </c>
      <c r="FZ49" s="27"/>
      <c r="GA49" s="27"/>
      <c r="GB49" s="70">
        <f t="shared" si="28"/>
        <v>0</v>
      </c>
      <c r="GC49" s="27"/>
      <c r="GD49" s="27"/>
      <c r="GE49" s="70">
        <f t="shared" si="29"/>
        <v>0</v>
      </c>
      <c r="GF49" s="27"/>
      <c r="GG49" s="27"/>
    </row>
    <row r="50" spans="1:189" ht="10.5" customHeight="1" x14ac:dyDescent="0.25">
      <c r="A50" s="65">
        <f t="shared" si="2"/>
        <v>43</v>
      </c>
      <c r="B50" s="66"/>
      <c r="C50" s="67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9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7"/>
      <c r="CD50" s="70"/>
      <c r="CE50" s="71"/>
      <c r="CF50" s="67"/>
      <c r="CG50" s="70"/>
      <c r="CH50" s="71"/>
      <c r="CI50" s="67"/>
      <c r="CJ50" s="70"/>
      <c r="CK50" s="71"/>
      <c r="CL50" s="67"/>
      <c r="CM50" s="70"/>
      <c r="CN50" s="71"/>
      <c r="CO50" s="67"/>
      <c r="CP50" s="70"/>
      <c r="CQ50" s="71"/>
      <c r="CR50" s="68"/>
      <c r="CS50" s="68"/>
      <c r="CT50" s="68"/>
      <c r="CU50" s="67"/>
      <c r="CV50" s="70"/>
      <c r="CW50" s="71"/>
      <c r="CX50" s="67"/>
      <c r="CY50" s="70"/>
      <c r="CZ50" s="70"/>
      <c r="DA50" s="70"/>
      <c r="DB50" s="70"/>
      <c r="DC50" s="70"/>
      <c r="DD50" s="70"/>
      <c r="DE50" s="70"/>
      <c r="DF50" s="70"/>
      <c r="DG50" s="70"/>
      <c r="DH50" s="70"/>
      <c r="DI50" s="70"/>
      <c r="DJ50" s="70"/>
      <c r="DK50" s="70"/>
      <c r="DL50" s="70"/>
      <c r="DM50" s="70"/>
      <c r="DN50" s="70"/>
      <c r="DO50" s="70"/>
      <c r="DP50" s="70"/>
      <c r="DQ50" s="70"/>
      <c r="DR50" s="70"/>
      <c r="DS50" s="70"/>
      <c r="DT50" s="70"/>
      <c r="DU50" s="70"/>
      <c r="DV50" s="70"/>
      <c r="DW50" s="70"/>
      <c r="DX50" s="70"/>
      <c r="DY50" s="70"/>
      <c r="DZ50" s="70"/>
      <c r="EA50" s="70"/>
      <c r="EB50" s="70"/>
      <c r="EC50" s="70"/>
      <c r="ED50" s="73"/>
      <c r="EE50" s="74"/>
      <c r="EF50" s="70"/>
      <c r="EG50" s="75"/>
      <c r="EH50" s="73"/>
      <c r="EI50" s="70"/>
      <c r="EJ50" s="73"/>
      <c r="EK50" s="73"/>
      <c r="EL50" s="70"/>
      <c r="EM50" s="73"/>
      <c r="EN50" s="73"/>
      <c r="EO50" s="70"/>
      <c r="EP50" s="73"/>
      <c r="EQ50" s="74"/>
      <c r="ER50" s="70"/>
      <c r="ES50" s="27"/>
      <c r="ET50" s="27"/>
      <c r="EU50" s="70"/>
      <c r="EV50" s="27"/>
      <c r="EW50" s="27"/>
      <c r="EX50" s="70"/>
      <c r="EY50" s="27"/>
      <c r="EZ50" s="27"/>
      <c r="FA50" s="70"/>
      <c r="FB50" s="27"/>
      <c r="FC50" s="27"/>
      <c r="FD50" s="70"/>
      <c r="FE50" s="27"/>
      <c r="FF50" s="27"/>
      <c r="FG50" s="70"/>
      <c r="FH50" s="27"/>
      <c r="FI50" s="27"/>
      <c r="FJ50" s="70"/>
      <c r="FK50" s="27"/>
      <c r="FL50" s="27"/>
      <c r="FM50" s="70"/>
      <c r="FN50" s="27"/>
      <c r="FO50" s="27"/>
      <c r="FP50" s="70"/>
      <c r="FQ50" s="27"/>
      <c r="FR50" s="27"/>
      <c r="FS50" s="70"/>
      <c r="FT50" s="27"/>
      <c r="FU50" s="27"/>
      <c r="FV50" s="70"/>
      <c r="FW50" s="27"/>
      <c r="FX50" s="27"/>
      <c r="FY50" s="70"/>
      <c r="FZ50" s="27"/>
      <c r="GA50" s="27"/>
      <c r="GB50" s="70"/>
      <c r="GC50" s="27"/>
      <c r="GD50" s="27"/>
      <c r="GE50" s="70"/>
      <c r="GF50" s="27"/>
      <c r="GG50" s="27"/>
    </row>
    <row r="51" spans="1:189" ht="10.5" customHeight="1" x14ac:dyDescent="0.25">
      <c r="A51" s="65">
        <f t="shared" si="2"/>
        <v>44</v>
      </c>
      <c r="B51" s="66"/>
      <c r="C51" s="67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9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8"/>
      <c r="CA51" s="68"/>
      <c r="CB51" s="68"/>
      <c r="CC51" s="67"/>
      <c r="CD51" s="70"/>
      <c r="CE51" s="71"/>
      <c r="CF51" s="67"/>
      <c r="CG51" s="70"/>
      <c r="CH51" s="71"/>
      <c r="CI51" s="67"/>
      <c r="CJ51" s="70"/>
      <c r="CK51" s="71"/>
      <c r="CL51" s="67"/>
      <c r="CM51" s="70"/>
      <c r="CN51" s="71"/>
      <c r="CO51" s="67"/>
      <c r="CP51" s="70"/>
      <c r="CQ51" s="71"/>
      <c r="CR51" s="68"/>
      <c r="CS51" s="68"/>
      <c r="CT51" s="68"/>
      <c r="CU51" s="67"/>
      <c r="CV51" s="70"/>
      <c r="CW51" s="71"/>
      <c r="CX51" s="67"/>
      <c r="CY51" s="70"/>
      <c r="CZ51" s="70"/>
      <c r="DA51" s="70"/>
      <c r="DB51" s="70"/>
      <c r="DC51" s="70"/>
      <c r="DD51" s="70"/>
      <c r="DE51" s="70"/>
      <c r="DF51" s="70"/>
      <c r="DG51" s="70"/>
      <c r="DH51" s="70"/>
      <c r="DI51" s="70"/>
      <c r="DJ51" s="70"/>
      <c r="DK51" s="70"/>
      <c r="DL51" s="70"/>
      <c r="DM51" s="70"/>
      <c r="DN51" s="70"/>
      <c r="DO51" s="70"/>
      <c r="DP51" s="70"/>
      <c r="DQ51" s="70"/>
      <c r="DR51" s="70"/>
      <c r="DS51" s="70"/>
      <c r="DT51" s="70"/>
      <c r="DU51" s="70"/>
      <c r="DV51" s="70"/>
      <c r="DW51" s="70"/>
      <c r="DX51" s="70"/>
      <c r="DY51" s="70"/>
      <c r="DZ51" s="70"/>
      <c r="EA51" s="70"/>
      <c r="EB51" s="70"/>
      <c r="EC51" s="70"/>
      <c r="ED51" s="73"/>
      <c r="EE51" s="74"/>
      <c r="EF51" s="70"/>
      <c r="EG51" s="75"/>
      <c r="EH51" s="73"/>
      <c r="EI51" s="70"/>
      <c r="EJ51" s="73"/>
      <c r="EK51" s="73"/>
      <c r="EL51" s="70"/>
      <c r="EM51" s="73"/>
      <c r="EN51" s="73"/>
      <c r="EO51" s="70"/>
      <c r="EP51" s="73"/>
      <c r="EQ51" s="74"/>
      <c r="ER51" s="70"/>
      <c r="ES51" s="27"/>
      <c r="ET51" s="27"/>
      <c r="EU51" s="70"/>
      <c r="EV51" s="27"/>
      <c r="EW51" s="27"/>
      <c r="EX51" s="70"/>
      <c r="EY51" s="27"/>
      <c r="EZ51" s="27"/>
      <c r="FA51" s="70"/>
      <c r="FB51" s="27"/>
      <c r="FC51" s="27"/>
      <c r="FD51" s="70"/>
      <c r="FE51" s="27"/>
      <c r="FF51" s="27"/>
      <c r="FG51" s="70"/>
      <c r="FH51" s="27"/>
      <c r="FI51" s="27"/>
      <c r="FJ51" s="70"/>
      <c r="FK51" s="27"/>
      <c r="FL51" s="27"/>
      <c r="FM51" s="70"/>
      <c r="FN51" s="27"/>
      <c r="FO51" s="27"/>
      <c r="FP51" s="70"/>
      <c r="FQ51" s="27"/>
      <c r="FR51" s="27"/>
      <c r="FS51" s="70"/>
      <c r="FT51" s="27"/>
      <c r="FU51" s="27"/>
      <c r="FV51" s="70"/>
      <c r="FW51" s="27"/>
      <c r="FX51" s="27"/>
      <c r="FY51" s="70"/>
      <c r="FZ51" s="27"/>
      <c r="GA51" s="27"/>
      <c r="GB51" s="70"/>
      <c r="GC51" s="27"/>
      <c r="GD51" s="27"/>
      <c r="GE51" s="70"/>
      <c r="GF51" s="27"/>
      <c r="GG51" s="27"/>
    </row>
    <row r="52" spans="1:189" ht="10.5" customHeight="1" x14ac:dyDescent="0.25">
      <c r="A52" s="65">
        <f t="shared" si="2"/>
        <v>45</v>
      </c>
      <c r="B52" s="53" t="s">
        <v>54</v>
      </c>
      <c r="C52" s="67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9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7"/>
      <c r="CD52" s="70"/>
      <c r="CE52" s="71"/>
      <c r="CF52" s="67"/>
      <c r="CG52" s="70"/>
      <c r="CH52" s="71"/>
      <c r="CI52" s="67"/>
      <c r="CJ52" s="70"/>
      <c r="CK52" s="71"/>
      <c r="CL52" s="67"/>
      <c r="CM52" s="70"/>
      <c r="CN52" s="71"/>
      <c r="CO52" s="67"/>
      <c r="CP52" s="70"/>
      <c r="CQ52" s="71"/>
      <c r="CR52" s="68"/>
      <c r="CS52" s="68"/>
      <c r="CT52" s="68"/>
      <c r="CU52" s="67"/>
      <c r="CV52" s="70"/>
      <c r="CW52" s="71"/>
      <c r="CX52" s="67"/>
      <c r="CY52" s="70"/>
      <c r="CZ52" s="70"/>
      <c r="DA52" s="70"/>
      <c r="DB52" s="70"/>
      <c r="DC52" s="70"/>
      <c r="DD52" s="70"/>
      <c r="DE52" s="70"/>
      <c r="DF52" s="70"/>
      <c r="DG52" s="70"/>
      <c r="DH52" s="70"/>
      <c r="DI52" s="70"/>
      <c r="DJ52" s="70"/>
      <c r="DK52" s="70"/>
      <c r="DL52" s="70"/>
      <c r="DM52" s="70"/>
      <c r="DN52" s="70"/>
      <c r="DO52" s="70"/>
      <c r="DP52" s="70"/>
      <c r="DQ52" s="70"/>
      <c r="DR52" s="70"/>
      <c r="DS52" s="70"/>
      <c r="DT52" s="70"/>
      <c r="DU52" s="70"/>
      <c r="DV52" s="70"/>
      <c r="DW52" s="70"/>
      <c r="DX52" s="70"/>
      <c r="DY52" s="70"/>
      <c r="DZ52" s="70"/>
      <c r="EA52" s="70"/>
      <c r="EB52" s="70"/>
      <c r="EC52" s="70"/>
      <c r="ED52" s="73"/>
      <c r="EE52" s="74"/>
      <c r="EF52" s="70"/>
      <c r="EG52" s="75"/>
      <c r="EH52" s="73"/>
      <c r="EI52" s="70"/>
      <c r="EJ52" s="73"/>
      <c r="EK52" s="73"/>
      <c r="EL52" s="70"/>
      <c r="EM52" s="73"/>
      <c r="EN52" s="73"/>
      <c r="EO52" s="70"/>
      <c r="EP52" s="73"/>
      <c r="EQ52" s="74"/>
      <c r="ER52" s="70"/>
      <c r="ES52" s="27"/>
      <c r="ET52" s="27"/>
      <c r="EU52" s="70"/>
      <c r="EV52" s="27"/>
      <c r="EW52" s="27"/>
      <c r="EX52" s="70"/>
      <c r="EY52" s="27"/>
      <c r="EZ52" s="27"/>
      <c r="FA52" s="70"/>
      <c r="FB52" s="27"/>
      <c r="FC52" s="27"/>
      <c r="FD52" s="70"/>
      <c r="FE52" s="27"/>
      <c r="FF52" s="27"/>
      <c r="FG52" s="70"/>
      <c r="FH52" s="27"/>
      <c r="FI52" s="27"/>
      <c r="FJ52" s="70"/>
      <c r="FK52" s="27"/>
      <c r="FL52" s="27"/>
      <c r="FM52" s="70"/>
      <c r="FN52" s="27"/>
      <c r="FO52" s="27"/>
      <c r="FP52" s="70"/>
      <c r="FQ52" s="27"/>
      <c r="FR52" s="27"/>
      <c r="FS52" s="70"/>
      <c r="FT52" s="27"/>
      <c r="FU52" s="27"/>
      <c r="FV52" s="70"/>
      <c r="FW52" s="27"/>
      <c r="FX52" s="27"/>
      <c r="FY52" s="70"/>
      <c r="FZ52" s="27"/>
      <c r="GA52" s="27"/>
      <c r="GB52" s="70"/>
      <c r="GC52" s="27"/>
      <c r="GD52" s="27"/>
      <c r="GE52" s="70"/>
      <c r="GF52" s="27"/>
      <c r="GG52" s="27"/>
    </row>
    <row r="53" spans="1:189" ht="10.5" customHeight="1" x14ac:dyDescent="0.25">
      <c r="A53" s="65">
        <f t="shared" si="2"/>
        <v>46</v>
      </c>
      <c r="B53" s="66" t="s">
        <v>55</v>
      </c>
      <c r="C53" s="67"/>
      <c r="D53" s="68">
        <v>14</v>
      </c>
      <c r="E53" s="68">
        <v>16</v>
      </c>
      <c r="F53" s="68">
        <v>12</v>
      </c>
      <c r="G53" s="68">
        <v>14</v>
      </c>
      <c r="H53" s="68">
        <v>25</v>
      </c>
      <c r="I53" s="68">
        <v>36</v>
      </c>
      <c r="J53" s="68">
        <v>30</v>
      </c>
      <c r="K53" s="68">
        <v>27</v>
      </c>
      <c r="L53" s="68">
        <v>27</v>
      </c>
      <c r="M53" s="68">
        <v>22</v>
      </c>
      <c r="N53" s="68">
        <v>24</v>
      </c>
      <c r="O53" s="68">
        <v>24</v>
      </c>
      <c r="P53" s="68">
        <v>23</v>
      </c>
      <c r="Q53" s="68">
        <v>22</v>
      </c>
      <c r="R53" s="68">
        <v>21</v>
      </c>
      <c r="S53" s="68">
        <v>21</v>
      </c>
      <c r="T53" s="68">
        <v>21</v>
      </c>
      <c r="U53" s="68">
        <v>21</v>
      </c>
      <c r="V53" s="68">
        <v>19</v>
      </c>
      <c r="W53" s="68">
        <v>18</v>
      </c>
      <c r="X53" s="68">
        <v>18</v>
      </c>
      <c r="Y53" s="68">
        <v>18</v>
      </c>
      <c r="Z53" s="68">
        <v>20</v>
      </c>
      <c r="AA53" s="68">
        <v>20</v>
      </c>
      <c r="AB53" s="68">
        <v>21</v>
      </c>
      <c r="AC53" s="68">
        <v>24</v>
      </c>
      <c r="AD53" s="68">
        <v>24</v>
      </c>
      <c r="AE53" s="68">
        <v>23</v>
      </c>
      <c r="AF53" s="68">
        <v>24</v>
      </c>
      <c r="AG53" s="68">
        <v>25</v>
      </c>
      <c r="AH53" s="68">
        <v>26</v>
      </c>
      <c r="AI53" s="68">
        <v>26</v>
      </c>
      <c r="AJ53" s="68">
        <v>26</v>
      </c>
      <c r="AK53" s="68">
        <v>29</v>
      </c>
      <c r="AL53" s="68">
        <v>32</v>
      </c>
      <c r="AM53" s="68">
        <v>37</v>
      </c>
      <c r="AN53" s="68">
        <v>42</v>
      </c>
      <c r="AO53" s="68">
        <v>43</v>
      </c>
      <c r="AP53" s="68">
        <v>43</v>
      </c>
      <c r="AQ53" s="68">
        <v>46</v>
      </c>
      <c r="AR53" s="68">
        <v>47</v>
      </c>
      <c r="AS53" s="68">
        <v>49</v>
      </c>
      <c r="AT53" s="68">
        <v>50</v>
      </c>
      <c r="AU53" s="68">
        <v>51</v>
      </c>
      <c r="AV53" s="68">
        <v>55</v>
      </c>
      <c r="AW53" s="68">
        <v>56</v>
      </c>
      <c r="AX53" s="68">
        <v>57</v>
      </c>
      <c r="AY53" s="68">
        <v>58</v>
      </c>
      <c r="AZ53" s="68">
        <v>58</v>
      </c>
      <c r="BA53" s="68">
        <v>59</v>
      </c>
      <c r="BB53" s="68">
        <v>60</v>
      </c>
      <c r="BC53" s="68">
        <v>61</v>
      </c>
      <c r="BD53" s="68">
        <v>63</v>
      </c>
      <c r="BE53" s="68">
        <v>64</v>
      </c>
      <c r="BF53" s="68">
        <v>65</v>
      </c>
      <c r="BG53" s="68">
        <v>66</v>
      </c>
      <c r="BH53" s="68">
        <v>67</v>
      </c>
      <c r="BI53" s="68">
        <v>72</v>
      </c>
      <c r="BJ53" s="68">
        <v>79</v>
      </c>
      <c r="BK53" s="68">
        <v>90</v>
      </c>
      <c r="BL53" s="68">
        <v>97</v>
      </c>
      <c r="BM53" s="68">
        <v>100</v>
      </c>
      <c r="BN53" s="69">
        <v>139</v>
      </c>
      <c r="BO53" s="68">
        <v>173</v>
      </c>
      <c r="BP53" s="68">
        <v>194</v>
      </c>
      <c r="BQ53" s="68">
        <v>216</v>
      </c>
      <c r="BR53" s="68">
        <v>244</v>
      </c>
      <c r="BS53" s="68">
        <v>289</v>
      </c>
      <c r="BT53" s="68">
        <v>353</v>
      </c>
      <c r="BU53" s="68">
        <v>413</v>
      </c>
      <c r="BV53" s="68">
        <v>464</v>
      </c>
      <c r="BW53" s="68">
        <v>500</v>
      </c>
      <c r="BX53" s="68">
        <v>507</v>
      </c>
      <c r="BY53" s="68">
        <v>538</v>
      </c>
      <c r="BZ53" s="68">
        <v>555</v>
      </c>
      <c r="CA53" s="68">
        <v>569</v>
      </c>
      <c r="CB53" s="68">
        <v>570</v>
      </c>
      <c r="CC53" s="67">
        <v>570</v>
      </c>
      <c r="CD53" s="70">
        <v>569.75</v>
      </c>
      <c r="CE53" s="71">
        <v>569</v>
      </c>
      <c r="CF53" s="67">
        <v>571</v>
      </c>
      <c r="CG53" s="70">
        <v>567.75</v>
      </c>
      <c r="CH53" s="71">
        <v>560</v>
      </c>
      <c r="CI53" s="67">
        <v>561</v>
      </c>
      <c r="CJ53" s="70">
        <v>548.5</v>
      </c>
      <c r="CK53" s="71">
        <v>512</v>
      </c>
      <c r="CL53" s="67">
        <v>501</v>
      </c>
      <c r="CM53" s="70">
        <v>504</v>
      </c>
      <c r="CN53" s="71">
        <v>502</v>
      </c>
      <c r="CO53" s="67">
        <v>516</v>
      </c>
      <c r="CP53" s="70">
        <v>512.75</v>
      </c>
      <c r="CQ53" s="71">
        <v>517</v>
      </c>
      <c r="CR53" s="68">
        <v>531</v>
      </c>
      <c r="CS53" s="68">
        <v>527.5</v>
      </c>
      <c r="CT53" s="68">
        <v>531</v>
      </c>
      <c r="CU53" s="67">
        <v>532</v>
      </c>
      <c r="CV53" s="70">
        <v>532</v>
      </c>
      <c r="CW53" s="71">
        <v>533</v>
      </c>
      <c r="CX53" s="67">
        <v>531</v>
      </c>
      <c r="CY53" s="70">
        <v>534.75</v>
      </c>
      <c r="CZ53" s="70">
        <v>544</v>
      </c>
      <c r="DA53" s="70">
        <v>547</v>
      </c>
      <c r="DB53" s="70">
        <v>546.5</v>
      </c>
      <c r="DC53" s="70">
        <v>548</v>
      </c>
      <c r="DD53" s="70">
        <v>570</v>
      </c>
      <c r="DE53" s="70">
        <v>567.5</v>
      </c>
      <c r="DF53" s="70">
        <v>582</v>
      </c>
      <c r="DG53" s="70">
        <v>581</v>
      </c>
      <c r="DH53" s="70">
        <f>(DF53+DG53*2+DI53)/4</f>
        <v>586.75</v>
      </c>
      <c r="DI53" s="70">
        <v>603</v>
      </c>
      <c r="DJ53" s="72">
        <v>604</v>
      </c>
      <c r="DK53" s="70">
        <f>(DI53+DJ53*2+DL53)/4</f>
        <v>604.5</v>
      </c>
      <c r="DL53" s="70">
        <v>607</v>
      </c>
      <c r="DM53" s="70">
        <v>607</v>
      </c>
      <c r="DN53" s="70">
        <f>(DL53+DM53*2+DO53)/4</f>
        <v>611.75</v>
      </c>
      <c r="DO53" s="70">
        <v>626</v>
      </c>
      <c r="DP53" s="70">
        <v>627</v>
      </c>
      <c r="DQ53" s="70">
        <f>(DO53+DP53*2+DR53)/4</f>
        <v>628.25</v>
      </c>
      <c r="DR53" s="70">
        <v>633</v>
      </c>
      <c r="DS53" s="70">
        <v>646</v>
      </c>
      <c r="DT53" s="70">
        <f>(DR53+DS53*2+DU53)/4</f>
        <v>641.75</v>
      </c>
      <c r="DU53" s="70">
        <v>642</v>
      </c>
      <c r="DV53" s="70">
        <v>642</v>
      </c>
      <c r="DW53" s="70">
        <f>(DU53+DV53*2+DX53)/4</f>
        <v>652.75</v>
      </c>
      <c r="DX53" s="70">
        <v>685</v>
      </c>
      <c r="DY53" s="70">
        <v>717</v>
      </c>
      <c r="DZ53" s="70">
        <f>(DX53+DY53*2+EA53)/4</f>
        <v>720.25</v>
      </c>
      <c r="EA53" s="72">
        <v>762</v>
      </c>
      <c r="EB53" s="70">
        <v>762</v>
      </c>
      <c r="EC53" s="70">
        <f>(EA53+EB53*2+ED53)/4</f>
        <v>775.25</v>
      </c>
      <c r="ED53" s="73">
        <v>815</v>
      </c>
      <c r="EE53" s="74">
        <v>815</v>
      </c>
      <c r="EF53" s="70">
        <f>(ED53+EE53*2+EG53)/4</f>
        <v>819.25</v>
      </c>
      <c r="EG53" s="75">
        <v>832</v>
      </c>
      <c r="EH53" s="73">
        <v>951.31856483241404</v>
      </c>
      <c r="EI53" s="70">
        <f>(EG53+EH53*2+EJ53)/4</f>
        <v>971.40928241620702</v>
      </c>
      <c r="EJ53" s="73">
        <v>1151</v>
      </c>
      <c r="EK53" s="73">
        <v>1345</v>
      </c>
      <c r="EL53" s="70">
        <f>(EJ53+EK53*2+EM53)/4</f>
        <v>1365</v>
      </c>
      <c r="EM53" s="73">
        <v>1619</v>
      </c>
      <c r="EN53" s="73">
        <v>1619</v>
      </c>
      <c r="EO53" s="70">
        <f>(EM53+EN53*2+EP53)/4</f>
        <v>1632.25</v>
      </c>
      <c r="EP53" s="73">
        <v>1672</v>
      </c>
      <c r="EQ53" s="74">
        <v>1720</v>
      </c>
      <c r="ER53" s="70">
        <f>(EP53+EQ53*2+ES53)/4</f>
        <v>1726.75</v>
      </c>
      <c r="ES53" s="27">
        <v>1795</v>
      </c>
      <c r="ET53" s="27">
        <v>1821</v>
      </c>
      <c r="EU53" s="70">
        <f>(ES53+ET53*2+EV53)/4</f>
        <v>1828.25</v>
      </c>
      <c r="EV53" s="27">
        <v>1876</v>
      </c>
      <c r="EW53" s="27">
        <v>1949</v>
      </c>
      <c r="EX53" s="70">
        <f>(EV53+EW53*2+EY53)/4</f>
        <v>1932</v>
      </c>
      <c r="EY53" s="27">
        <v>1954</v>
      </c>
      <c r="EZ53" s="27">
        <v>1992</v>
      </c>
      <c r="FA53" s="70">
        <f>(EY53+EZ53*2+FB53)/4</f>
        <v>1988.25</v>
      </c>
      <c r="FB53" s="27">
        <v>2015</v>
      </c>
      <c r="FC53" s="27">
        <v>2054</v>
      </c>
      <c r="FD53" s="70">
        <f>(FB53+FC53*2+FE53)/4</f>
        <v>2066.5</v>
      </c>
      <c r="FE53" s="27">
        <v>2143</v>
      </c>
      <c r="FF53" s="27">
        <v>2153</v>
      </c>
      <c r="FG53" s="70">
        <f>(FE53+FF53*2+FH53)/4</f>
        <v>2153.75</v>
      </c>
      <c r="FH53" s="27">
        <v>2166</v>
      </c>
      <c r="FI53" s="27">
        <v>2166</v>
      </c>
      <c r="FJ53" s="70">
        <f>(FH53+FI53*2+FK53)/4</f>
        <v>2167.75</v>
      </c>
      <c r="FK53" s="27">
        <v>2173</v>
      </c>
      <c r="FL53" s="27">
        <v>2188</v>
      </c>
      <c r="FM53" s="70">
        <f>(FK53+FL53*2+FN53)/4</f>
        <v>2185.5</v>
      </c>
      <c r="FN53" s="27">
        <v>2193</v>
      </c>
      <c r="FO53" s="27">
        <v>2235</v>
      </c>
      <c r="FP53" s="70">
        <f>(FN53+FO53*2+FQ53)/4</f>
        <v>1665.75</v>
      </c>
      <c r="FQ53" s="27"/>
      <c r="FR53" s="27"/>
      <c r="FS53" s="70">
        <f>(FQ53+FR53*2+FT53)/4</f>
        <v>0</v>
      </c>
      <c r="FT53" s="27"/>
      <c r="FU53" s="27"/>
      <c r="FV53" s="70">
        <f>(FT53+FU53*2+FW53)/4</f>
        <v>0</v>
      </c>
      <c r="FW53" s="27"/>
      <c r="FX53" s="27"/>
      <c r="FY53" s="70">
        <f>(FW53+FX53*2+FZ53)/4</f>
        <v>0</v>
      </c>
      <c r="FZ53" s="27"/>
      <c r="GA53" s="27"/>
      <c r="GB53" s="70">
        <f>(FZ53+GA53*2+GC53)/4</f>
        <v>0</v>
      </c>
      <c r="GC53" s="27"/>
      <c r="GD53" s="27"/>
      <c r="GE53" s="70">
        <f>(GC53+GD53*2+GF53)/4</f>
        <v>0</v>
      </c>
      <c r="GF53" s="27"/>
      <c r="GG53" s="27"/>
    </row>
    <row r="54" spans="1:189" ht="10.5" customHeight="1" x14ac:dyDescent="0.25">
      <c r="A54" s="65">
        <f t="shared" si="2"/>
        <v>47</v>
      </c>
      <c r="B54" s="66" t="s">
        <v>56</v>
      </c>
      <c r="C54" s="67"/>
      <c r="D54" s="79" t="s">
        <v>47</v>
      </c>
      <c r="E54" s="79" t="s">
        <v>47</v>
      </c>
      <c r="F54" s="79" t="s">
        <v>47</v>
      </c>
      <c r="G54" s="79" t="s">
        <v>47</v>
      </c>
      <c r="H54" s="79" t="s">
        <v>47</v>
      </c>
      <c r="I54" s="79" t="s">
        <v>47</v>
      </c>
      <c r="J54" s="79" t="s">
        <v>47</v>
      </c>
      <c r="K54" s="79" t="s">
        <v>47</v>
      </c>
      <c r="L54" s="79" t="s">
        <v>47</v>
      </c>
      <c r="M54" s="79" t="s">
        <v>47</v>
      </c>
      <c r="N54" s="79" t="s">
        <v>47</v>
      </c>
      <c r="O54" s="79" t="s">
        <v>47</v>
      </c>
      <c r="P54" s="79" t="s">
        <v>47</v>
      </c>
      <c r="Q54" s="79" t="s">
        <v>47</v>
      </c>
      <c r="R54" s="79" t="s">
        <v>47</v>
      </c>
      <c r="S54" s="79" t="s">
        <v>47</v>
      </c>
      <c r="T54" s="79" t="s">
        <v>47</v>
      </c>
      <c r="U54" s="79" t="s">
        <v>47</v>
      </c>
      <c r="V54" s="79" t="s">
        <v>47</v>
      </c>
      <c r="W54" s="79" t="s">
        <v>47</v>
      </c>
      <c r="X54" s="79" t="s">
        <v>47</v>
      </c>
      <c r="Y54" s="79" t="s">
        <v>47</v>
      </c>
      <c r="Z54" s="79" t="s">
        <v>47</v>
      </c>
      <c r="AA54" s="79" t="s">
        <v>47</v>
      </c>
      <c r="AB54" s="79" t="s">
        <v>47</v>
      </c>
      <c r="AC54" s="68">
        <v>16</v>
      </c>
      <c r="AD54" s="68">
        <v>22</v>
      </c>
      <c r="AE54" s="68">
        <v>22</v>
      </c>
      <c r="AF54" s="68">
        <v>23</v>
      </c>
      <c r="AG54" s="68">
        <v>25</v>
      </c>
      <c r="AH54" s="68">
        <v>26</v>
      </c>
      <c r="AI54" s="68">
        <v>26</v>
      </c>
      <c r="AJ54" s="68">
        <v>26</v>
      </c>
      <c r="AK54" s="68">
        <v>28</v>
      </c>
      <c r="AL54" s="68">
        <v>31</v>
      </c>
      <c r="AM54" s="68">
        <v>36</v>
      </c>
      <c r="AN54" s="68">
        <v>41</v>
      </c>
      <c r="AO54" s="68">
        <v>42</v>
      </c>
      <c r="AP54" s="68">
        <v>42</v>
      </c>
      <c r="AQ54" s="68">
        <v>45</v>
      </c>
      <c r="AR54" s="68">
        <v>45</v>
      </c>
      <c r="AS54" s="68">
        <v>47</v>
      </c>
      <c r="AT54" s="68">
        <v>48</v>
      </c>
      <c r="AU54" s="68">
        <v>48</v>
      </c>
      <c r="AV54" s="68">
        <v>52</v>
      </c>
      <c r="AW54" s="68">
        <v>53</v>
      </c>
      <c r="AX54" s="68">
        <v>55</v>
      </c>
      <c r="AY54" s="68">
        <v>56</v>
      </c>
      <c r="AZ54" s="68">
        <v>57</v>
      </c>
      <c r="BA54" s="68">
        <v>57</v>
      </c>
      <c r="BB54" s="68">
        <v>58</v>
      </c>
      <c r="BC54" s="68">
        <v>59</v>
      </c>
      <c r="BD54" s="68">
        <v>61</v>
      </c>
      <c r="BE54" s="68">
        <v>62</v>
      </c>
      <c r="BF54" s="68">
        <v>63</v>
      </c>
      <c r="BG54" s="68">
        <v>64</v>
      </c>
      <c r="BH54" s="68">
        <v>65</v>
      </c>
      <c r="BI54" s="68">
        <v>70</v>
      </c>
      <c r="BJ54" s="68">
        <v>79</v>
      </c>
      <c r="BK54" s="68">
        <v>91</v>
      </c>
      <c r="BL54" s="68">
        <v>97</v>
      </c>
      <c r="BM54" s="68">
        <v>100</v>
      </c>
      <c r="BN54" s="69">
        <v>139</v>
      </c>
      <c r="BO54" s="68">
        <v>166</v>
      </c>
      <c r="BP54" s="68">
        <v>180</v>
      </c>
      <c r="BQ54" s="68">
        <v>197</v>
      </c>
      <c r="BR54" s="68">
        <v>208</v>
      </c>
      <c r="BS54" s="68">
        <v>229</v>
      </c>
      <c r="BT54" s="68">
        <v>270</v>
      </c>
      <c r="BU54" s="68">
        <v>311</v>
      </c>
      <c r="BV54" s="68">
        <v>354</v>
      </c>
      <c r="BW54" s="68">
        <v>382</v>
      </c>
      <c r="BX54" s="68">
        <v>387</v>
      </c>
      <c r="BY54" s="68">
        <v>415</v>
      </c>
      <c r="BZ54" s="68">
        <v>421</v>
      </c>
      <c r="CA54" s="68">
        <v>425</v>
      </c>
      <c r="CB54" s="68">
        <v>427</v>
      </c>
      <c r="CC54" s="67">
        <v>428</v>
      </c>
      <c r="CD54" s="70">
        <v>427.25</v>
      </c>
      <c r="CE54" s="71">
        <v>426</v>
      </c>
      <c r="CF54" s="67">
        <v>429</v>
      </c>
      <c r="CG54" s="70">
        <v>427.75</v>
      </c>
      <c r="CH54" s="71">
        <v>427</v>
      </c>
      <c r="CI54" s="67">
        <v>415</v>
      </c>
      <c r="CJ54" s="70">
        <v>412</v>
      </c>
      <c r="CK54" s="71">
        <v>391</v>
      </c>
      <c r="CL54" s="67">
        <v>380</v>
      </c>
      <c r="CM54" s="70">
        <v>383</v>
      </c>
      <c r="CN54" s="71">
        <v>381</v>
      </c>
      <c r="CO54" s="67">
        <v>405</v>
      </c>
      <c r="CP54" s="70">
        <v>399</v>
      </c>
      <c r="CQ54" s="71">
        <v>405</v>
      </c>
      <c r="CR54" s="68">
        <v>423</v>
      </c>
      <c r="CS54" s="68">
        <v>419.25</v>
      </c>
      <c r="CT54" s="68">
        <v>426</v>
      </c>
      <c r="CU54" s="67">
        <v>456</v>
      </c>
      <c r="CV54" s="70">
        <v>450.75</v>
      </c>
      <c r="CW54" s="71">
        <v>465</v>
      </c>
      <c r="CX54" s="67">
        <v>462</v>
      </c>
      <c r="CY54" s="70">
        <v>470.25</v>
      </c>
      <c r="CZ54" s="70">
        <v>492</v>
      </c>
      <c r="DA54" s="70">
        <v>494</v>
      </c>
      <c r="DB54" s="70">
        <v>494</v>
      </c>
      <c r="DC54" s="70">
        <v>496</v>
      </c>
      <c r="DD54" s="70">
        <v>516</v>
      </c>
      <c r="DE54" s="70">
        <v>512.75</v>
      </c>
      <c r="DF54" s="70">
        <v>523</v>
      </c>
      <c r="DG54" s="70">
        <v>522</v>
      </c>
      <c r="DH54" s="70">
        <f>(DF54+DG54*2+DI54)/4</f>
        <v>522.5</v>
      </c>
      <c r="DI54" s="70">
        <v>523</v>
      </c>
      <c r="DJ54" s="72">
        <v>524</v>
      </c>
      <c r="DK54" s="70">
        <f>(DI54+DJ54*2+DL54)/4</f>
        <v>526.75</v>
      </c>
      <c r="DL54" s="70">
        <v>536</v>
      </c>
      <c r="DM54" s="70">
        <v>537</v>
      </c>
      <c r="DN54" s="70">
        <f>(DL54+DM54*2+DO54)/4</f>
        <v>538.5</v>
      </c>
      <c r="DO54" s="70">
        <v>544</v>
      </c>
      <c r="DP54" s="70">
        <v>545</v>
      </c>
      <c r="DQ54" s="70">
        <f>(DO54+DP54*2+DR54)/4</f>
        <v>546.5</v>
      </c>
      <c r="DR54" s="70">
        <v>552</v>
      </c>
      <c r="DS54" s="70">
        <v>567</v>
      </c>
      <c r="DT54" s="70">
        <f>(DR54+DS54*2+DU54)/4</f>
        <v>562.5</v>
      </c>
      <c r="DU54" s="70">
        <v>564</v>
      </c>
      <c r="DV54" s="70">
        <v>566</v>
      </c>
      <c r="DW54" s="70">
        <f>(DU54+DV54*2+DX54)/4</f>
        <v>573</v>
      </c>
      <c r="DX54" s="70">
        <v>596</v>
      </c>
      <c r="DY54" s="70">
        <v>599</v>
      </c>
      <c r="DZ54" s="70">
        <f>(DX54+DY54*2+EA54)/4</f>
        <v>612</v>
      </c>
      <c r="EA54" s="72">
        <v>654</v>
      </c>
      <c r="EB54" s="70">
        <v>654</v>
      </c>
      <c r="EC54" s="70">
        <f>(EA54+EB54*2+ED54)/4</f>
        <v>659.25</v>
      </c>
      <c r="ED54" s="73">
        <v>675</v>
      </c>
      <c r="EE54" s="74">
        <v>675</v>
      </c>
      <c r="EF54" s="70">
        <f>(ED54+EE54*2+EG54)/4</f>
        <v>683.25</v>
      </c>
      <c r="EG54" s="75">
        <v>708</v>
      </c>
      <c r="EH54" s="73">
        <v>835.79756116392377</v>
      </c>
      <c r="EI54" s="70">
        <f>(EG54+EH54*2+EJ54)/4</f>
        <v>807.39878058196189</v>
      </c>
      <c r="EJ54" s="73">
        <v>850</v>
      </c>
      <c r="EK54" s="73">
        <v>873</v>
      </c>
      <c r="EL54" s="70">
        <f>(EJ54+EK54*2+EM54)/4</f>
        <v>878.25</v>
      </c>
      <c r="EM54" s="73">
        <v>917</v>
      </c>
      <c r="EN54" s="73">
        <v>917</v>
      </c>
      <c r="EO54" s="70">
        <f>(EM54+EN54*2+EP54)/4</f>
        <v>915.25</v>
      </c>
      <c r="EP54" s="73">
        <v>910</v>
      </c>
      <c r="EQ54" s="74">
        <v>920</v>
      </c>
      <c r="ER54" s="70">
        <f>(EP54+EQ54*2+ES54)/4</f>
        <v>929.25</v>
      </c>
      <c r="ES54" s="27">
        <v>967</v>
      </c>
      <c r="ET54" s="27">
        <v>971</v>
      </c>
      <c r="EU54" s="70">
        <f>(ES54+ET54*2+EV54)/4</f>
        <v>973.25</v>
      </c>
      <c r="EV54" s="27">
        <v>984</v>
      </c>
      <c r="EW54" s="27">
        <v>1008</v>
      </c>
      <c r="EX54" s="70">
        <f>(EV54+EW54*2+EY54)/4</f>
        <v>1003.25</v>
      </c>
      <c r="EY54" s="27">
        <v>1013</v>
      </c>
      <c r="EZ54" s="27">
        <v>1042</v>
      </c>
      <c r="FA54" s="70">
        <f>(EY54+EZ54*2+FB54)/4</f>
        <v>1038.25</v>
      </c>
      <c r="FB54" s="27">
        <v>1056</v>
      </c>
      <c r="FC54" s="27">
        <v>1064</v>
      </c>
      <c r="FD54" s="70">
        <f>(FB54+FC54*2+FE54)/4</f>
        <v>1066.75</v>
      </c>
      <c r="FE54" s="27">
        <v>1083</v>
      </c>
      <c r="FF54" s="27">
        <v>1087</v>
      </c>
      <c r="FG54" s="70">
        <f>(FE54+FF54*2+FH54)/4</f>
        <v>1095.75</v>
      </c>
      <c r="FH54" s="27">
        <v>1126</v>
      </c>
      <c r="FI54" s="27">
        <v>1168</v>
      </c>
      <c r="FJ54" s="70">
        <f>(FH54+FI54*2+FK54)/4</f>
        <v>1167.75</v>
      </c>
      <c r="FK54" s="27">
        <v>1209</v>
      </c>
      <c r="FL54" s="27">
        <v>1212</v>
      </c>
      <c r="FM54" s="70">
        <f>(FK54+FL54*2+FN54)/4</f>
        <v>1223.25</v>
      </c>
      <c r="FN54" s="27">
        <v>1260</v>
      </c>
      <c r="FO54" s="27">
        <v>1292</v>
      </c>
      <c r="FP54" s="70">
        <f>(FN54+FO54*2+FQ54)/4</f>
        <v>961</v>
      </c>
      <c r="FQ54" s="27"/>
      <c r="FR54" s="27"/>
      <c r="FS54" s="70">
        <f>(FQ54+FR54*2+FT54)/4</f>
        <v>0</v>
      </c>
      <c r="FT54" s="27"/>
      <c r="FU54" s="27"/>
      <c r="FV54" s="70">
        <f>(FT54+FU54*2+FW54)/4</f>
        <v>0</v>
      </c>
      <c r="FW54" s="27"/>
      <c r="FX54" s="27"/>
      <c r="FY54" s="70">
        <f>(FW54+FX54*2+FZ54)/4</f>
        <v>0</v>
      </c>
      <c r="FZ54" s="27"/>
      <c r="GA54" s="27"/>
      <c r="GB54" s="70">
        <f>(FZ54+GA54*2+GC54)/4</f>
        <v>0</v>
      </c>
      <c r="GC54" s="27"/>
      <c r="GD54" s="27"/>
      <c r="GE54" s="70">
        <f>(GC54+GD54*2+GF54)/4</f>
        <v>0</v>
      </c>
      <c r="GF54" s="27"/>
      <c r="GG54" s="27"/>
    </row>
    <row r="55" spans="1:189" ht="10.5" customHeight="1" x14ac:dyDescent="0.25">
      <c r="A55" s="65">
        <f t="shared" si="2"/>
        <v>48</v>
      </c>
      <c r="B55" s="66" t="s">
        <v>57</v>
      </c>
      <c r="C55" s="67"/>
      <c r="D55" s="68">
        <v>8</v>
      </c>
      <c r="E55" s="68">
        <v>9</v>
      </c>
      <c r="F55" s="68">
        <v>8</v>
      </c>
      <c r="G55" s="68">
        <v>9</v>
      </c>
      <c r="H55" s="68">
        <v>10</v>
      </c>
      <c r="I55" s="68">
        <v>13</v>
      </c>
      <c r="J55" s="68">
        <v>17</v>
      </c>
      <c r="K55" s="68">
        <v>19</v>
      </c>
      <c r="L55" s="68">
        <v>21</v>
      </c>
      <c r="M55" s="68">
        <v>19</v>
      </c>
      <c r="N55" s="68">
        <v>17</v>
      </c>
      <c r="O55" s="68">
        <v>19</v>
      </c>
      <c r="P55" s="68">
        <v>20</v>
      </c>
      <c r="Q55" s="68">
        <v>19</v>
      </c>
      <c r="R55" s="68">
        <v>20</v>
      </c>
      <c r="S55" s="68">
        <v>18</v>
      </c>
      <c r="T55" s="68">
        <v>17</v>
      </c>
      <c r="U55" s="68">
        <v>17</v>
      </c>
      <c r="V55" s="68">
        <v>17</v>
      </c>
      <c r="W55" s="68">
        <v>16</v>
      </c>
      <c r="X55" s="68">
        <v>15</v>
      </c>
      <c r="Y55" s="68">
        <v>16</v>
      </c>
      <c r="Z55" s="68">
        <v>17</v>
      </c>
      <c r="AA55" s="68">
        <v>17</v>
      </c>
      <c r="AB55" s="68">
        <v>17</v>
      </c>
      <c r="AC55" s="68">
        <v>19</v>
      </c>
      <c r="AD55" s="68">
        <v>19</v>
      </c>
      <c r="AE55" s="68">
        <v>19</v>
      </c>
      <c r="AF55" s="68">
        <v>19</v>
      </c>
      <c r="AG55" s="68">
        <v>20</v>
      </c>
      <c r="AH55" s="68">
        <v>22</v>
      </c>
      <c r="AI55" s="68">
        <v>22</v>
      </c>
      <c r="AJ55" s="68">
        <v>22</v>
      </c>
      <c r="AK55" s="68">
        <v>23</v>
      </c>
      <c r="AL55" s="68">
        <v>26</v>
      </c>
      <c r="AM55" s="68">
        <v>30</v>
      </c>
      <c r="AN55" s="68">
        <v>36</v>
      </c>
      <c r="AO55" s="68">
        <v>37</v>
      </c>
      <c r="AP55" s="68">
        <v>37</v>
      </c>
      <c r="AQ55" s="68">
        <v>40</v>
      </c>
      <c r="AR55" s="68">
        <v>41</v>
      </c>
      <c r="AS55" s="68">
        <v>42</v>
      </c>
      <c r="AT55" s="68">
        <v>45</v>
      </c>
      <c r="AU55" s="68">
        <v>46</v>
      </c>
      <c r="AV55" s="68">
        <v>48</v>
      </c>
      <c r="AW55" s="68">
        <v>51</v>
      </c>
      <c r="AX55" s="68">
        <v>53</v>
      </c>
      <c r="AY55" s="68">
        <v>55</v>
      </c>
      <c r="AZ55" s="68">
        <v>56</v>
      </c>
      <c r="BA55" s="68">
        <v>57</v>
      </c>
      <c r="BB55" s="68">
        <v>58</v>
      </c>
      <c r="BC55" s="68">
        <v>59</v>
      </c>
      <c r="BD55" s="68">
        <v>59</v>
      </c>
      <c r="BE55" s="68">
        <v>61</v>
      </c>
      <c r="BF55" s="68">
        <v>63</v>
      </c>
      <c r="BG55" s="68">
        <v>65</v>
      </c>
      <c r="BH55" s="68">
        <v>67</v>
      </c>
      <c r="BI55" s="68">
        <v>73</v>
      </c>
      <c r="BJ55" s="68">
        <v>79</v>
      </c>
      <c r="BK55" s="68">
        <v>88</v>
      </c>
      <c r="BL55" s="68">
        <v>96</v>
      </c>
      <c r="BM55" s="68">
        <v>100</v>
      </c>
      <c r="BN55" s="69">
        <v>121</v>
      </c>
      <c r="BO55" s="68">
        <v>134</v>
      </c>
      <c r="BP55" s="68">
        <v>139</v>
      </c>
      <c r="BQ55" s="68">
        <v>146</v>
      </c>
      <c r="BR55" s="68">
        <v>155</v>
      </c>
      <c r="BS55" s="68">
        <v>162</v>
      </c>
      <c r="BT55" s="68">
        <v>175</v>
      </c>
      <c r="BU55" s="68">
        <v>194</v>
      </c>
      <c r="BV55" s="68">
        <v>204</v>
      </c>
      <c r="BW55" s="68">
        <v>216</v>
      </c>
      <c r="BX55" s="68">
        <v>215</v>
      </c>
      <c r="BY55" s="68">
        <v>220</v>
      </c>
      <c r="BZ55" s="68">
        <v>217</v>
      </c>
      <c r="CA55" s="68">
        <v>220</v>
      </c>
      <c r="CB55" s="68">
        <v>222</v>
      </c>
      <c r="CC55" s="67">
        <v>228</v>
      </c>
      <c r="CD55" s="70">
        <v>227.25</v>
      </c>
      <c r="CE55" s="71">
        <v>231</v>
      </c>
      <c r="CF55" s="67">
        <v>237</v>
      </c>
      <c r="CG55" s="70">
        <v>235.25</v>
      </c>
      <c r="CH55" s="71">
        <v>236</v>
      </c>
      <c r="CI55" s="67">
        <v>238</v>
      </c>
      <c r="CJ55" s="70">
        <v>237.5</v>
      </c>
      <c r="CK55" s="71">
        <v>238</v>
      </c>
      <c r="CL55" s="67">
        <v>239</v>
      </c>
      <c r="CM55" s="70">
        <v>239.5</v>
      </c>
      <c r="CN55" s="71">
        <v>242</v>
      </c>
      <c r="CO55" s="67">
        <v>242</v>
      </c>
      <c r="CP55" s="70">
        <v>242.5</v>
      </c>
      <c r="CQ55" s="71">
        <v>244</v>
      </c>
      <c r="CR55" s="68">
        <v>247</v>
      </c>
      <c r="CS55" s="68">
        <v>246.75</v>
      </c>
      <c r="CT55" s="68">
        <v>249</v>
      </c>
      <c r="CU55" s="67">
        <v>252</v>
      </c>
      <c r="CV55" s="70">
        <v>251.75</v>
      </c>
      <c r="CW55" s="71">
        <v>254</v>
      </c>
      <c r="CX55" s="67">
        <v>246</v>
      </c>
      <c r="CY55" s="70">
        <v>249.5</v>
      </c>
      <c r="CZ55" s="70">
        <v>252</v>
      </c>
      <c r="DA55" s="70">
        <v>253</v>
      </c>
      <c r="DB55" s="70">
        <v>254</v>
      </c>
      <c r="DC55" s="70">
        <v>258</v>
      </c>
      <c r="DD55" s="70">
        <v>261</v>
      </c>
      <c r="DE55" s="70">
        <v>261</v>
      </c>
      <c r="DF55" s="70">
        <v>264</v>
      </c>
      <c r="DG55" s="70">
        <v>264</v>
      </c>
      <c r="DH55" s="70">
        <f>(DF55+DG55*2+DI55)/4</f>
        <v>267.5</v>
      </c>
      <c r="DI55" s="70">
        <v>278</v>
      </c>
      <c r="DJ55" s="72">
        <v>274</v>
      </c>
      <c r="DK55" s="70">
        <f>(DI55+DJ55*2+DL55)/4</f>
        <v>277.5</v>
      </c>
      <c r="DL55" s="70">
        <v>284</v>
      </c>
      <c r="DM55" s="70">
        <v>283</v>
      </c>
      <c r="DN55" s="70">
        <f>(DL55+DM55*2+DO55)/4</f>
        <v>285.5</v>
      </c>
      <c r="DO55" s="70">
        <v>292</v>
      </c>
      <c r="DP55" s="70">
        <v>294</v>
      </c>
      <c r="DQ55" s="70">
        <f>(DO55+DP55*2+DR55)/4</f>
        <v>295</v>
      </c>
      <c r="DR55" s="70">
        <v>300</v>
      </c>
      <c r="DS55" s="70">
        <v>315</v>
      </c>
      <c r="DT55" s="70">
        <f>(DR55+DS55*2+DU55)/4</f>
        <v>310.25</v>
      </c>
      <c r="DU55" s="70">
        <v>311</v>
      </c>
      <c r="DV55" s="70">
        <v>310</v>
      </c>
      <c r="DW55" s="70">
        <f>(DU55+DV55*2+DX55)/4</f>
        <v>316.75</v>
      </c>
      <c r="DX55" s="70">
        <v>336</v>
      </c>
      <c r="DY55" s="70">
        <v>333</v>
      </c>
      <c r="DZ55" s="70">
        <f>(DX55+DY55*2+EA55)/4</f>
        <v>337.25</v>
      </c>
      <c r="EA55" s="72">
        <v>347</v>
      </c>
      <c r="EB55" s="70">
        <v>347</v>
      </c>
      <c r="EC55" s="70">
        <f>(EA55+EB55*2+ED55)/4</f>
        <v>353</v>
      </c>
      <c r="ED55" s="73">
        <v>371</v>
      </c>
      <c r="EE55" s="74">
        <v>373</v>
      </c>
      <c r="EF55" s="70">
        <f>(ED55+EE55*2+EG55)/4</f>
        <v>379.75</v>
      </c>
      <c r="EG55" s="75">
        <v>402</v>
      </c>
      <c r="EH55" s="73">
        <v>403.56264175435717</v>
      </c>
      <c r="EI55" s="70">
        <f>(EG55+EH55*2+EJ55)/4</f>
        <v>406.03132087717859</v>
      </c>
      <c r="EJ55" s="73">
        <v>415</v>
      </c>
      <c r="EK55" s="73">
        <v>430</v>
      </c>
      <c r="EL55" s="70">
        <f>(EJ55+EK55*2+EM55)/4</f>
        <v>434.5</v>
      </c>
      <c r="EM55" s="73">
        <v>463</v>
      </c>
      <c r="EN55" s="73">
        <v>464</v>
      </c>
      <c r="EO55" s="70">
        <f>(EM55+EN55*2+EP55)/4</f>
        <v>468.5</v>
      </c>
      <c r="EP55" s="73">
        <v>483</v>
      </c>
      <c r="EQ55" s="74">
        <v>484</v>
      </c>
      <c r="ER55" s="70">
        <f>(EP55+EQ55*2+ES55)/4</f>
        <v>482.5</v>
      </c>
      <c r="ES55" s="27">
        <v>479</v>
      </c>
      <c r="ET55" s="27">
        <v>479</v>
      </c>
      <c r="EU55" s="70">
        <f>(ES55+ET55*2+EV55)/4</f>
        <v>485.75</v>
      </c>
      <c r="EV55" s="27">
        <v>506</v>
      </c>
      <c r="EW55" s="27">
        <v>532</v>
      </c>
      <c r="EX55" s="70">
        <f>(EV55+EW55*2+EY55)/4</f>
        <v>527.25</v>
      </c>
      <c r="EY55" s="27">
        <v>539</v>
      </c>
      <c r="EZ55" s="27">
        <v>542</v>
      </c>
      <c r="FA55" s="70">
        <f>(EY55+EZ55*2+FB55)/4</f>
        <v>550</v>
      </c>
      <c r="FB55" s="27">
        <v>577</v>
      </c>
      <c r="FC55" s="27">
        <v>592</v>
      </c>
      <c r="FD55" s="70">
        <f>(FB55+FC55*2+FE55)/4</f>
        <v>585.5</v>
      </c>
      <c r="FE55" s="27">
        <v>581</v>
      </c>
      <c r="FF55" s="27">
        <v>582</v>
      </c>
      <c r="FG55" s="70">
        <f>(FE55+FF55*2+FH55)/4</f>
        <v>582.75</v>
      </c>
      <c r="FH55" s="27">
        <v>586</v>
      </c>
      <c r="FI55" s="27">
        <v>589</v>
      </c>
      <c r="FJ55" s="70">
        <f>(FH55+FI55*2+FK55)/4</f>
        <v>598</v>
      </c>
      <c r="FK55" s="27">
        <v>628</v>
      </c>
      <c r="FL55" s="27">
        <v>628</v>
      </c>
      <c r="FM55" s="70">
        <f>(FK55+FL55*2+FN55)/4</f>
        <v>632.25</v>
      </c>
      <c r="FN55" s="27">
        <v>645</v>
      </c>
      <c r="FO55" s="27">
        <v>651</v>
      </c>
      <c r="FP55" s="70">
        <f>(FN55+FO55*2+FQ55)/4</f>
        <v>486.75</v>
      </c>
      <c r="FQ55" s="27"/>
      <c r="FR55" s="27"/>
      <c r="FS55" s="70">
        <f>(FQ55+FR55*2+FT55)/4</f>
        <v>0</v>
      </c>
      <c r="FT55" s="27"/>
      <c r="FU55" s="27"/>
      <c r="FV55" s="70">
        <f>(FT55+FU55*2+FW55)/4</f>
        <v>0</v>
      </c>
      <c r="FW55" s="27"/>
      <c r="FX55" s="27"/>
      <c r="FY55" s="70">
        <f>(FW55+FX55*2+FZ55)/4</f>
        <v>0</v>
      </c>
      <c r="FZ55" s="27"/>
      <c r="GA55" s="27"/>
      <c r="GB55" s="70">
        <f>(FZ55+GA55*2+GC55)/4</f>
        <v>0</v>
      </c>
      <c r="GC55" s="27"/>
      <c r="GD55" s="27"/>
      <c r="GE55" s="70">
        <f>(GC55+GD55*2+GF55)/4</f>
        <v>0</v>
      </c>
      <c r="GF55" s="27"/>
      <c r="GG55" s="27"/>
    </row>
    <row r="56" spans="1:189" ht="10.5" customHeight="1" x14ac:dyDescent="0.25">
      <c r="A56" s="65">
        <f t="shared" si="2"/>
        <v>49</v>
      </c>
      <c r="B56" s="66"/>
      <c r="C56" s="67"/>
      <c r="D56" s="68"/>
      <c r="E56" s="68"/>
      <c r="F56" s="68"/>
      <c r="G56" s="71"/>
      <c r="H56" s="68"/>
      <c r="I56" s="68"/>
      <c r="J56" s="68"/>
      <c r="K56" s="68"/>
      <c r="L56" s="71"/>
      <c r="M56" s="68"/>
      <c r="N56" s="68"/>
      <c r="O56" s="68"/>
      <c r="P56" s="68"/>
      <c r="Q56" s="71"/>
      <c r="R56" s="68"/>
      <c r="S56" s="67"/>
      <c r="T56" s="68"/>
      <c r="U56" s="87"/>
      <c r="V56" s="68"/>
      <c r="W56" s="87"/>
      <c r="X56" s="68"/>
      <c r="Y56" s="87"/>
      <c r="Z56" s="68"/>
      <c r="AA56" s="71"/>
      <c r="AB56" s="68"/>
      <c r="AC56" s="87"/>
      <c r="AD56" s="68"/>
      <c r="AE56" s="71"/>
      <c r="AF56" s="68"/>
      <c r="AG56" s="71"/>
      <c r="AH56" s="68"/>
      <c r="AI56" s="87"/>
      <c r="AJ56" s="68"/>
      <c r="AK56" s="71"/>
      <c r="AL56" s="68"/>
      <c r="AM56" s="68"/>
      <c r="AN56" s="68"/>
      <c r="AO56" s="68"/>
      <c r="AP56" s="68"/>
      <c r="AQ56" s="87"/>
      <c r="AR56" s="68"/>
      <c r="AS56" s="71"/>
      <c r="AT56" s="68"/>
      <c r="AU56" s="71"/>
      <c r="AV56" s="68"/>
      <c r="AW56" s="67"/>
      <c r="AX56" s="68"/>
      <c r="AY56" s="87"/>
      <c r="AZ56" s="68"/>
      <c r="BA56" s="87"/>
      <c r="BB56" s="68"/>
      <c r="BC56" s="87"/>
      <c r="BD56" s="68"/>
      <c r="BE56" s="71"/>
      <c r="BF56" s="68"/>
      <c r="BG56" s="71"/>
      <c r="BH56" s="68"/>
      <c r="BI56" s="87"/>
      <c r="BJ56" s="68"/>
      <c r="BK56" s="68"/>
      <c r="BL56" s="68"/>
      <c r="BM56" s="71"/>
      <c r="BN56" s="88"/>
      <c r="BO56" s="71"/>
      <c r="BP56" s="68"/>
      <c r="BQ56" s="71"/>
      <c r="BR56" s="68"/>
      <c r="BS56" s="71"/>
      <c r="BT56" s="68"/>
      <c r="BU56" s="71"/>
      <c r="BV56" s="68"/>
      <c r="BW56" s="71"/>
      <c r="BX56" s="68"/>
      <c r="BY56" s="71"/>
      <c r="BZ56" s="68"/>
      <c r="CA56" s="71"/>
      <c r="CB56" s="68"/>
      <c r="CC56" s="87"/>
      <c r="CD56" s="70"/>
      <c r="CE56" s="71"/>
      <c r="CF56" s="87"/>
      <c r="CG56" s="70"/>
      <c r="CH56" s="71"/>
      <c r="CI56" s="87"/>
      <c r="CJ56" s="70"/>
      <c r="CK56" s="71"/>
      <c r="CL56" s="87"/>
      <c r="CM56" s="70"/>
      <c r="CN56" s="71"/>
      <c r="CO56" s="87"/>
      <c r="CP56" s="70"/>
      <c r="CQ56" s="71"/>
      <c r="CR56" s="71"/>
      <c r="CS56" s="71"/>
      <c r="CT56" s="68"/>
      <c r="CU56" s="87"/>
      <c r="CV56" s="70"/>
      <c r="CW56" s="71"/>
      <c r="CX56" s="87"/>
      <c r="CY56" s="70"/>
      <c r="CZ56" s="70"/>
      <c r="DA56" s="70"/>
      <c r="DB56" s="70"/>
      <c r="DC56" s="70"/>
      <c r="DD56" s="70"/>
      <c r="DE56" s="70"/>
      <c r="DF56" s="70"/>
      <c r="DG56" s="70"/>
      <c r="DH56" s="70"/>
      <c r="DI56" s="70"/>
      <c r="DJ56" s="70"/>
      <c r="DK56" s="70"/>
      <c r="DL56" s="70"/>
      <c r="DM56" s="70"/>
      <c r="DN56" s="70"/>
      <c r="DO56" s="70"/>
      <c r="DP56" s="70"/>
      <c r="DQ56" s="70"/>
      <c r="DR56" s="70"/>
      <c r="DS56" s="70"/>
      <c r="DT56" s="70"/>
      <c r="DU56" s="70"/>
      <c r="DV56" s="70"/>
      <c r="DW56" s="70"/>
      <c r="DX56" s="70"/>
      <c r="DY56" s="70"/>
      <c r="DZ56" s="70"/>
      <c r="EA56" s="70"/>
      <c r="EB56" s="70"/>
      <c r="EC56" s="70"/>
      <c r="ED56" s="73"/>
      <c r="EE56" s="74"/>
      <c r="EF56" s="70"/>
      <c r="EG56" s="75"/>
      <c r="EH56" s="73"/>
      <c r="EI56" s="70"/>
      <c r="EJ56" s="73"/>
      <c r="EK56" s="73"/>
      <c r="EL56" s="70"/>
      <c r="EM56" s="73"/>
      <c r="EN56" s="73"/>
      <c r="EO56" s="70"/>
      <c r="EP56" s="73"/>
      <c r="EQ56" s="74"/>
      <c r="ER56" s="70"/>
      <c r="ES56" s="27"/>
      <c r="ET56" s="27"/>
      <c r="EU56" s="70"/>
      <c r="EV56" s="27"/>
      <c r="EW56" s="27"/>
      <c r="EX56" s="70"/>
      <c r="EY56" s="27"/>
      <c r="EZ56" s="27"/>
      <c r="FA56" s="70"/>
      <c r="FB56" s="27"/>
      <c r="FC56" s="27"/>
      <c r="FD56" s="70"/>
      <c r="FE56" s="27"/>
      <c r="FF56" s="27"/>
      <c r="FG56" s="70"/>
      <c r="FH56" s="27"/>
      <c r="FI56" s="27"/>
      <c r="FJ56" s="70"/>
      <c r="FK56" s="27"/>
      <c r="FL56" s="27"/>
      <c r="FM56" s="70"/>
      <c r="FN56" s="27"/>
      <c r="FO56" s="27"/>
      <c r="FP56" s="70"/>
      <c r="FQ56" s="27"/>
      <c r="FR56" s="27"/>
      <c r="FS56" s="70"/>
      <c r="FT56" s="27"/>
      <c r="FU56" s="27"/>
      <c r="FV56" s="70"/>
      <c r="FW56" s="27"/>
      <c r="FX56" s="27"/>
      <c r="FY56" s="70"/>
      <c r="FZ56" s="27"/>
      <c r="GA56" s="27"/>
      <c r="GB56" s="70"/>
      <c r="GC56" s="27"/>
      <c r="GD56" s="27"/>
      <c r="GE56" s="70"/>
      <c r="GF56" s="27"/>
      <c r="GG56" s="27"/>
    </row>
    <row r="57" spans="1:189" ht="10.5" customHeight="1" x14ac:dyDescent="0.25">
      <c r="A57" s="65">
        <f t="shared" si="2"/>
        <v>50</v>
      </c>
      <c r="B57" s="66"/>
      <c r="C57" s="67"/>
      <c r="D57" s="68"/>
      <c r="E57" s="68"/>
      <c r="F57" s="68"/>
      <c r="G57" s="71"/>
      <c r="H57" s="68"/>
      <c r="I57" s="68"/>
      <c r="J57" s="68"/>
      <c r="K57" s="68"/>
      <c r="L57" s="71"/>
      <c r="M57" s="68"/>
      <c r="N57" s="68"/>
      <c r="O57" s="68"/>
      <c r="P57" s="68"/>
      <c r="Q57" s="71"/>
      <c r="R57" s="68"/>
      <c r="S57" s="67"/>
      <c r="T57" s="68"/>
      <c r="U57" s="87"/>
      <c r="V57" s="68"/>
      <c r="W57" s="87"/>
      <c r="X57" s="68"/>
      <c r="Y57" s="87"/>
      <c r="Z57" s="68"/>
      <c r="AA57" s="71"/>
      <c r="AB57" s="68"/>
      <c r="AC57" s="87"/>
      <c r="AD57" s="68"/>
      <c r="AE57" s="71"/>
      <c r="AF57" s="68"/>
      <c r="AG57" s="71"/>
      <c r="AH57" s="68"/>
      <c r="AI57" s="87"/>
      <c r="AJ57" s="68"/>
      <c r="AK57" s="71"/>
      <c r="AL57" s="68"/>
      <c r="AM57" s="68"/>
      <c r="AN57" s="68"/>
      <c r="AO57" s="68"/>
      <c r="AP57" s="68"/>
      <c r="AQ57" s="87"/>
      <c r="AR57" s="68"/>
      <c r="AS57" s="71"/>
      <c r="AT57" s="68"/>
      <c r="AU57" s="71"/>
      <c r="AV57" s="68"/>
      <c r="AW57" s="67"/>
      <c r="AX57" s="68"/>
      <c r="AY57" s="87"/>
      <c r="AZ57" s="68"/>
      <c r="BA57" s="87"/>
      <c r="BB57" s="68"/>
      <c r="BC57" s="87"/>
      <c r="BD57" s="68"/>
      <c r="BE57" s="71"/>
      <c r="BF57" s="68"/>
      <c r="BG57" s="71"/>
      <c r="BH57" s="68"/>
      <c r="BI57" s="87"/>
      <c r="BJ57" s="68"/>
      <c r="BK57" s="68"/>
      <c r="BL57" s="68"/>
      <c r="BM57" s="71"/>
      <c r="BN57" s="88"/>
      <c r="BO57" s="71"/>
      <c r="BP57" s="68"/>
      <c r="BQ57" s="71"/>
      <c r="BR57" s="68"/>
      <c r="BS57" s="71"/>
      <c r="BT57" s="68"/>
      <c r="BU57" s="71"/>
      <c r="BV57" s="68"/>
      <c r="BW57" s="71"/>
      <c r="BX57" s="68"/>
      <c r="BY57" s="71"/>
      <c r="BZ57" s="68"/>
      <c r="CA57" s="71"/>
      <c r="CB57" s="68"/>
      <c r="CC57" s="87"/>
      <c r="CD57" s="70"/>
      <c r="CE57" s="71"/>
      <c r="CF57" s="87"/>
      <c r="CG57" s="70"/>
      <c r="CH57" s="71"/>
      <c r="CI57" s="87"/>
      <c r="CJ57" s="70"/>
      <c r="CK57" s="71"/>
      <c r="CL57" s="87"/>
      <c r="CM57" s="70"/>
      <c r="CN57" s="71"/>
      <c r="CO57" s="87"/>
      <c r="CP57" s="70"/>
      <c r="CQ57" s="71"/>
      <c r="CR57" s="71"/>
      <c r="CS57" s="71"/>
      <c r="CT57" s="68"/>
      <c r="CU57" s="87"/>
      <c r="CV57" s="70"/>
      <c r="CW57" s="71"/>
      <c r="CX57" s="87"/>
      <c r="CY57" s="70"/>
      <c r="CZ57" s="70"/>
      <c r="DA57" s="70"/>
      <c r="DB57" s="70"/>
      <c r="DC57" s="70"/>
      <c r="DD57" s="70"/>
      <c r="DE57" s="70"/>
      <c r="DF57" s="70"/>
      <c r="DG57" s="70"/>
      <c r="DH57" s="70"/>
      <c r="DI57" s="70"/>
      <c r="DJ57" s="70"/>
      <c r="DK57" s="70"/>
      <c r="DL57" s="70"/>
      <c r="DM57" s="70"/>
      <c r="DN57" s="70"/>
      <c r="DO57" s="70"/>
      <c r="DP57" s="70"/>
      <c r="DQ57" s="70"/>
      <c r="DR57" s="70"/>
      <c r="DS57" s="70"/>
      <c r="DT57" s="70"/>
      <c r="DU57" s="70"/>
      <c r="DV57" s="70"/>
      <c r="DW57" s="70"/>
      <c r="DX57" s="70"/>
      <c r="DY57" s="70"/>
      <c r="DZ57" s="70"/>
      <c r="EA57" s="70"/>
      <c r="EB57" s="70"/>
      <c r="EC57" s="70"/>
      <c r="ED57" s="73"/>
      <c r="EE57" s="74"/>
      <c r="EF57" s="70"/>
      <c r="EG57" s="75"/>
      <c r="EH57" s="73"/>
      <c r="EI57" s="70"/>
      <c r="EJ57" s="73"/>
      <c r="EK57" s="73"/>
      <c r="EL57" s="70"/>
      <c r="EM57" s="73"/>
      <c r="EN57" s="73"/>
      <c r="EO57" s="70"/>
      <c r="EP57" s="73"/>
      <c r="EQ57" s="74"/>
      <c r="ER57" s="70"/>
      <c r="ES57" s="27"/>
      <c r="ET57" s="27"/>
      <c r="EU57" s="70"/>
      <c r="EV57" s="27"/>
      <c r="EW57" s="27"/>
      <c r="EX57" s="70"/>
      <c r="EY57" s="27"/>
      <c r="EZ57" s="27"/>
      <c r="FA57" s="70"/>
      <c r="FB57" s="27"/>
      <c r="FC57" s="27"/>
      <c r="FD57" s="70"/>
      <c r="FE57" s="27"/>
      <c r="FF57" s="27"/>
      <c r="FG57" s="70"/>
      <c r="FH57" s="27"/>
      <c r="FI57" s="27"/>
      <c r="FJ57" s="70"/>
      <c r="FK57" s="27"/>
      <c r="FL57" s="27"/>
      <c r="FM57" s="70"/>
      <c r="FN57" s="27"/>
      <c r="FO57" s="27"/>
      <c r="FP57" s="70"/>
      <c r="FQ57" s="27"/>
      <c r="FR57" s="27"/>
      <c r="FS57" s="70"/>
      <c r="FT57" s="27"/>
      <c r="FU57" s="27"/>
      <c r="FV57" s="70"/>
      <c r="FW57" s="27"/>
      <c r="FX57" s="27"/>
      <c r="FY57" s="70"/>
      <c r="FZ57" s="27"/>
      <c r="GA57" s="27"/>
      <c r="GB57" s="70"/>
      <c r="GC57" s="27"/>
      <c r="GD57" s="27"/>
      <c r="GE57" s="70"/>
      <c r="GF57" s="27"/>
      <c r="GG57" s="27"/>
    </row>
    <row r="58" spans="1:189" ht="10.5" customHeight="1" x14ac:dyDescent="0.25">
      <c r="A58" s="65">
        <f t="shared" si="2"/>
        <v>51</v>
      </c>
      <c r="B58" s="66"/>
      <c r="C58" s="67"/>
      <c r="D58" s="68"/>
      <c r="E58" s="68"/>
      <c r="F58" s="68"/>
      <c r="G58" s="71"/>
      <c r="H58" s="68"/>
      <c r="I58" s="68"/>
      <c r="J58" s="68"/>
      <c r="K58" s="68"/>
      <c r="L58" s="71"/>
      <c r="M58" s="68"/>
      <c r="N58" s="68"/>
      <c r="O58" s="68"/>
      <c r="P58" s="68"/>
      <c r="Q58" s="71"/>
      <c r="R58" s="68"/>
      <c r="S58" s="67"/>
      <c r="T58" s="68"/>
      <c r="U58" s="87"/>
      <c r="V58" s="68"/>
      <c r="W58" s="87"/>
      <c r="X58" s="68"/>
      <c r="Y58" s="87"/>
      <c r="Z58" s="68"/>
      <c r="AA58" s="71"/>
      <c r="AB58" s="68"/>
      <c r="AC58" s="87"/>
      <c r="AD58" s="68"/>
      <c r="AE58" s="71"/>
      <c r="AF58" s="68"/>
      <c r="AG58" s="71"/>
      <c r="AH58" s="68"/>
      <c r="AI58" s="87"/>
      <c r="AJ58" s="68"/>
      <c r="AK58" s="71"/>
      <c r="AL58" s="68"/>
      <c r="AM58" s="68"/>
      <c r="AN58" s="68"/>
      <c r="AO58" s="68"/>
      <c r="AP58" s="68"/>
      <c r="AQ58" s="87"/>
      <c r="AR58" s="68"/>
      <c r="AS58" s="71"/>
      <c r="AT58" s="68"/>
      <c r="AU58" s="71"/>
      <c r="AV58" s="68"/>
      <c r="AW58" s="67"/>
      <c r="AX58" s="68"/>
      <c r="AY58" s="87"/>
      <c r="AZ58" s="68"/>
      <c r="BA58" s="87"/>
      <c r="BB58" s="68"/>
      <c r="BC58" s="87"/>
      <c r="BD58" s="68"/>
      <c r="BE58" s="71"/>
      <c r="BF58" s="68"/>
      <c r="BG58" s="71"/>
      <c r="BH58" s="68"/>
      <c r="BI58" s="87"/>
      <c r="BJ58" s="68"/>
      <c r="BK58" s="68"/>
      <c r="BL58" s="68"/>
      <c r="BM58" s="71"/>
      <c r="BN58" s="88"/>
      <c r="BO58" s="71"/>
      <c r="BP58" s="68"/>
      <c r="BQ58" s="71"/>
      <c r="BR58" s="68"/>
      <c r="BS58" s="71"/>
      <c r="BT58" s="68"/>
      <c r="BU58" s="71"/>
      <c r="BV58" s="68"/>
      <c r="BW58" s="71"/>
      <c r="BX58" s="68"/>
      <c r="BY58" s="71"/>
      <c r="BZ58" s="68"/>
      <c r="CA58" s="71"/>
      <c r="CB58" s="68"/>
      <c r="CC58" s="87"/>
      <c r="CD58" s="70"/>
      <c r="CE58" s="71"/>
      <c r="CF58" s="87"/>
      <c r="CG58" s="70"/>
      <c r="CH58" s="71"/>
      <c r="CI58" s="87"/>
      <c r="CJ58" s="70"/>
      <c r="CK58" s="71"/>
      <c r="CL58" s="87"/>
      <c r="CM58" s="70"/>
      <c r="CN58" s="71"/>
      <c r="CO58" s="87"/>
      <c r="CP58" s="70"/>
      <c r="CQ58" s="71"/>
      <c r="CR58" s="71"/>
      <c r="CS58" s="71"/>
      <c r="CT58" s="68"/>
      <c r="CU58" s="87"/>
      <c r="CV58" s="70"/>
      <c r="CW58" s="71"/>
      <c r="CX58" s="87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  <c r="DT58" s="70"/>
      <c r="DU58" s="70"/>
      <c r="DV58" s="70"/>
      <c r="DW58" s="70"/>
      <c r="DX58" s="70"/>
      <c r="DY58" s="70"/>
      <c r="DZ58" s="70"/>
      <c r="EA58" s="70"/>
      <c r="EB58" s="70"/>
      <c r="EC58" s="70"/>
      <c r="ED58" s="73"/>
      <c r="EE58" s="74"/>
      <c r="EF58" s="70"/>
      <c r="EG58" s="75"/>
      <c r="EH58" s="73"/>
      <c r="EI58" s="70"/>
      <c r="EJ58" s="73"/>
      <c r="EK58" s="73"/>
      <c r="EL58" s="70"/>
      <c r="EM58" s="73"/>
      <c r="EN58" s="73"/>
      <c r="EO58" s="70"/>
      <c r="EP58" s="73"/>
      <c r="EQ58" s="74"/>
      <c r="ER58" s="70"/>
      <c r="ES58" s="27"/>
      <c r="ET58" s="27"/>
      <c r="EU58" s="70"/>
      <c r="EV58" s="27"/>
      <c r="EW58" s="27"/>
      <c r="EX58" s="70"/>
      <c r="EY58" s="27"/>
      <c r="EZ58" s="27"/>
      <c r="FA58" s="70"/>
      <c r="FB58" s="27"/>
      <c r="FC58" s="27"/>
      <c r="FD58" s="70"/>
      <c r="FE58" s="27"/>
      <c r="FF58" s="27"/>
      <c r="FG58" s="70"/>
      <c r="FH58" s="27"/>
      <c r="FI58" s="27"/>
      <c r="FJ58" s="70"/>
      <c r="FK58" s="27"/>
      <c r="FL58" s="27"/>
      <c r="FM58" s="70"/>
      <c r="FN58" s="27"/>
      <c r="FO58" s="27"/>
      <c r="FP58" s="70"/>
      <c r="FQ58" s="27"/>
      <c r="FR58" s="27"/>
      <c r="FS58" s="70"/>
      <c r="FT58" s="27"/>
      <c r="FU58" s="27"/>
      <c r="FV58" s="70"/>
      <c r="FW58" s="27"/>
      <c r="FX58" s="27"/>
      <c r="FY58" s="70"/>
      <c r="FZ58" s="27"/>
      <c r="GA58" s="27"/>
      <c r="GB58" s="70"/>
      <c r="GC58" s="27"/>
      <c r="GD58" s="27"/>
      <c r="GE58" s="70"/>
      <c r="GF58" s="27"/>
      <c r="GG58" s="27"/>
    </row>
    <row r="59" spans="1:189" ht="10.5" customHeight="1" x14ac:dyDescent="0.25">
      <c r="A59" s="65">
        <f t="shared" si="2"/>
        <v>52</v>
      </c>
      <c r="B59" s="66"/>
      <c r="C59" s="67"/>
      <c r="D59" s="68"/>
      <c r="E59" s="68"/>
      <c r="F59" s="68"/>
      <c r="G59" s="71"/>
      <c r="H59" s="68"/>
      <c r="I59" s="68"/>
      <c r="J59" s="68"/>
      <c r="K59" s="68"/>
      <c r="L59" s="71"/>
      <c r="M59" s="68"/>
      <c r="N59" s="68"/>
      <c r="O59" s="68"/>
      <c r="P59" s="68"/>
      <c r="Q59" s="71"/>
      <c r="R59" s="68"/>
      <c r="S59" s="67"/>
      <c r="T59" s="68"/>
      <c r="U59" s="87"/>
      <c r="V59" s="68"/>
      <c r="W59" s="87"/>
      <c r="X59" s="68"/>
      <c r="Y59" s="87"/>
      <c r="Z59" s="68"/>
      <c r="AA59" s="71"/>
      <c r="AB59" s="68"/>
      <c r="AC59" s="87"/>
      <c r="AD59" s="68"/>
      <c r="AE59" s="71"/>
      <c r="AF59" s="68"/>
      <c r="AG59" s="71"/>
      <c r="AH59" s="68"/>
      <c r="AI59" s="87"/>
      <c r="AJ59" s="68"/>
      <c r="AK59" s="71"/>
      <c r="AL59" s="68"/>
      <c r="AM59" s="68"/>
      <c r="AN59" s="68"/>
      <c r="AO59" s="68"/>
      <c r="AP59" s="68"/>
      <c r="AQ59" s="87"/>
      <c r="AR59" s="68"/>
      <c r="AS59" s="71"/>
      <c r="AT59" s="68"/>
      <c r="AU59" s="71"/>
      <c r="AV59" s="68"/>
      <c r="AW59" s="67"/>
      <c r="AX59" s="68"/>
      <c r="AY59" s="87"/>
      <c r="AZ59" s="68"/>
      <c r="BA59" s="87"/>
      <c r="BB59" s="68"/>
      <c r="BC59" s="87"/>
      <c r="BD59" s="68"/>
      <c r="BE59" s="71"/>
      <c r="BF59" s="68"/>
      <c r="BG59" s="71"/>
      <c r="BH59" s="68"/>
      <c r="BI59" s="87"/>
      <c r="BJ59" s="68"/>
      <c r="BK59" s="68"/>
      <c r="BL59" s="68"/>
      <c r="BM59" s="71"/>
      <c r="BN59" s="88"/>
      <c r="BO59" s="71"/>
      <c r="BP59" s="68"/>
      <c r="BQ59" s="71"/>
      <c r="BR59" s="68"/>
      <c r="BS59" s="71"/>
      <c r="BT59" s="68"/>
      <c r="BU59" s="71"/>
      <c r="BV59" s="68"/>
      <c r="BW59" s="71"/>
      <c r="BX59" s="68"/>
      <c r="BY59" s="71"/>
      <c r="BZ59" s="68"/>
      <c r="CA59" s="71"/>
      <c r="CB59" s="68"/>
      <c r="CC59" s="87"/>
      <c r="CD59" s="70"/>
      <c r="CE59" s="71"/>
      <c r="CF59" s="87"/>
      <c r="CG59" s="70"/>
      <c r="CH59" s="71"/>
      <c r="CI59" s="87"/>
      <c r="CJ59" s="70"/>
      <c r="CK59" s="71"/>
      <c r="CL59" s="87"/>
      <c r="CM59" s="70"/>
      <c r="CN59" s="71"/>
      <c r="CO59" s="87"/>
      <c r="CP59" s="70"/>
      <c r="CQ59" s="71"/>
      <c r="CR59" s="71"/>
      <c r="CS59" s="71"/>
      <c r="CT59" s="68"/>
      <c r="CU59" s="87"/>
      <c r="CV59" s="70"/>
      <c r="CW59" s="71"/>
      <c r="CX59" s="87"/>
      <c r="CY59" s="70"/>
      <c r="CZ59" s="70"/>
      <c r="DA59" s="70"/>
      <c r="DB59" s="70"/>
      <c r="DC59" s="70"/>
      <c r="DD59" s="70"/>
      <c r="DE59" s="70"/>
      <c r="DF59" s="70"/>
      <c r="DG59" s="70"/>
      <c r="DH59" s="70"/>
      <c r="DI59" s="70"/>
      <c r="DJ59" s="70"/>
      <c r="DK59" s="70"/>
      <c r="DL59" s="70"/>
      <c r="DM59" s="70"/>
      <c r="DN59" s="70"/>
      <c r="DO59" s="70"/>
      <c r="DP59" s="70"/>
      <c r="DQ59" s="70"/>
      <c r="DR59" s="70"/>
      <c r="DS59" s="70"/>
      <c r="DT59" s="70"/>
      <c r="DU59" s="70"/>
      <c r="DV59" s="70"/>
      <c r="DW59" s="70"/>
      <c r="DX59" s="70"/>
      <c r="DY59" s="70"/>
      <c r="DZ59" s="70"/>
      <c r="EA59" s="70"/>
      <c r="EB59" s="70"/>
      <c r="EC59" s="70"/>
      <c r="ED59" s="73"/>
      <c r="EE59" s="74"/>
      <c r="EF59" s="70"/>
      <c r="EG59" s="75"/>
      <c r="EH59" s="73"/>
      <c r="EI59" s="70"/>
      <c r="EJ59" s="73"/>
      <c r="EK59" s="73"/>
      <c r="EL59" s="70"/>
      <c r="EM59" s="73"/>
      <c r="EN59" s="73"/>
      <c r="EO59" s="70"/>
      <c r="EP59" s="73"/>
      <c r="EQ59" s="74"/>
      <c r="ER59" s="70"/>
      <c r="ES59" s="27"/>
      <c r="ET59" s="27"/>
      <c r="EU59" s="70"/>
      <c r="EV59" s="27"/>
      <c r="EW59" s="27"/>
      <c r="EX59" s="70"/>
      <c r="EY59" s="27"/>
      <c r="EZ59" s="27"/>
      <c r="FA59" s="70"/>
      <c r="FB59" s="27"/>
      <c r="FC59" s="27"/>
      <c r="FD59" s="70"/>
      <c r="FE59" s="27"/>
      <c r="FF59" s="27"/>
      <c r="FG59" s="70"/>
      <c r="FH59" s="27"/>
      <c r="FI59" s="27"/>
      <c r="FJ59" s="70"/>
      <c r="FK59" s="27"/>
      <c r="FL59" s="27"/>
      <c r="FM59" s="70"/>
      <c r="FN59" s="27"/>
      <c r="FO59" s="27"/>
      <c r="FP59" s="70"/>
      <c r="FQ59" s="27"/>
      <c r="FR59" s="27"/>
      <c r="FS59" s="70"/>
      <c r="FT59" s="27"/>
      <c r="FU59" s="27"/>
      <c r="FV59" s="70"/>
      <c r="FW59" s="27"/>
      <c r="FX59" s="27"/>
      <c r="FY59" s="70"/>
      <c r="FZ59" s="27"/>
      <c r="GA59" s="27"/>
      <c r="GB59" s="70"/>
      <c r="GC59" s="27"/>
      <c r="GD59" s="27"/>
      <c r="GE59" s="70"/>
      <c r="GF59" s="27"/>
      <c r="GG59" s="27"/>
    </row>
    <row r="60" spans="1:189" ht="10.5" customHeight="1" x14ac:dyDescent="0.25">
      <c r="A60" s="65">
        <f t="shared" si="2"/>
        <v>53</v>
      </c>
      <c r="B60" s="66"/>
      <c r="C60" s="67"/>
      <c r="D60" s="68"/>
      <c r="E60" s="68"/>
      <c r="F60" s="68"/>
      <c r="G60" s="71"/>
      <c r="H60" s="68"/>
      <c r="I60" s="68"/>
      <c r="J60" s="68"/>
      <c r="K60" s="68"/>
      <c r="L60" s="71"/>
      <c r="M60" s="68"/>
      <c r="N60" s="68"/>
      <c r="O60" s="68"/>
      <c r="P60" s="68"/>
      <c r="Q60" s="71"/>
      <c r="R60" s="68"/>
      <c r="S60" s="67"/>
      <c r="T60" s="68"/>
      <c r="U60" s="87"/>
      <c r="V60" s="68"/>
      <c r="W60" s="87"/>
      <c r="X60" s="68"/>
      <c r="Y60" s="87"/>
      <c r="Z60" s="68"/>
      <c r="AA60" s="71"/>
      <c r="AB60" s="68"/>
      <c r="AC60" s="87"/>
      <c r="AD60" s="68"/>
      <c r="AE60" s="71"/>
      <c r="AF60" s="68"/>
      <c r="AG60" s="71"/>
      <c r="AH60" s="68"/>
      <c r="AI60" s="87"/>
      <c r="AJ60" s="68"/>
      <c r="AK60" s="71"/>
      <c r="AL60" s="68"/>
      <c r="AM60" s="68"/>
      <c r="AN60" s="68"/>
      <c r="AO60" s="68"/>
      <c r="AP60" s="68"/>
      <c r="AQ60" s="87"/>
      <c r="AR60" s="68"/>
      <c r="AS60" s="71"/>
      <c r="AT60" s="68"/>
      <c r="AU60" s="71"/>
      <c r="AV60" s="68"/>
      <c r="AW60" s="67"/>
      <c r="AX60" s="68"/>
      <c r="AY60" s="87"/>
      <c r="AZ60" s="68"/>
      <c r="BA60" s="87"/>
      <c r="BB60" s="68"/>
      <c r="BC60" s="87"/>
      <c r="BD60" s="68"/>
      <c r="BE60" s="71"/>
      <c r="BF60" s="68"/>
      <c r="BG60" s="71"/>
      <c r="BH60" s="68"/>
      <c r="BI60" s="87"/>
      <c r="BJ60" s="68"/>
      <c r="BK60" s="68"/>
      <c r="BL60" s="68"/>
      <c r="BM60" s="71"/>
      <c r="BN60" s="88"/>
      <c r="BO60" s="71"/>
      <c r="BP60" s="68"/>
      <c r="BQ60" s="71"/>
      <c r="BR60" s="68"/>
      <c r="BS60" s="71"/>
      <c r="BT60" s="68"/>
      <c r="BU60" s="71"/>
      <c r="BV60" s="68"/>
      <c r="BW60" s="71"/>
      <c r="BX60" s="68"/>
      <c r="BY60" s="71"/>
      <c r="BZ60" s="68"/>
      <c r="CA60" s="71"/>
      <c r="CB60" s="68"/>
      <c r="CC60" s="87"/>
      <c r="CD60" s="70"/>
      <c r="CE60" s="71"/>
      <c r="CF60" s="87"/>
      <c r="CG60" s="70"/>
      <c r="CH60" s="71"/>
      <c r="CI60" s="87"/>
      <c r="CJ60" s="70"/>
      <c r="CK60" s="71"/>
      <c r="CL60" s="87"/>
      <c r="CM60" s="70"/>
      <c r="CN60" s="71"/>
      <c r="CO60" s="87"/>
      <c r="CP60" s="70"/>
      <c r="CQ60" s="71"/>
      <c r="CR60" s="71"/>
      <c r="CS60" s="71"/>
      <c r="CT60" s="68"/>
      <c r="CU60" s="87"/>
      <c r="CV60" s="70"/>
      <c r="CW60" s="71"/>
      <c r="CX60" s="87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3"/>
      <c r="EE60" s="74"/>
      <c r="EF60" s="70"/>
      <c r="EG60" s="75"/>
      <c r="EH60" s="73"/>
      <c r="EI60" s="70"/>
      <c r="EJ60" s="73"/>
      <c r="EK60" s="73"/>
      <c r="EL60" s="70"/>
      <c r="EM60" s="73"/>
      <c r="EN60" s="73"/>
      <c r="EO60" s="70"/>
      <c r="EP60" s="73"/>
      <c r="EQ60" s="74"/>
      <c r="ER60" s="70"/>
      <c r="ES60" s="27"/>
      <c r="ET60" s="27"/>
      <c r="EU60" s="70"/>
      <c r="EV60" s="27"/>
      <c r="EW60" s="27"/>
      <c r="EX60" s="70"/>
      <c r="EY60" s="27"/>
      <c r="EZ60" s="27"/>
      <c r="FA60" s="70"/>
      <c r="FB60" s="27"/>
      <c r="FC60" s="27"/>
      <c r="FD60" s="70"/>
      <c r="FE60" s="27"/>
      <c r="FF60" s="27"/>
      <c r="FG60" s="70"/>
      <c r="FH60" s="27"/>
      <c r="FI60" s="27"/>
      <c r="FJ60" s="70"/>
      <c r="FK60" s="27"/>
      <c r="FL60" s="27"/>
      <c r="FM60" s="70"/>
      <c r="FN60" s="27"/>
      <c r="FO60" s="27"/>
      <c r="FP60" s="70"/>
      <c r="FQ60" s="27"/>
      <c r="FR60" s="27"/>
      <c r="FS60" s="70"/>
      <c r="FT60" s="27"/>
      <c r="FU60" s="27"/>
      <c r="FV60" s="70"/>
      <c r="FW60" s="27"/>
      <c r="FX60" s="27"/>
      <c r="FY60" s="70"/>
      <c r="FZ60" s="27"/>
      <c r="GA60" s="27"/>
      <c r="GB60" s="70"/>
      <c r="GC60" s="27"/>
      <c r="GD60" s="27"/>
      <c r="GE60" s="70"/>
      <c r="GF60" s="27"/>
      <c r="GG60" s="27"/>
    </row>
    <row r="61" spans="1:189" ht="10.5" customHeight="1" x14ac:dyDescent="0.25">
      <c r="A61" s="65">
        <f t="shared" si="2"/>
        <v>54</v>
      </c>
      <c r="B61" s="66"/>
      <c r="C61" s="67"/>
      <c r="D61" s="68"/>
      <c r="E61" s="68"/>
      <c r="F61" s="68"/>
      <c r="G61" s="71"/>
      <c r="H61" s="68"/>
      <c r="I61" s="68"/>
      <c r="J61" s="68"/>
      <c r="K61" s="68"/>
      <c r="L61" s="71"/>
      <c r="M61" s="68"/>
      <c r="N61" s="68"/>
      <c r="O61" s="68"/>
      <c r="P61" s="68"/>
      <c r="Q61" s="71"/>
      <c r="R61" s="68"/>
      <c r="S61" s="67"/>
      <c r="T61" s="68"/>
      <c r="U61" s="87"/>
      <c r="V61" s="68"/>
      <c r="W61" s="87"/>
      <c r="X61" s="68"/>
      <c r="Y61" s="87"/>
      <c r="Z61" s="68"/>
      <c r="AA61" s="71"/>
      <c r="AB61" s="68"/>
      <c r="AC61" s="87"/>
      <c r="AD61" s="68"/>
      <c r="AE61" s="71"/>
      <c r="AF61" s="68"/>
      <c r="AG61" s="71"/>
      <c r="AH61" s="68"/>
      <c r="AI61" s="87"/>
      <c r="AJ61" s="68"/>
      <c r="AK61" s="71"/>
      <c r="AL61" s="68"/>
      <c r="AM61" s="68"/>
      <c r="AN61" s="68"/>
      <c r="AO61" s="68"/>
      <c r="AP61" s="68"/>
      <c r="AQ61" s="87"/>
      <c r="AR61" s="68"/>
      <c r="AS61" s="71"/>
      <c r="AT61" s="68"/>
      <c r="AU61" s="71"/>
      <c r="AV61" s="68"/>
      <c r="AW61" s="67"/>
      <c r="AX61" s="68"/>
      <c r="AY61" s="87"/>
      <c r="AZ61" s="68"/>
      <c r="BA61" s="87"/>
      <c r="BB61" s="68"/>
      <c r="BC61" s="87"/>
      <c r="BD61" s="68"/>
      <c r="BE61" s="71"/>
      <c r="BF61" s="68"/>
      <c r="BG61" s="71"/>
      <c r="BH61" s="68"/>
      <c r="BI61" s="87"/>
      <c r="BJ61" s="68"/>
      <c r="BK61" s="68"/>
      <c r="BL61" s="68"/>
      <c r="BM61" s="71"/>
      <c r="BN61" s="88"/>
      <c r="BO61" s="71"/>
      <c r="BP61" s="68"/>
      <c r="BQ61" s="71"/>
      <c r="BR61" s="68"/>
      <c r="BS61" s="71"/>
      <c r="BT61" s="68"/>
      <c r="BU61" s="71"/>
      <c r="BV61" s="68"/>
      <c r="BW61" s="71"/>
      <c r="BX61" s="68"/>
      <c r="BY61" s="71"/>
      <c r="BZ61" s="68"/>
      <c r="CA61" s="71"/>
      <c r="CB61" s="68"/>
      <c r="CC61" s="87"/>
      <c r="CD61" s="70"/>
      <c r="CE61" s="71"/>
      <c r="CF61" s="87"/>
      <c r="CG61" s="70"/>
      <c r="CH61" s="71"/>
      <c r="CI61" s="87"/>
      <c r="CJ61" s="70"/>
      <c r="CK61" s="71"/>
      <c r="CL61" s="87"/>
      <c r="CM61" s="70"/>
      <c r="CN61" s="71"/>
      <c r="CO61" s="87"/>
      <c r="CP61" s="70"/>
      <c r="CQ61" s="71"/>
      <c r="CR61" s="71"/>
      <c r="CS61" s="71"/>
      <c r="CT61" s="68"/>
      <c r="CU61" s="87"/>
      <c r="CV61" s="70"/>
      <c r="CW61" s="71"/>
      <c r="CX61" s="87"/>
      <c r="CY61" s="70"/>
      <c r="CZ61" s="70"/>
      <c r="DA61" s="70"/>
      <c r="DB61" s="70"/>
      <c r="DC61" s="70"/>
      <c r="DD61" s="70"/>
      <c r="DE61" s="70"/>
      <c r="DF61" s="70"/>
      <c r="DG61" s="70"/>
      <c r="DH61" s="70"/>
      <c r="DI61" s="70"/>
      <c r="DJ61" s="70"/>
      <c r="DK61" s="70"/>
      <c r="DL61" s="70"/>
      <c r="DM61" s="70"/>
      <c r="DN61" s="70"/>
      <c r="DO61" s="70"/>
      <c r="DP61" s="70"/>
      <c r="DQ61" s="70"/>
      <c r="DR61" s="70"/>
      <c r="DS61" s="70"/>
      <c r="DT61" s="70"/>
      <c r="DU61" s="70"/>
      <c r="DV61" s="70"/>
      <c r="DW61" s="70"/>
      <c r="DX61" s="70"/>
      <c r="DY61" s="70"/>
      <c r="DZ61" s="70"/>
      <c r="EA61" s="70"/>
      <c r="EB61" s="70"/>
      <c r="EC61" s="70"/>
      <c r="ED61" s="73"/>
      <c r="EE61" s="74"/>
      <c r="EF61" s="70"/>
      <c r="EG61" s="75"/>
      <c r="EH61" s="73"/>
      <c r="EI61" s="70"/>
      <c r="EJ61" s="73"/>
      <c r="EK61" s="73"/>
      <c r="EL61" s="70"/>
      <c r="EM61" s="73"/>
      <c r="EN61" s="73"/>
      <c r="EO61" s="70"/>
      <c r="EP61" s="73"/>
      <c r="EQ61" s="74"/>
      <c r="ER61" s="70"/>
      <c r="ES61" s="27"/>
      <c r="ET61" s="27"/>
      <c r="EU61" s="70"/>
      <c r="EV61" s="27"/>
      <c r="EW61" s="27"/>
      <c r="EX61" s="70"/>
      <c r="EY61" s="27"/>
      <c r="EZ61" s="27"/>
      <c r="FA61" s="70"/>
      <c r="FB61" s="27"/>
      <c r="FC61" s="27"/>
      <c r="FD61" s="70"/>
      <c r="FE61" s="27"/>
      <c r="FF61" s="27"/>
      <c r="FG61" s="70"/>
      <c r="FH61" s="27"/>
      <c r="FI61" s="27"/>
      <c r="FJ61" s="70"/>
      <c r="FK61" s="27"/>
      <c r="FL61" s="27"/>
      <c r="FM61" s="70"/>
      <c r="FN61" s="27"/>
      <c r="FO61" s="27"/>
      <c r="FP61" s="70"/>
      <c r="FQ61" s="27"/>
      <c r="FR61" s="27"/>
      <c r="FS61" s="70"/>
      <c r="FT61" s="27"/>
      <c r="FU61" s="27"/>
      <c r="FV61" s="70"/>
      <c r="FW61" s="27"/>
      <c r="FX61" s="27"/>
      <c r="FY61" s="70"/>
      <c r="FZ61" s="27"/>
      <c r="GA61" s="27"/>
      <c r="GB61" s="70"/>
      <c r="GC61" s="27"/>
      <c r="GD61" s="27"/>
      <c r="GE61" s="70"/>
      <c r="GF61" s="27"/>
      <c r="GG61" s="27"/>
    </row>
    <row r="62" spans="1:189" ht="10.5" customHeight="1" x14ac:dyDescent="0.25">
      <c r="A62" s="65">
        <f t="shared" si="2"/>
        <v>55</v>
      </c>
      <c r="B62" s="66"/>
      <c r="C62" s="67"/>
      <c r="D62" s="68"/>
      <c r="E62" s="68"/>
      <c r="F62" s="68"/>
      <c r="G62" s="71"/>
      <c r="H62" s="68"/>
      <c r="I62" s="68"/>
      <c r="J62" s="68"/>
      <c r="K62" s="68"/>
      <c r="L62" s="71"/>
      <c r="M62" s="68"/>
      <c r="N62" s="68"/>
      <c r="O62" s="68"/>
      <c r="P62" s="68"/>
      <c r="Q62" s="71"/>
      <c r="R62" s="68"/>
      <c r="S62" s="67"/>
      <c r="T62" s="68"/>
      <c r="U62" s="87"/>
      <c r="V62" s="68"/>
      <c r="W62" s="87"/>
      <c r="X62" s="68"/>
      <c r="Y62" s="87"/>
      <c r="Z62" s="68"/>
      <c r="AA62" s="71"/>
      <c r="AB62" s="68"/>
      <c r="AC62" s="87"/>
      <c r="AD62" s="68"/>
      <c r="AE62" s="71"/>
      <c r="AF62" s="68"/>
      <c r="AG62" s="71"/>
      <c r="AH62" s="68"/>
      <c r="AI62" s="87"/>
      <c r="AJ62" s="68"/>
      <c r="AK62" s="71"/>
      <c r="AL62" s="68"/>
      <c r="AM62" s="68"/>
      <c r="AN62" s="68"/>
      <c r="AO62" s="68"/>
      <c r="AP62" s="68"/>
      <c r="AQ62" s="87"/>
      <c r="AR62" s="68"/>
      <c r="AS62" s="71"/>
      <c r="AT62" s="68"/>
      <c r="AU62" s="71"/>
      <c r="AV62" s="68"/>
      <c r="AW62" s="67"/>
      <c r="AX62" s="68"/>
      <c r="AY62" s="87"/>
      <c r="AZ62" s="68"/>
      <c r="BA62" s="87"/>
      <c r="BB62" s="68"/>
      <c r="BC62" s="87"/>
      <c r="BD62" s="68"/>
      <c r="BE62" s="71"/>
      <c r="BF62" s="68"/>
      <c r="BG62" s="71"/>
      <c r="BH62" s="68"/>
      <c r="BI62" s="87"/>
      <c r="BJ62" s="68"/>
      <c r="BK62" s="68"/>
      <c r="BL62" s="68"/>
      <c r="BM62" s="71"/>
      <c r="BN62" s="88"/>
      <c r="BO62" s="71"/>
      <c r="BP62" s="68"/>
      <c r="BQ62" s="71"/>
      <c r="BR62" s="68"/>
      <c r="BS62" s="71"/>
      <c r="BT62" s="68"/>
      <c r="BU62" s="71"/>
      <c r="BV62" s="68"/>
      <c r="BW62" s="71"/>
      <c r="BX62" s="68"/>
      <c r="BY62" s="71"/>
      <c r="BZ62" s="68"/>
      <c r="CA62" s="71"/>
      <c r="CB62" s="68"/>
      <c r="CC62" s="87"/>
      <c r="CD62" s="70"/>
      <c r="CE62" s="71"/>
      <c r="CF62" s="87"/>
      <c r="CG62" s="70"/>
      <c r="CH62" s="71"/>
      <c r="CI62" s="87"/>
      <c r="CJ62" s="70"/>
      <c r="CK62" s="71"/>
      <c r="CL62" s="87"/>
      <c r="CM62" s="70"/>
      <c r="CN62" s="71"/>
      <c r="CO62" s="87"/>
      <c r="CP62" s="70"/>
      <c r="CQ62" s="71"/>
      <c r="CR62" s="71"/>
      <c r="CS62" s="71"/>
      <c r="CT62" s="68"/>
      <c r="CU62" s="87"/>
      <c r="CV62" s="70"/>
      <c r="CW62" s="71"/>
      <c r="CX62" s="87"/>
      <c r="CY62" s="70"/>
      <c r="CZ62" s="70"/>
      <c r="DA62" s="70"/>
      <c r="DB62" s="70"/>
      <c r="DC62" s="70"/>
      <c r="DD62" s="70"/>
      <c r="DE62" s="70"/>
      <c r="DF62" s="70"/>
      <c r="DG62" s="70"/>
      <c r="DH62" s="70"/>
      <c r="DI62" s="70"/>
      <c r="DJ62" s="70"/>
      <c r="DK62" s="70"/>
      <c r="DL62" s="70"/>
      <c r="DM62" s="70"/>
      <c r="DN62" s="70"/>
      <c r="DO62" s="70"/>
      <c r="DP62" s="70"/>
      <c r="DQ62" s="70"/>
      <c r="DR62" s="70"/>
      <c r="DS62" s="70"/>
      <c r="DT62" s="70"/>
      <c r="DU62" s="70"/>
      <c r="DV62" s="70"/>
      <c r="DW62" s="70"/>
      <c r="DX62" s="70"/>
      <c r="DY62" s="70"/>
      <c r="DZ62" s="70"/>
      <c r="EA62" s="70"/>
      <c r="EB62" s="70"/>
      <c r="EC62" s="70"/>
      <c r="ED62" s="73"/>
      <c r="EE62" s="74"/>
      <c r="EF62" s="70"/>
      <c r="EG62" s="75"/>
      <c r="EH62" s="73"/>
      <c r="EI62" s="70"/>
      <c r="EJ62" s="73"/>
      <c r="EK62" s="73"/>
      <c r="EL62" s="70"/>
      <c r="EM62" s="73"/>
      <c r="EN62" s="73"/>
      <c r="EO62" s="70"/>
      <c r="EP62" s="73"/>
      <c r="EQ62" s="74"/>
      <c r="ER62" s="70"/>
      <c r="ES62" s="27"/>
      <c r="ET62" s="27"/>
      <c r="EU62" s="70"/>
      <c r="EV62" s="27"/>
      <c r="EW62" s="27"/>
      <c r="EX62" s="70"/>
      <c r="EY62" s="27"/>
      <c r="EZ62" s="27"/>
      <c r="FA62" s="70"/>
      <c r="FB62" s="27"/>
      <c r="FC62" s="27"/>
      <c r="FD62" s="70"/>
      <c r="FE62" s="27"/>
      <c r="FF62" s="27"/>
      <c r="FG62" s="70"/>
      <c r="FH62" s="27"/>
      <c r="FI62" s="27"/>
      <c r="FJ62" s="70"/>
      <c r="FK62" s="27"/>
      <c r="FL62" s="27"/>
      <c r="FM62" s="70"/>
      <c r="FN62" s="27"/>
      <c r="FO62" s="27"/>
      <c r="FP62" s="70"/>
      <c r="FQ62" s="27"/>
      <c r="FR62" s="27"/>
      <c r="FS62" s="70"/>
      <c r="FT62" s="27"/>
      <c r="FU62" s="27"/>
      <c r="FV62" s="70"/>
      <c r="FW62" s="27"/>
      <c r="FX62" s="27"/>
      <c r="FY62" s="70"/>
      <c r="FZ62" s="27"/>
      <c r="GA62" s="27"/>
      <c r="GB62" s="70"/>
      <c r="GC62" s="27"/>
      <c r="GD62" s="27"/>
      <c r="GE62" s="70"/>
      <c r="GF62" s="27"/>
      <c r="GG62" s="27"/>
    </row>
    <row r="63" spans="1:189" ht="10.5" customHeight="1" x14ac:dyDescent="0.25">
      <c r="A63" s="89">
        <f t="shared" si="2"/>
        <v>56</v>
      </c>
      <c r="B63" s="90"/>
      <c r="C63" s="91"/>
      <c r="D63" s="92"/>
      <c r="E63" s="92"/>
      <c r="F63" s="92"/>
      <c r="G63" s="93"/>
      <c r="H63" s="92"/>
      <c r="I63" s="92"/>
      <c r="J63" s="92"/>
      <c r="K63" s="92"/>
      <c r="L63" s="93"/>
      <c r="M63" s="92"/>
      <c r="N63" s="92"/>
      <c r="O63" s="92"/>
      <c r="P63" s="92"/>
      <c r="Q63" s="94"/>
      <c r="R63" s="92"/>
      <c r="S63" s="91"/>
      <c r="T63" s="92"/>
      <c r="U63" s="93"/>
      <c r="V63" s="92"/>
      <c r="W63" s="93"/>
      <c r="X63" s="92"/>
      <c r="Y63" s="93"/>
      <c r="Z63" s="92"/>
      <c r="AA63" s="93"/>
      <c r="AB63" s="92"/>
      <c r="AC63" s="93"/>
      <c r="AD63" s="92"/>
      <c r="AE63" s="94"/>
      <c r="AF63" s="92"/>
      <c r="AG63" s="94"/>
      <c r="AH63" s="92"/>
      <c r="AI63" s="93"/>
      <c r="AJ63" s="92"/>
      <c r="AK63" s="93"/>
      <c r="AL63" s="92"/>
      <c r="AM63" s="92"/>
      <c r="AN63" s="92"/>
      <c r="AO63" s="92"/>
      <c r="AP63" s="92"/>
      <c r="AQ63" s="93"/>
      <c r="AR63" s="92"/>
      <c r="AS63" s="94"/>
      <c r="AT63" s="92"/>
      <c r="AU63" s="93"/>
      <c r="AV63" s="92"/>
      <c r="AW63" s="91"/>
      <c r="AX63" s="92"/>
      <c r="AY63" s="93"/>
      <c r="AZ63" s="92"/>
      <c r="BA63" s="93"/>
      <c r="BB63" s="92"/>
      <c r="BC63" s="93"/>
      <c r="BD63" s="92"/>
      <c r="BE63" s="93"/>
      <c r="BF63" s="92"/>
      <c r="BG63" s="94"/>
      <c r="BH63" s="92"/>
      <c r="BI63" s="93"/>
      <c r="BJ63" s="92"/>
      <c r="BK63" s="92"/>
      <c r="BL63" s="92"/>
      <c r="BM63" s="93"/>
      <c r="BN63" s="95"/>
      <c r="BO63" s="93"/>
      <c r="BP63" s="92"/>
      <c r="BQ63" s="93"/>
      <c r="BR63" s="92"/>
      <c r="BS63" s="93"/>
      <c r="BT63" s="92"/>
      <c r="BU63" s="94"/>
      <c r="BV63" s="92"/>
      <c r="BW63" s="93"/>
      <c r="BX63" s="92"/>
      <c r="BY63" s="93"/>
      <c r="BZ63" s="92"/>
      <c r="CA63" s="93"/>
      <c r="CB63" s="92"/>
      <c r="CC63" s="93"/>
      <c r="CD63" s="96"/>
      <c r="CE63" s="94"/>
      <c r="CF63" s="93"/>
      <c r="CG63" s="96"/>
      <c r="CH63" s="94"/>
      <c r="CI63" s="93"/>
      <c r="CJ63" s="96"/>
      <c r="CK63" s="94"/>
      <c r="CL63" s="93"/>
      <c r="CM63" s="96"/>
      <c r="CN63" s="94"/>
      <c r="CO63" s="93"/>
      <c r="CP63" s="96"/>
      <c r="CQ63" s="94"/>
      <c r="CR63" s="93"/>
      <c r="CS63" s="93"/>
      <c r="CT63" s="92"/>
      <c r="CU63" s="93"/>
      <c r="CV63" s="96"/>
      <c r="CW63" s="94"/>
      <c r="CX63" s="93"/>
      <c r="CY63" s="96"/>
      <c r="CZ63" s="97"/>
      <c r="DA63" s="97"/>
      <c r="DB63" s="96"/>
      <c r="DC63" s="97"/>
      <c r="DD63" s="97"/>
      <c r="DE63" s="97"/>
      <c r="DF63" s="97"/>
      <c r="DG63" s="97"/>
      <c r="DH63" s="97"/>
      <c r="DI63" s="97"/>
      <c r="DJ63" s="97"/>
      <c r="DK63" s="97"/>
      <c r="DL63" s="97"/>
      <c r="DM63" s="97"/>
      <c r="DN63" s="97"/>
      <c r="DO63" s="97"/>
      <c r="DP63" s="97"/>
      <c r="DQ63" s="97"/>
      <c r="DR63" s="97"/>
      <c r="DS63" s="97"/>
      <c r="DT63" s="97"/>
      <c r="DU63" s="97"/>
      <c r="DV63" s="96"/>
      <c r="DW63" s="97"/>
      <c r="DX63" s="96"/>
      <c r="DY63" s="97"/>
      <c r="DZ63" s="97"/>
      <c r="EA63" s="97"/>
      <c r="EB63" s="97"/>
      <c r="EC63" s="97"/>
      <c r="ED63" s="98"/>
      <c r="EE63" s="99"/>
      <c r="EF63" s="97"/>
      <c r="EG63" s="100"/>
      <c r="EH63" s="98"/>
      <c r="EI63" s="97"/>
      <c r="EJ63" s="98"/>
      <c r="EK63" s="98"/>
      <c r="EL63" s="97"/>
      <c r="EM63" s="98"/>
      <c r="EN63" s="98"/>
      <c r="EO63" s="97"/>
      <c r="EP63" s="98"/>
      <c r="EQ63" s="99"/>
      <c r="ER63" s="97"/>
      <c r="ES63" s="101"/>
      <c r="ET63" s="95"/>
      <c r="EU63" s="97"/>
      <c r="EV63" s="95"/>
      <c r="EW63" s="95"/>
      <c r="EX63" s="97"/>
      <c r="EY63" s="95"/>
      <c r="EZ63" s="95"/>
      <c r="FA63" s="97"/>
      <c r="FB63" s="95"/>
      <c r="FC63" s="95"/>
      <c r="FD63" s="97"/>
      <c r="FE63" s="95"/>
      <c r="FF63" s="95"/>
      <c r="FG63" s="97"/>
      <c r="FH63" s="95"/>
      <c r="FI63" s="95"/>
      <c r="FJ63" s="97"/>
      <c r="FK63" s="95"/>
      <c r="FL63" s="95"/>
      <c r="FM63" s="97"/>
      <c r="FN63" s="101"/>
      <c r="FO63" s="95"/>
      <c r="FP63" s="97"/>
      <c r="FQ63" s="95"/>
      <c r="FR63" s="95"/>
      <c r="FS63" s="97"/>
      <c r="FT63" s="95"/>
      <c r="FU63" s="95"/>
      <c r="FV63" s="97"/>
      <c r="FW63" s="95"/>
      <c r="FX63" s="95"/>
      <c r="FY63" s="97"/>
      <c r="FZ63" s="95"/>
      <c r="GA63" s="95"/>
      <c r="GB63" s="97"/>
      <c r="GC63" s="95"/>
      <c r="GD63" s="95"/>
      <c r="GE63" s="97"/>
      <c r="GF63" s="95"/>
      <c r="GG63" s="95"/>
    </row>
    <row r="64" spans="1:189" x14ac:dyDescent="0.25">
      <c r="A64" s="102"/>
      <c r="B64" s="12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  <c r="BD64" s="103"/>
      <c r="BE64" s="103"/>
      <c r="BF64" s="103"/>
      <c r="BG64" s="103"/>
      <c r="BH64" s="103"/>
      <c r="BI64" s="103"/>
      <c r="BJ64" s="103"/>
      <c r="BK64" s="103"/>
      <c r="BL64" s="103"/>
      <c r="BM64" s="103"/>
      <c r="BN64" s="103"/>
      <c r="BO64" s="103"/>
      <c r="BP64" s="103"/>
      <c r="BQ64" s="103"/>
      <c r="BR64" s="103"/>
      <c r="BS64" s="103"/>
      <c r="BT64" s="103"/>
      <c r="BU64" s="103"/>
      <c r="BV64" s="103"/>
      <c r="BW64" s="103"/>
      <c r="BX64" s="103"/>
      <c r="BY64" s="103"/>
      <c r="BZ64" s="103"/>
      <c r="CA64" s="103"/>
      <c r="CB64" s="103"/>
      <c r="CC64" s="103"/>
      <c r="CD64" s="103"/>
      <c r="CE64" s="103"/>
      <c r="CF64" s="103"/>
      <c r="CG64" s="103"/>
      <c r="CH64" s="103"/>
      <c r="CI64" s="103"/>
      <c r="CJ64" s="103"/>
      <c r="CK64" s="103"/>
      <c r="CL64" s="103"/>
      <c r="CM64" s="103"/>
      <c r="CN64" s="103"/>
      <c r="CO64" s="103"/>
      <c r="CP64" s="103"/>
      <c r="CQ64" s="103"/>
      <c r="CR64" s="103"/>
      <c r="CS64" s="103"/>
      <c r="CT64" s="103"/>
      <c r="CU64" s="103"/>
      <c r="CV64" s="103"/>
      <c r="CW64" s="103"/>
      <c r="CX64" s="103"/>
      <c r="CY64" s="103"/>
      <c r="CZ64" s="103"/>
      <c r="DA64" s="103"/>
      <c r="DB64" s="103"/>
      <c r="DC64" s="103"/>
      <c r="DD64" s="103"/>
      <c r="DE64" s="103"/>
      <c r="DF64" s="103"/>
      <c r="DG64" s="103"/>
      <c r="DH64" s="103"/>
      <c r="DI64" s="103"/>
      <c r="DJ64" s="103"/>
      <c r="DK64" s="103"/>
      <c r="DL64" s="103"/>
      <c r="DM64" s="103"/>
      <c r="DN64" s="103"/>
      <c r="DO64" s="103"/>
      <c r="DP64" s="103"/>
      <c r="DQ64" s="103"/>
      <c r="DR64" s="103"/>
      <c r="DS64" s="103"/>
      <c r="DT64" s="103"/>
      <c r="DU64" s="103"/>
      <c r="DV64" s="103"/>
      <c r="DW64" s="103"/>
      <c r="DX64" s="103"/>
      <c r="DY64" s="103"/>
      <c r="DZ64" s="103"/>
      <c r="EA64" s="103"/>
      <c r="EB64" s="103"/>
      <c r="EC64" s="103"/>
      <c r="EF64" s="103"/>
      <c r="EI64" s="103"/>
      <c r="EL64" s="103"/>
      <c r="EO64" s="103"/>
      <c r="ER64" s="103"/>
      <c r="EU64" s="103"/>
      <c r="EX64" s="103"/>
      <c r="FA64" s="103"/>
      <c r="FD64" s="103"/>
      <c r="FG64" s="103"/>
      <c r="FJ64" s="103"/>
      <c r="FM64" s="103"/>
      <c r="FP64" s="103"/>
      <c r="FS64" s="103"/>
      <c r="FV64" s="103"/>
      <c r="FY64" s="103"/>
      <c r="GB64" s="103"/>
      <c r="GE64" s="103"/>
    </row>
    <row r="65" spans="1:1" x14ac:dyDescent="0.25">
      <c r="A65" s="102"/>
    </row>
    <row r="66" spans="1:1" x14ac:dyDescent="0.25">
      <c r="A66" s="102"/>
    </row>
    <row r="67" spans="1:1" x14ac:dyDescent="0.25">
      <c r="A67" s="102"/>
    </row>
  </sheetData>
  <mergeCells count="29">
    <mergeCell ref="GF6:GG6"/>
    <mergeCell ref="FN6:FO6"/>
    <mergeCell ref="FQ6:FR6"/>
    <mergeCell ref="FT6:FU6"/>
    <mergeCell ref="FW6:FX6"/>
    <mergeCell ref="FZ6:GA6"/>
    <mergeCell ref="GC6:GD6"/>
    <mergeCell ref="FK6:FL6"/>
    <mergeCell ref="DB5:DY5"/>
    <mergeCell ref="EA5:EQ5"/>
    <mergeCell ref="ES5:FI5"/>
    <mergeCell ref="FN5:GD5"/>
    <mergeCell ref="ED6:EE6"/>
    <mergeCell ref="EG6:EH6"/>
    <mergeCell ref="EJ6:EK6"/>
    <mergeCell ref="EM6:EN6"/>
    <mergeCell ref="EP6:EQ6"/>
    <mergeCell ref="ES6:ET6"/>
    <mergeCell ref="EV6:EW6"/>
    <mergeCell ref="EY6:EZ6"/>
    <mergeCell ref="FB6:FC6"/>
    <mergeCell ref="FE6:FF6"/>
    <mergeCell ref="FH6:FI6"/>
    <mergeCell ref="DB1:DY1"/>
    <mergeCell ref="ES1:FI1"/>
    <mergeCell ref="FN1:GD1"/>
    <mergeCell ref="DB3:DV3"/>
    <mergeCell ref="ES3:FI3"/>
    <mergeCell ref="FN3:GD3"/>
  </mergeCells>
  <pageMargins left="0.7" right="0.7" top="0.75" bottom="0.75" header="0.3" footer="0.3"/>
  <pageSetup orientation="portrait" r:id="rId1"/>
  <headerFooter>
    <oddFooter>&amp;L&amp;"Times New Roman,Regular"&amp;9O3036516.v1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43"/>
  <sheetViews>
    <sheetView tabSelected="1" workbookViewId="0">
      <pane xSplit="4" ySplit="3" topLeftCell="K4" activePane="bottomRight" state="frozen"/>
      <selection pane="topRight" activeCell="E1" sqref="E1"/>
      <selection pane="bottomLeft" activeCell="A4" sqref="A4"/>
      <selection pane="bottomRight" activeCell="AA5" sqref="AA5"/>
    </sheetView>
  </sheetViews>
  <sheetFormatPr defaultColWidth="9.140625" defaultRowHeight="15" outlineLevelCol="1" x14ac:dyDescent="0.25"/>
  <cols>
    <col min="1" max="1" width="3.140625" style="126" bestFit="1" customWidth="1"/>
    <col min="2" max="2" width="12" style="126" customWidth="1" collapsed="1"/>
    <col min="3" max="3" width="45.42578125" style="126" customWidth="1"/>
    <col min="4" max="4" width="9" style="127" hidden="1" customWidth="1"/>
    <col min="5" max="5" width="9" style="127" customWidth="1"/>
    <col min="6" max="6" width="14.140625" style="126" customWidth="1"/>
    <col min="7" max="7" width="11.140625" style="127" hidden="1" customWidth="1" outlineLevel="1"/>
    <col min="8" max="8" width="5.85546875" style="127" hidden="1" customWidth="1" outlineLevel="1"/>
    <col min="9" max="9" width="14.140625" style="126" hidden="1" customWidth="1" collapsed="1"/>
    <col min="10" max="10" width="8.5703125" style="127" hidden="1" customWidth="1"/>
    <col min="11" max="12" width="16.140625" style="128" customWidth="1"/>
    <col min="13" max="13" width="14" style="127" customWidth="1"/>
    <col min="14" max="14" width="12.140625" style="126" customWidth="1"/>
    <col min="15" max="15" width="0" style="126" hidden="1" customWidth="1"/>
    <col min="16" max="16" width="2.5703125" style="126" hidden="1" customWidth="1"/>
    <col min="17" max="17" width="12.85546875" style="126" hidden="1" customWidth="1"/>
    <col min="18" max="18" width="10" style="126" bestFit="1" customWidth="1"/>
    <col min="19" max="19" width="11" style="126" hidden="1" customWidth="1"/>
    <col min="20" max="20" width="5.140625" style="126" hidden="1" customWidth="1"/>
    <col min="21" max="21" width="12.5703125" style="126" hidden="1" customWidth="1"/>
    <col min="22" max="22" width="12.42578125" style="126" hidden="1" customWidth="1"/>
    <col min="23" max="23" width="2.85546875" style="126" hidden="1" customWidth="1"/>
    <col min="24" max="24" width="0" style="126" hidden="1" customWidth="1"/>
    <col min="25" max="25" width="10.140625" style="126" bestFit="1" customWidth="1"/>
    <col min="26" max="26" width="9.5703125" style="126" bestFit="1" customWidth="1"/>
    <col min="27" max="27" width="12.5703125" style="129" bestFit="1" customWidth="1"/>
    <col min="28" max="16384" width="9.140625" style="126"/>
  </cols>
  <sheetData>
    <row r="1" spans="1:27" ht="20.100000000000001" customHeight="1" x14ac:dyDescent="0.25">
      <c r="B1" s="126" t="s">
        <v>66</v>
      </c>
      <c r="F1" s="126" t="s">
        <v>67</v>
      </c>
    </row>
    <row r="2" spans="1:27" ht="19.5" customHeight="1" x14ac:dyDescent="0.25">
      <c r="N2" s="130" t="s">
        <v>68</v>
      </c>
      <c r="O2" s="130"/>
      <c r="Q2" s="126" t="s">
        <v>69</v>
      </c>
      <c r="R2" s="130" t="s">
        <v>70</v>
      </c>
      <c r="S2" s="130"/>
      <c r="U2" s="127" t="s">
        <v>71</v>
      </c>
      <c r="V2" s="127" t="s">
        <v>72</v>
      </c>
      <c r="W2" s="126" t="s">
        <v>45</v>
      </c>
    </row>
    <row r="3" spans="1:27" ht="20.100000000000001" customHeight="1" x14ac:dyDescent="0.25">
      <c r="B3" s="131" t="s">
        <v>73</v>
      </c>
      <c r="C3" s="131" t="s">
        <v>74</v>
      </c>
      <c r="D3" s="132" t="s">
        <v>75</v>
      </c>
      <c r="E3" s="132" t="s">
        <v>76</v>
      </c>
      <c r="F3" s="131" t="s">
        <v>77</v>
      </c>
      <c r="G3" s="132" t="s">
        <v>78</v>
      </c>
      <c r="H3" s="132" t="s">
        <v>79</v>
      </c>
      <c r="I3" s="131" t="s">
        <v>80</v>
      </c>
      <c r="J3" s="132" t="s">
        <v>77</v>
      </c>
      <c r="K3" s="133" t="s">
        <v>81</v>
      </c>
      <c r="L3" s="133" t="s">
        <v>82</v>
      </c>
      <c r="M3" s="132" t="s">
        <v>40</v>
      </c>
      <c r="N3" s="132" t="s">
        <v>83</v>
      </c>
      <c r="O3" s="132" t="s">
        <v>84</v>
      </c>
      <c r="P3" s="131"/>
      <c r="Q3" s="132" t="s">
        <v>85</v>
      </c>
      <c r="R3" s="132" t="s">
        <v>83</v>
      </c>
      <c r="S3" s="132" t="s">
        <v>84</v>
      </c>
      <c r="T3" s="131"/>
      <c r="U3" s="132" t="s">
        <v>60</v>
      </c>
      <c r="V3" s="132" t="s">
        <v>86</v>
      </c>
      <c r="X3" s="127" t="s">
        <v>87</v>
      </c>
      <c r="Y3" s="126" t="s">
        <v>58</v>
      </c>
      <c r="Z3" s="126" t="s">
        <v>61</v>
      </c>
      <c r="AA3" s="129" t="s">
        <v>82</v>
      </c>
    </row>
    <row r="4" spans="1:27" ht="20.100000000000001" customHeight="1" x14ac:dyDescent="0.25">
      <c r="A4" s="129" t="s">
        <v>88</v>
      </c>
      <c r="K4" s="134"/>
      <c r="L4" s="134"/>
      <c r="N4" s="127"/>
      <c r="O4" s="127"/>
      <c r="Q4" s="135"/>
      <c r="R4" s="127"/>
      <c r="S4" s="127"/>
      <c r="U4" s="127"/>
      <c r="V4" s="127"/>
    </row>
    <row r="5" spans="1:27" ht="20.100000000000001" customHeight="1" x14ac:dyDescent="0.25">
      <c r="A5" s="126">
        <v>21</v>
      </c>
      <c r="B5" s="126">
        <v>1</v>
      </c>
      <c r="C5" s="126" t="s">
        <v>89</v>
      </c>
      <c r="D5" s="127">
        <v>255</v>
      </c>
      <c r="E5" s="127" t="s">
        <v>90</v>
      </c>
      <c r="F5" s="126" t="s">
        <v>91</v>
      </c>
      <c r="G5" s="127" t="s">
        <v>92</v>
      </c>
      <c r="H5" s="127" t="s">
        <v>93</v>
      </c>
      <c r="I5" s="126">
        <v>175</v>
      </c>
      <c r="J5" s="136" t="s">
        <v>94</v>
      </c>
      <c r="K5" s="135">
        <f>+'[1]PF Adds'!K4</f>
        <v>74500</v>
      </c>
      <c r="L5" s="135">
        <f t="shared" ref="L5:L16" si="0">+AA5</f>
        <v>36560.185185185182</v>
      </c>
      <c r="M5" s="127">
        <v>307.2</v>
      </c>
      <c r="N5" s="127">
        <v>30</v>
      </c>
      <c r="O5" s="127">
        <v>25</v>
      </c>
      <c r="Q5" s="135">
        <f t="shared" ref="Q5:Q16" si="1">+R5</f>
        <v>1218.67</v>
      </c>
      <c r="R5" s="137">
        <f t="shared" ref="R5:R16" si="2">ROUND(L5/N5,2)</f>
        <v>1218.67</v>
      </c>
      <c r="S5" s="135">
        <f t="shared" ref="S5:S14" si="3">ROUND(L5/O5,2)</f>
        <v>1462.41</v>
      </c>
      <c r="U5" s="138">
        <f t="shared" ref="U5:U16" si="4">ROUND(0.055+(0.945*0.21),6)</f>
        <v>0.25345000000000001</v>
      </c>
      <c r="V5" s="135">
        <f t="shared" ref="V5:V13" si="5">+S5-R5</f>
        <v>243.74</v>
      </c>
      <c r="X5" s="126">
        <v>1080</v>
      </c>
      <c r="Y5" s="126">
        <v>486</v>
      </c>
      <c r="Z5" s="139">
        <v>238.5</v>
      </c>
      <c r="AA5" s="140">
        <f t="shared" ref="AA5:AA16" si="6">K5*Z5/Y5</f>
        <v>36560.185185185182</v>
      </c>
    </row>
    <row r="6" spans="1:27" ht="20.100000000000001" customHeight="1" x14ac:dyDescent="0.25">
      <c r="A6" s="126">
        <v>38</v>
      </c>
      <c r="B6" s="126">
        <v>2020041</v>
      </c>
      <c r="C6" s="126" t="s">
        <v>95</v>
      </c>
      <c r="D6" s="127">
        <v>252</v>
      </c>
      <c r="E6" s="127" t="s">
        <v>96</v>
      </c>
      <c r="F6" s="126" t="s">
        <v>97</v>
      </c>
      <c r="G6" s="127" t="s">
        <v>92</v>
      </c>
      <c r="H6" s="127" t="s">
        <v>93</v>
      </c>
      <c r="I6" s="139">
        <v>73.567999999999998</v>
      </c>
      <c r="J6" s="136" t="s">
        <v>94</v>
      </c>
      <c r="K6" s="135">
        <f>+'[1]PF Adds'!K5</f>
        <v>94568</v>
      </c>
      <c r="L6" s="135">
        <f t="shared" si="0"/>
        <v>46408.370370370372</v>
      </c>
      <c r="M6" s="127">
        <v>307.2</v>
      </c>
      <c r="N6" s="127">
        <v>30</v>
      </c>
      <c r="O6" s="127">
        <v>25</v>
      </c>
      <c r="Q6" s="135">
        <f t="shared" si="1"/>
        <v>1546.95</v>
      </c>
      <c r="R6" s="137">
        <f t="shared" si="2"/>
        <v>1546.95</v>
      </c>
      <c r="S6" s="135">
        <f t="shared" si="3"/>
        <v>1856.33</v>
      </c>
      <c r="U6" s="138">
        <f t="shared" si="4"/>
        <v>0.25345000000000001</v>
      </c>
      <c r="V6" s="135">
        <f t="shared" si="5"/>
        <v>309.37999999999988</v>
      </c>
      <c r="X6" s="126">
        <v>1080</v>
      </c>
      <c r="Y6" s="126">
        <v>486</v>
      </c>
      <c r="Z6" s="139">
        <v>238.5</v>
      </c>
      <c r="AA6" s="140">
        <f t="shared" si="6"/>
        <v>46408.370370370372</v>
      </c>
    </row>
    <row r="7" spans="1:27" ht="20.100000000000001" customHeight="1" x14ac:dyDescent="0.25">
      <c r="B7" s="126">
        <v>2020004</v>
      </c>
      <c r="C7" s="126" t="s">
        <v>98</v>
      </c>
      <c r="D7" s="127">
        <v>252</v>
      </c>
      <c r="E7" s="127" t="s">
        <v>96</v>
      </c>
      <c r="F7" s="126" t="s">
        <v>99</v>
      </c>
      <c r="G7" s="127" t="s">
        <v>92</v>
      </c>
      <c r="H7" s="127" t="s">
        <v>93</v>
      </c>
      <c r="I7" s="139">
        <v>154.571</v>
      </c>
      <c r="J7" s="136" t="s">
        <v>94</v>
      </c>
      <c r="K7" s="135">
        <f>+'[1]PF Adds'!K6</f>
        <v>47700</v>
      </c>
      <c r="L7" s="135">
        <f t="shared" si="0"/>
        <v>23408.333333333332</v>
      </c>
      <c r="M7" s="127">
        <v>307.2</v>
      </c>
      <c r="N7" s="127">
        <v>30</v>
      </c>
      <c r="O7" s="127">
        <v>25</v>
      </c>
      <c r="Q7" s="135">
        <f t="shared" si="1"/>
        <v>780.28</v>
      </c>
      <c r="R7" s="137">
        <f t="shared" si="2"/>
        <v>780.28</v>
      </c>
      <c r="S7" s="135">
        <f t="shared" si="3"/>
        <v>936.33</v>
      </c>
      <c r="U7" s="138">
        <f t="shared" si="4"/>
        <v>0.25345000000000001</v>
      </c>
      <c r="V7" s="135">
        <f t="shared" si="5"/>
        <v>156.05000000000007</v>
      </c>
      <c r="X7" s="126">
        <v>1080</v>
      </c>
      <c r="Y7" s="126">
        <v>486</v>
      </c>
      <c r="Z7" s="139">
        <v>238.5</v>
      </c>
      <c r="AA7" s="140">
        <f t="shared" si="6"/>
        <v>23408.333333333332</v>
      </c>
    </row>
    <row r="8" spans="1:27" ht="20.100000000000001" customHeight="1" x14ac:dyDescent="0.25">
      <c r="A8" s="126">
        <v>20</v>
      </c>
      <c r="B8" s="126">
        <v>2020004</v>
      </c>
      <c r="C8" s="126" t="s">
        <v>100</v>
      </c>
      <c r="D8" s="127">
        <v>252</v>
      </c>
      <c r="E8" s="127" t="s">
        <v>96</v>
      </c>
      <c r="F8" s="126" t="s">
        <v>99</v>
      </c>
      <c r="G8" s="127" t="s">
        <v>92</v>
      </c>
      <c r="H8" s="127" t="s">
        <v>93</v>
      </c>
      <c r="I8" s="126">
        <v>154.571</v>
      </c>
      <c r="J8" s="136" t="s">
        <v>94</v>
      </c>
      <c r="K8" s="141">
        <f>+'[1]PF Adds'!K11</f>
        <v>47349</v>
      </c>
      <c r="L8" s="135">
        <f t="shared" si="0"/>
        <v>18626.519687964337</v>
      </c>
      <c r="M8" s="127">
        <v>310.2</v>
      </c>
      <c r="N8" s="127">
        <v>20</v>
      </c>
      <c r="O8" s="127">
        <v>25</v>
      </c>
      <c r="Q8" s="135">
        <f t="shared" si="1"/>
        <v>931.33</v>
      </c>
      <c r="R8" s="137">
        <f t="shared" si="2"/>
        <v>931.33</v>
      </c>
      <c r="S8" s="135">
        <f t="shared" si="3"/>
        <v>745.06</v>
      </c>
      <c r="U8" s="138">
        <f t="shared" si="4"/>
        <v>0.25345000000000001</v>
      </c>
      <c r="V8" s="135">
        <f t="shared" si="5"/>
        <v>-186.2700000000001</v>
      </c>
      <c r="X8" s="126">
        <v>1095</v>
      </c>
      <c r="Y8" s="126">
        <v>1346</v>
      </c>
      <c r="Z8" s="139">
        <v>529.5</v>
      </c>
      <c r="AA8" s="140">
        <f t="shared" si="6"/>
        <v>18626.519687964337</v>
      </c>
    </row>
    <row r="9" spans="1:27" ht="20.100000000000001" customHeight="1" x14ac:dyDescent="0.25">
      <c r="B9" s="126">
        <v>2020029</v>
      </c>
      <c r="C9" s="126" t="s">
        <v>101</v>
      </c>
      <c r="D9" s="127">
        <v>251</v>
      </c>
      <c r="E9" s="127" t="s">
        <v>102</v>
      </c>
      <c r="F9" s="126" t="s">
        <v>103</v>
      </c>
      <c r="G9" s="127" t="s">
        <v>92</v>
      </c>
      <c r="H9" s="127" t="s">
        <v>93</v>
      </c>
      <c r="I9" s="126">
        <v>60</v>
      </c>
      <c r="J9" s="136" t="s">
        <v>94</v>
      </c>
      <c r="K9" s="141">
        <f>+'[1]PF Adds'!K12</f>
        <v>60000</v>
      </c>
      <c r="L9" s="142">
        <f t="shared" si="0"/>
        <v>27307.180851063829</v>
      </c>
      <c r="M9" s="127">
        <v>320.3</v>
      </c>
      <c r="N9" s="127">
        <v>22</v>
      </c>
      <c r="O9" s="127">
        <v>25</v>
      </c>
      <c r="Q9" s="135">
        <f t="shared" si="1"/>
        <v>1241.24</v>
      </c>
      <c r="R9" s="137">
        <f t="shared" si="2"/>
        <v>1241.24</v>
      </c>
      <c r="S9" s="135">
        <f t="shared" si="3"/>
        <v>1092.29</v>
      </c>
      <c r="U9" s="138">
        <f t="shared" si="4"/>
        <v>0.25345000000000001</v>
      </c>
      <c r="V9" s="135">
        <f t="shared" si="5"/>
        <v>-148.95000000000005</v>
      </c>
      <c r="X9" s="126">
        <v>1115</v>
      </c>
      <c r="Y9" s="126">
        <v>752</v>
      </c>
      <c r="Z9" s="139">
        <v>342.25</v>
      </c>
      <c r="AA9" s="140">
        <f t="shared" si="6"/>
        <v>27307.180851063829</v>
      </c>
    </row>
    <row r="10" spans="1:27" ht="20.100000000000001" customHeight="1" x14ac:dyDescent="0.25">
      <c r="A10" s="126">
        <v>54</v>
      </c>
      <c r="B10" s="126">
        <v>2020004</v>
      </c>
      <c r="C10" s="126" t="s">
        <v>104</v>
      </c>
      <c r="D10" s="127">
        <v>252</v>
      </c>
      <c r="E10" s="127" t="s">
        <v>96</v>
      </c>
      <c r="F10" s="126" t="s">
        <v>99</v>
      </c>
      <c r="G10" s="127" t="s">
        <v>92</v>
      </c>
      <c r="H10" s="127" t="s">
        <v>93</v>
      </c>
      <c r="I10" s="126">
        <v>154.571</v>
      </c>
      <c r="J10" s="136" t="s">
        <v>94</v>
      </c>
      <c r="K10" s="141">
        <f>+'[1]PF Adds'!K15</f>
        <v>68965</v>
      </c>
      <c r="L10" s="135">
        <f t="shared" si="0"/>
        <v>21359.238845144358</v>
      </c>
      <c r="M10" s="127">
        <v>330.4</v>
      </c>
      <c r="N10" s="127">
        <v>37</v>
      </c>
      <c r="O10" s="127">
        <v>25</v>
      </c>
      <c r="Q10" s="135">
        <f t="shared" si="1"/>
        <v>577.28</v>
      </c>
      <c r="R10" s="137">
        <f t="shared" si="2"/>
        <v>577.28</v>
      </c>
      <c r="S10" s="135">
        <f t="shared" si="3"/>
        <v>854.37</v>
      </c>
      <c r="U10" s="138">
        <f t="shared" si="4"/>
        <v>0.25345000000000001</v>
      </c>
      <c r="V10" s="135">
        <f t="shared" si="5"/>
        <v>277.09000000000003</v>
      </c>
      <c r="X10" s="126">
        <v>1120</v>
      </c>
      <c r="Y10" s="126">
        <v>762</v>
      </c>
      <c r="Z10" s="139">
        <v>236</v>
      </c>
      <c r="AA10" s="140">
        <f t="shared" si="6"/>
        <v>21359.238845144358</v>
      </c>
    </row>
    <row r="11" spans="1:27" ht="20.100000000000001" customHeight="1" x14ac:dyDescent="0.25">
      <c r="B11" s="126">
        <v>2019146</v>
      </c>
      <c r="C11" s="126" t="s">
        <v>105</v>
      </c>
      <c r="D11" s="127">
        <v>252</v>
      </c>
      <c r="E11" s="127" t="s">
        <v>106</v>
      </c>
      <c r="F11" s="126" t="s">
        <v>107</v>
      </c>
      <c r="G11" s="127" t="s">
        <v>92</v>
      </c>
      <c r="H11" s="127" t="s">
        <v>93</v>
      </c>
      <c r="I11" s="139">
        <v>154.76373000000001</v>
      </c>
      <c r="J11" s="136" t="s">
        <v>94</v>
      </c>
      <c r="K11" s="141">
        <f>+'[1]PF Adds'!K16</f>
        <v>154763.73000000001</v>
      </c>
      <c r="L11" s="135">
        <f t="shared" si="0"/>
        <v>33308.729291338583</v>
      </c>
      <c r="M11" s="127">
        <v>331.4</v>
      </c>
      <c r="N11" s="127">
        <v>43</v>
      </c>
      <c r="O11" s="127">
        <v>25</v>
      </c>
      <c r="Q11" s="135">
        <f t="shared" si="1"/>
        <v>774.62</v>
      </c>
      <c r="R11" s="137">
        <f t="shared" si="2"/>
        <v>774.62</v>
      </c>
      <c r="S11" s="135">
        <f t="shared" si="3"/>
        <v>1332.35</v>
      </c>
      <c r="U11" s="138">
        <f t="shared" si="4"/>
        <v>0.25345000000000001</v>
      </c>
      <c r="V11" s="135">
        <f t="shared" si="5"/>
        <v>557.7299999999999</v>
      </c>
      <c r="X11" s="126">
        <v>1125</v>
      </c>
      <c r="Y11" s="126">
        <v>762</v>
      </c>
      <c r="Z11" s="126">
        <v>164</v>
      </c>
      <c r="AA11" s="140">
        <f t="shared" si="6"/>
        <v>33308.729291338583</v>
      </c>
    </row>
    <row r="12" spans="1:27" ht="20.100000000000001" customHeight="1" x14ac:dyDescent="0.25">
      <c r="B12" s="126">
        <v>1</v>
      </c>
      <c r="C12" s="126" t="s">
        <v>108</v>
      </c>
      <c r="D12" s="127">
        <v>252</v>
      </c>
      <c r="E12" s="127" t="s">
        <v>106</v>
      </c>
      <c r="F12" s="126" t="s">
        <v>107</v>
      </c>
      <c r="G12" s="127" t="s">
        <v>92</v>
      </c>
      <c r="H12" s="127" t="s">
        <v>92</v>
      </c>
      <c r="I12" s="126">
        <v>75</v>
      </c>
      <c r="J12" s="136" t="s">
        <v>94</v>
      </c>
      <c r="K12" s="141">
        <f>+'[1]PF Adds'!K17</f>
        <v>75000</v>
      </c>
      <c r="L12" s="135">
        <f t="shared" si="0"/>
        <v>16141.732283464567</v>
      </c>
      <c r="M12" s="127">
        <v>331.4</v>
      </c>
      <c r="N12" s="127">
        <v>43</v>
      </c>
      <c r="O12" s="127">
        <v>25</v>
      </c>
      <c r="Q12" s="135">
        <f t="shared" si="1"/>
        <v>375.39</v>
      </c>
      <c r="R12" s="137">
        <f t="shared" si="2"/>
        <v>375.39</v>
      </c>
      <c r="S12" s="135">
        <f t="shared" si="3"/>
        <v>645.66999999999996</v>
      </c>
      <c r="U12" s="138">
        <f t="shared" si="4"/>
        <v>0.25345000000000001</v>
      </c>
      <c r="V12" s="135">
        <f t="shared" si="5"/>
        <v>270.27999999999997</v>
      </c>
      <c r="X12" s="126">
        <v>1125</v>
      </c>
      <c r="Y12" s="126">
        <v>762</v>
      </c>
      <c r="Z12" s="126">
        <v>164</v>
      </c>
      <c r="AA12" s="140">
        <f t="shared" si="6"/>
        <v>16141.732283464567</v>
      </c>
    </row>
    <row r="13" spans="1:27" ht="20.100000000000001" customHeight="1" x14ac:dyDescent="0.25">
      <c r="B13" s="126">
        <v>1</v>
      </c>
      <c r="C13" s="126" t="s">
        <v>109</v>
      </c>
      <c r="D13" s="127">
        <v>252</v>
      </c>
      <c r="E13" s="127" t="s">
        <v>106</v>
      </c>
      <c r="F13" s="126" t="s">
        <v>107</v>
      </c>
      <c r="G13" s="127" t="s">
        <v>92</v>
      </c>
      <c r="H13" s="127" t="s">
        <v>93</v>
      </c>
      <c r="I13" s="126">
        <v>22</v>
      </c>
      <c r="J13" s="136" t="s">
        <v>94</v>
      </c>
      <c r="K13" s="141">
        <f>+'[1]PF Adds'!K18</f>
        <v>22000</v>
      </c>
      <c r="L13" s="135">
        <f t="shared" si="0"/>
        <v>4734.9081364829399</v>
      </c>
      <c r="M13" s="127">
        <v>331.4</v>
      </c>
      <c r="N13" s="127">
        <v>43</v>
      </c>
      <c r="O13" s="127">
        <v>25</v>
      </c>
      <c r="Q13" s="135">
        <f t="shared" si="1"/>
        <v>110.11</v>
      </c>
      <c r="R13" s="137">
        <f t="shared" si="2"/>
        <v>110.11</v>
      </c>
      <c r="S13" s="135">
        <f t="shared" si="3"/>
        <v>189.4</v>
      </c>
      <c r="U13" s="138">
        <f t="shared" si="4"/>
        <v>0.25345000000000001</v>
      </c>
      <c r="V13" s="135">
        <f t="shared" si="5"/>
        <v>79.290000000000006</v>
      </c>
      <c r="X13" s="126">
        <v>1125</v>
      </c>
      <c r="Y13" s="126">
        <v>762</v>
      </c>
      <c r="Z13" s="126">
        <v>164</v>
      </c>
      <c r="AA13" s="140">
        <f t="shared" si="6"/>
        <v>4734.9081364829399</v>
      </c>
    </row>
    <row r="14" spans="1:27" ht="20.100000000000001" customHeight="1" x14ac:dyDescent="0.25">
      <c r="A14" s="126">
        <v>45</v>
      </c>
      <c r="B14" s="126">
        <v>1</v>
      </c>
      <c r="C14" s="126" t="s">
        <v>110</v>
      </c>
      <c r="D14" s="127">
        <v>255</v>
      </c>
      <c r="E14" s="127" t="s">
        <v>90</v>
      </c>
      <c r="F14" s="126" t="s">
        <v>91</v>
      </c>
      <c r="G14" s="127" t="s">
        <v>92</v>
      </c>
      <c r="H14" s="127" t="s">
        <v>93</v>
      </c>
      <c r="I14" s="126">
        <v>3500</v>
      </c>
      <c r="J14" s="136" t="s">
        <v>94</v>
      </c>
      <c r="K14" s="141">
        <f>+'[1]PF Adds'!K19</f>
        <v>1644960</v>
      </c>
      <c r="L14" s="135">
        <f t="shared" si="0"/>
        <v>354033.38582677167</v>
      </c>
      <c r="M14" s="127">
        <v>331.4</v>
      </c>
      <c r="N14" s="127">
        <v>43</v>
      </c>
      <c r="O14" s="127">
        <v>25</v>
      </c>
      <c r="Q14" s="135">
        <f t="shared" si="1"/>
        <v>8233.33</v>
      </c>
      <c r="R14" s="137">
        <f t="shared" si="2"/>
        <v>8233.33</v>
      </c>
      <c r="S14" s="135">
        <f t="shared" si="3"/>
        <v>14161.34</v>
      </c>
      <c r="U14" s="138">
        <f t="shared" si="4"/>
        <v>0.25345000000000001</v>
      </c>
      <c r="V14" s="135"/>
      <c r="X14" s="126">
        <v>1125</v>
      </c>
      <c r="Y14" s="126">
        <v>762</v>
      </c>
      <c r="Z14" s="139">
        <v>164</v>
      </c>
      <c r="AA14" s="140">
        <f t="shared" si="6"/>
        <v>354033.38582677167</v>
      </c>
    </row>
    <row r="15" spans="1:27" ht="20.100000000000001" customHeight="1" x14ac:dyDescent="0.25">
      <c r="A15" s="126">
        <v>14</v>
      </c>
      <c r="B15" s="126">
        <v>2019109</v>
      </c>
      <c r="C15" s="126" t="s">
        <v>111</v>
      </c>
      <c r="D15" s="127">
        <v>255</v>
      </c>
      <c r="E15" s="127" t="s">
        <v>90</v>
      </c>
      <c r="F15" s="126" t="s">
        <v>91</v>
      </c>
      <c r="G15" s="127" t="s">
        <v>92</v>
      </c>
      <c r="H15" s="127" t="s">
        <v>93</v>
      </c>
      <c r="I15" s="126">
        <v>6112.201</v>
      </c>
      <c r="J15" s="143" t="s">
        <v>94</v>
      </c>
      <c r="K15" s="135">
        <f>+'[1]PF Adds'!K22</f>
        <v>101202.01655737705</v>
      </c>
      <c r="L15" s="135">
        <f t="shared" si="0"/>
        <v>21781.011437545716</v>
      </c>
      <c r="M15" s="127">
        <v>331.4</v>
      </c>
      <c r="N15" s="144">
        <v>42.916666666666664</v>
      </c>
      <c r="O15" s="127">
        <v>25</v>
      </c>
      <c r="Q15" s="135">
        <f t="shared" si="1"/>
        <v>507.52</v>
      </c>
      <c r="R15" s="137">
        <f t="shared" si="2"/>
        <v>507.52</v>
      </c>
      <c r="S15" s="135">
        <f>ROUND(K15/O15,2)</f>
        <v>4048.08</v>
      </c>
      <c r="U15" s="138">
        <f t="shared" si="4"/>
        <v>0.25345000000000001</v>
      </c>
      <c r="V15" s="135">
        <f>+S15-R15</f>
        <v>3540.56</v>
      </c>
      <c r="X15" s="126">
        <v>1125</v>
      </c>
      <c r="Y15" s="126">
        <v>762</v>
      </c>
      <c r="Z15" s="139">
        <v>164</v>
      </c>
      <c r="AA15" s="140">
        <f t="shared" si="6"/>
        <v>21781.011437545716</v>
      </c>
    </row>
    <row r="16" spans="1:27" ht="20.100000000000001" customHeight="1" x14ac:dyDescent="0.25">
      <c r="A16" s="126">
        <v>28</v>
      </c>
      <c r="B16" s="126">
        <v>1</v>
      </c>
      <c r="C16" s="126" t="s">
        <v>112</v>
      </c>
      <c r="D16" s="127">
        <v>255</v>
      </c>
      <c r="E16" s="127" t="s">
        <v>90</v>
      </c>
      <c r="F16" s="126" t="s">
        <v>91</v>
      </c>
      <c r="G16" s="127" t="s">
        <v>92</v>
      </c>
      <c r="H16" s="127" t="s">
        <v>92</v>
      </c>
      <c r="I16" s="126">
        <v>220</v>
      </c>
      <c r="J16" s="136" t="s">
        <v>94</v>
      </c>
      <c r="K16" s="135">
        <f>+'[1]PF Adds'!K21</f>
        <v>333075</v>
      </c>
      <c r="L16" s="135">
        <f t="shared" si="0"/>
        <v>71685.433070866144</v>
      </c>
      <c r="M16" s="127">
        <v>331.4</v>
      </c>
      <c r="N16" s="127">
        <v>43</v>
      </c>
      <c r="O16" s="127">
        <v>25</v>
      </c>
      <c r="Q16" s="135">
        <f t="shared" si="1"/>
        <v>1667.1</v>
      </c>
      <c r="R16" s="137">
        <f t="shared" si="2"/>
        <v>1667.1</v>
      </c>
      <c r="S16" s="135">
        <f>ROUND(L16/O16,2)</f>
        <v>2867.42</v>
      </c>
      <c r="U16" s="138">
        <f t="shared" si="4"/>
        <v>0.25345000000000001</v>
      </c>
      <c r="V16" s="135"/>
      <c r="X16" s="126">
        <v>1125</v>
      </c>
      <c r="Y16" s="126">
        <v>762</v>
      </c>
      <c r="Z16" s="139">
        <v>164</v>
      </c>
      <c r="AA16" s="140">
        <f t="shared" si="6"/>
        <v>71685.433070866144</v>
      </c>
    </row>
    <row r="17" spans="1:27" ht="20.100000000000001" customHeight="1" x14ac:dyDescent="0.25">
      <c r="J17" s="136"/>
      <c r="K17" s="135"/>
      <c r="L17" s="135"/>
      <c r="N17" s="127"/>
      <c r="O17" s="127"/>
      <c r="Q17" s="135"/>
      <c r="R17" s="135"/>
      <c r="S17" s="135"/>
      <c r="U17" s="138"/>
      <c r="V17" s="135"/>
    </row>
    <row r="18" spans="1:27" ht="20.100000000000001" customHeight="1" thickBot="1" x14ac:dyDescent="0.3">
      <c r="C18" s="145" t="s">
        <v>113</v>
      </c>
      <c r="J18" s="136"/>
      <c r="K18" s="146">
        <f>SUM(K5:K16)</f>
        <v>2724082.7465573768</v>
      </c>
      <c r="L18" s="147">
        <f>SUM(L5:L16)</f>
        <v>675355.02831953112</v>
      </c>
      <c r="N18" s="127"/>
      <c r="O18" s="127"/>
      <c r="Q18" s="148">
        <f>SUM(Q4:Q17)</f>
        <v>17963.82</v>
      </c>
      <c r="R18" s="146">
        <f>SUM(R5:R16)</f>
        <v>17963.82</v>
      </c>
      <c r="S18" s="148">
        <f>SUM(S4:S17)</f>
        <v>30191.049999999996</v>
      </c>
      <c r="U18" s="138"/>
      <c r="V18" s="148">
        <f>SUM(V4:V17)</f>
        <v>5098.8999999999996</v>
      </c>
      <c r="AA18" s="146">
        <f>SUM(AA5:AA16)</f>
        <v>675355.02831953112</v>
      </c>
    </row>
    <row r="19" spans="1:27" ht="20.100000000000001" customHeight="1" x14ac:dyDescent="0.25">
      <c r="C19" s="129"/>
      <c r="J19" s="136"/>
      <c r="K19" s="135"/>
      <c r="L19" s="135"/>
      <c r="N19" s="127"/>
      <c r="O19" s="127"/>
      <c r="Q19" s="135"/>
      <c r="R19" s="135"/>
      <c r="S19" s="135"/>
      <c r="U19" s="138"/>
      <c r="V19" s="135"/>
    </row>
    <row r="20" spans="1:27" ht="20.100000000000001" customHeight="1" x14ac:dyDescent="0.25">
      <c r="A20" s="129" t="s">
        <v>114</v>
      </c>
      <c r="J20" s="136"/>
      <c r="K20" s="135"/>
      <c r="L20" s="135"/>
      <c r="N20" s="127"/>
      <c r="O20" s="127"/>
      <c r="Q20" s="135"/>
      <c r="R20" s="135"/>
      <c r="S20" s="135"/>
      <c r="U20" s="138"/>
      <c r="V20" s="135"/>
    </row>
    <row r="21" spans="1:27" ht="20.100000000000001" customHeight="1" x14ac:dyDescent="0.25">
      <c r="A21" s="126">
        <v>10</v>
      </c>
      <c r="B21" s="126">
        <v>2019175</v>
      </c>
      <c r="C21" s="126" t="s">
        <v>115</v>
      </c>
      <c r="D21" s="127">
        <v>249</v>
      </c>
      <c r="E21" s="127" t="s">
        <v>116</v>
      </c>
      <c r="F21" s="126" t="s">
        <v>117</v>
      </c>
      <c r="G21" s="127" t="s">
        <v>92</v>
      </c>
      <c r="H21" s="127" t="s">
        <v>93</v>
      </c>
      <c r="I21" s="126">
        <v>637</v>
      </c>
      <c r="J21" s="136" t="s">
        <v>118</v>
      </c>
      <c r="K21" s="135">
        <f>+'[1]PF Adds'!K23</f>
        <v>657175</v>
      </c>
      <c r="L21" s="135">
        <f t="shared" ref="L21:L45" si="7">+AA21</f>
        <v>247400.60517529215</v>
      </c>
      <c r="M21" s="127">
        <v>354.4</v>
      </c>
      <c r="N21" s="127">
        <v>32</v>
      </c>
      <c r="O21" s="127">
        <v>25</v>
      </c>
      <c r="Q21" s="135">
        <f t="shared" ref="Q21:Q45" si="8">+R21</f>
        <v>7731.27</v>
      </c>
      <c r="R21" s="149">
        <f t="shared" ref="R21:R45" si="9">ROUND(L21/N21,2)</f>
        <v>7731.27</v>
      </c>
      <c r="S21" s="135">
        <f>ROUND(L21/O21,2)</f>
        <v>9896.02</v>
      </c>
      <c r="U21" s="138">
        <f t="shared" ref="U21:U45" si="10">ROUND(0.055+(0.945*0.21),6)</f>
        <v>0.25345000000000001</v>
      </c>
      <c r="V21" s="135">
        <f>+S21-R21</f>
        <v>2164.75</v>
      </c>
      <c r="X21" s="126">
        <v>1300</v>
      </c>
      <c r="Y21" s="126">
        <v>599</v>
      </c>
      <c r="Z21" s="139">
        <v>225.5</v>
      </c>
      <c r="AA21" s="140">
        <f t="shared" ref="AA21:AA45" si="11">K21*Z21/Y21</f>
        <v>247400.60517529215</v>
      </c>
    </row>
    <row r="22" spans="1:27" ht="20.100000000000001" customHeight="1" x14ac:dyDescent="0.25">
      <c r="A22" s="126">
        <v>27</v>
      </c>
      <c r="B22" s="126">
        <v>1</v>
      </c>
      <c r="C22" s="126" t="s">
        <v>119</v>
      </c>
      <c r="D22" s="127">
        <v>250</v>
      </c>
      <c r="E22" s="126" t="s">
        <v>120</v>
      </c>
      <c r="F22" s="126" t="s">
        <v>121</v>
      </c>
      <c r="G22" s="127" t="s">
        <v>92</v>
      </c>
      <c r="H22" s="127" t="s">
        <v>93</v>
      </c>
      <c r="I22" s="126">
        <v>56</v>
      </c>
      <c r="J22" s="136" t="s">
        <v>118</v>
      </c>
      <c r="K22" s="135">
        <f>+'[1]PF Adds'!K27</f>
        <v>56000</v>
      </c>
      <c r="L22" s="135">
        <f t="shared" si="7"/>
        <v>20062.992125984252</v>
      </c>
      <c r="M22" s="127">
        <v>360.2</v>
      </c>
      <c r="N22" s="127">
        <v>30</v>
      </c>
      <c r="O22" s="127">
        <v>25</v>
      </c>
      <c r="Q22" s="135">
        <f t="shared" si="8"/>
        <v>668.77</v>
      </c>
      <c r="R22" s="149">
        <f t="shared" si="9"/>
        <v>668.77</v>
      </c>
      <c r="S22" s="135">
        <f>ROUND(L22/O22,2)</f>
        <v>802.52</v>
      </c>
      <c r="U22" s="138">
        <f t="shared" si="10"/>
        <v>0.25345000000000001</v>
      </c>
      <c r="V22" s="135">
        <f>+S22-R22</f>
        <v>133.75</v>
      </c>
      <c r="X22" s="126">
        <v>1345</v>
      </c>
      <c r="Y22" s="126">
        <v>762</v>
      </c>
      <c r="Z22" s="139">
        <v>273</v>
      </c>
      <c r="AA22" s="140">
        <f t="shared" si="11"/>
        <v>20062.992125984252</v>
      </c>
    </row>
    <row r="23" spans="1:27" ht="20.100000000000001" customHeight="1" x14ac:dyDescent="0.25">
      <c r="A23" s="126">
        <v>5</v>
      </c>
      <c r="B23" s="126">
        <v>2019145</v>
      </c>
      <c r="C23" s="126" t="s">
        <v>122</v>
      </c>
      <c r="D23" s="127">
        <v>250</v>
      </c>
      <c r="E23" s="126" t="s">
        <v>120</v>
      </c>
      <c r="F23" s="126" t="s">
        <v>121</v>
      </c>
      <c r="G23" s="127" t="s">
        <v>92</v>
      </c>
      <c r="H23" s="127" t="s">
        <v>93</v>
      </c>
      <c r="I23" s="126">
        <v>1766.115</v>
      </c>
      <c r="J23" s="136" t="s">
        <v>118</v>
      </c>
      <c r="K23" s="135">
        <f>+'[1]PF Adds'!K31</f>
        <v>84000</v>
      </c>
      <c r="L23" s="135">
        <f t="shared" si="7"/>
        <v>30094.488188976378</v>
      </c>
      <c r="M23" s="127">
        <v>360.2</v>
      </c>
      <c r="N23" s="127">
        <v>30</v>
      </c>
      <c r="O23" s="127">
        <v>25</v>
      </c>
      <c r="Q23" s="135">
        <f t="shared" si="8"/>
        <v>1003.15</v>
      </c>
      <c r="R23" s="135">
        <f t="shared" si="9"/>
        <v>1003.15</v>
      </c>
      <c r="S23" s="135">
        <f>ROUND(K23/O23,2)</f>
        <v>3360</v>
      </c>
      <c r="U23" s="138">
        <f t="shared" si="10"/>
        <v>0.25345000000000001</v>
      </c>
      <c r="V23" s="135">
        <f>+S23-R23</f>
        <v>2356.85</v>
      </c>
      <c r="X23" s="126">
        <v>1345</v>
      </c>
      <c r="Y23" s="126">
        <v>762</v>
      </c>
      <c r="Z23" s="139">
        <v>273</v>
      </c>
      <c r="AA23" s="140">
        <f t="shared" si="11"/>
        <v>30094.488188976378</v>
      </c>
    </row>
    <row r="24" spans="1:27" ht="20.100000000000001" customHeight="1" x14ac:dyDescent="0.25">
      <c r="B24" s="126">
        <v>1</v>
      </c>
      <c r="C24" s="126" t="s">
        <v>110</v>
      </c>
      <c r="D24" s="127">
        <v>255</v>
      </c>
      <c r="E24" s="127" t="s">
        <v>90</v>
      </c>
      <c r="F24" s="126" t="s">
        <v>91</v>
      </c>
      <c r="G24" s="127" t="s">
        <v>92</v>
      </c>
      <c r="J24" s="136" t="s">
        <v>118</v>
      </c>
      <c r="K24" s="135">
        <f>+'[1]PF Adds'!K28</f>
        <v>1931040.0000000002</v>
      </c>
      <c r="L24" s="135">
        <f t="shared" si="7"/>
        <v>691829.29133858276</v>
      </c>
      <c r="M24" s="127">
        <v>360.2</v>
      </c>
      <c r="N24" s="127">
        <v>30</v>
      </c>
      <c r="O24" s="127">
        <v>25</v>
      </c>
      <c r="Q24" s="135">
        <f t="shared" si="8"/>
        <v>23060.98</v>
      </c>
      <c r="R24" s="135">
        <f t="shared" si="9"/>
        <v>23060.98</v>
      </c>
      <c r="S24" s="135">
        <f>ROUND(L24/O24,2)</f>
        <v>27673.17</v>
      </c>
      <c r="U24" s="138">
        <f t="shared" si="10"/>
        <v>0.25345000000000001</v>
      </c>
      <c r="V24" s="135"/>
      <c r="X24" s="126">
        <v>1345</v>
      </c>
      <c r="Y24" s="126">
        <v>762</v>
      </c>
      <c r="Z24" s="139">
        <v>273</v>
      </c>
      <c r="AA24" s="140">
        <f t="shared" si="11"/>
        <v>691829.29133858276</v>
      </c>
    </row>
    <row r="25" spans="1:27" ht="20.100000000000001" customHeight="1" x14ac:dyDescent="0.25">
      <c r="B25" s="126">
        <v>1</v>
      </c>
      <c r="C25" s="126" t="s">
        <v>112</v>
      </c>
      <c r="D25" s="127">
        <v>255</v>
      </c>
      <c r="E25" s="127" t="s">
        <v>90</v>
      </c>
      <c r="F25" s="126" t="s">
        <v>91</v>
      </c>
      <c r="G25" s="127" t="s">
        <v>92</v>
      </c>
      <c r="H25" s="127" t="s">
        <v>92</v>
      </c>
      <c r="J25" s="136" t="s">
        <v>118</v>
      </c>
      <c r="K25" s="135">
        <f>+'[1]PF Adds'!K30</f>
        <v>111025</v>
      </c>
      <c r="L25" s="135">
        <f t="shared" si="7"/>
        <v>39776.673228346459</v>
      </c>
      <c r="M25" s="127">
        <v>360.2</v>
      </c>
      <c r="N25" s="127">
        <v>30</v>
      </c>
      <c r="O25" s="127">
        <v>25</v>
      </c>
      <c r="Q25" s="135">
        <f t="shared" si="8"/>
        <v>1325.89</v>
      </c>
      <c r="R25" s="135">
        <f t="shared" si="9"/>
        <v>1325.89</v>
      </c>
      <c r="S25" s="135">
        <f>ROUND(L25/O25,2)</f>
        <v>1591.07</v>
      </c>
      <c r="U25" s="138">
        <f t="shared" si="10"/>
        <v>0.25345000000000001</v>
      </c>
      <c r="V25" s="135"/>
      <c r="X25" s="126">
        <v>1345</v>
      </c>
      <c r="Y25" s="126">
        <v>762</v>
      </c>
      <c r="Z25" s="139">
        <v>273</v>
      </c>
      <c r="AA25" s="140">
        <f t="shared" si="11"/>
        <v>39776.673228346459</v>
      </c>
    </row>
    <row r="26" spans="1:27" ht="20.100000000000001" customHeight="1" x14ac:dyDescent="0.25">
      <c r="A26" s="126">
        <v>8</v>
      </c>
      <c r="B26" s="126">
        <v>2019173</v>
      </c>
      <c r="C26" s="126" t="s">
        <v>123</v>
      </c>
      <c r="D26" s="127">
        <v>241</v>
      </c>
      <c r="E26" s="126" t="s">
        <v>120</v>
      </c>
      <c r="F26" s="126" t="s">
        <v>124</v>
      </c>
      <c r="G26" s="127" t="s">
        <v>92</v>
      </c>
      <c r="H26" s="127" t="s">
        <v>92</v>
      </c>
      <c r="I26" s="126">
        <v>828.92200000000003</v>
      </c>
      <c r="J26" s="136" t="s">
        <v>118</v>
      </c>
      <c r="K26" s="135">
        <f>+'[1]PF Adds'!K33</f>
        <v>6350</v>
      </c>
      <c r="L26" s="135">
        <f t="shared" si="7"/>
        <v>2275</v>
      </c>
      <c r="M26" s="127">
        <v>360.2</v>
      </c>
      <c r="N26" s="127">
        <v>30</v>
      </c>
      <c r="O26" s="127">
        <v>25</v>
      </c>
      <c r="Q26" s="135">
        <f t="shared" si="8"/>
        <v>75.83</v>
      </c>
      <c r="R26" s="135">
        <f t="shared" si="9"/>
        <v>75.83</v>
      </c>
      <c r="S26" s="135">
        <f>ROUND(K26/O26,2)</f>
        <v>254</v>
      </c>
      <c r="U26" s="138">
        <f t="shared" si="10"/>
        <v>0.25345000000000001</v>
      </c>
      <c r="V26" s="135">
        <f t="shared" ref="V26:V45" si="12">+S26-R26</f>
        <v>178.17000000000002</v>
      </c>
      <c r="X26" s="126">
        <v>1345</v>
      </c>
      <c r="Y26" s="126">
        <v>762</v>
      </c>
      <c r="Z26" s="139">
        <v>273</v>
      </c>
      <c r="AA26" s="140">
        <f t="shared" si="11"/>
        <v>2275</v>
      </c>
    </row>
    <row r="27" spans="1:27" ht="20.100000000000001" customHeight="1" x14ac:dyDescent="0.25">
      <c r="B27" s="126">
        <v>2019087</v>
      </c>
      <c r="C27" s="126" t="s">
        <v>125</v>
      </c>
      <c r="D27" s="127">
        <v>241</v>
      </c>
      <c r="E27" s="126" t="s">
        <v>120</v>
      </c>
      <c r="F27" s="126" t="s">
        <v>124</v>
      </c>
      <c r="G27" s="127" t="s">
        <v>92</v>
      </c>
      <c r="H27" s="127" t="s">
        <v>92</v>
      </c>
      <c r="I27" s="126">
        <v>531.26655000000005</v>
      </c>
      <c r="J27" s="136" t="s">
        <v>118</v>
      </c>
      <c r="K27" s="135">
        <f>+'[1]PF Adds'!K32</f>
        <v>338864.89790178911</v>
      </c>
      <c r="L27" s="135">
        <f t="shared" si="7"/>
        <v>121404.35318528666</v>
      </c>
      <c r="M27" s="127">
        <v>360.2</v>
      </c>
      <c r="N27" s="127">
        <v>30</v>
      </c>
      <c r="O27" s="127">
        <v>25</v>
      </c>
      <c r="Q27" s="135">
        <f t="shared" si="8"/>
        <v>4046.81</v>
      </c>
      <c r="R27" s="135">
        <f t="shared" si="9"/>
        <v>4046.81</v>
      </c>
      <c r="S27" s="135">
        <f>ROUND(L27/O27,2)</f>
        <v>4856.17</v>
      </c>
      <c r="U27" s="138">
        <f t="shared" si="10"/>
        <v>0.25345000000000001</v>
      </c>
      <c r="V27" s="135">
        <f t="shared" si="12"/>
        <v>809.36000000000013</v>
      </c>
      <c r="X27" s="126">
        <v>1345</v>
      </c>
      <c r="Y27" s="126">
        <v>762</v>
      </c>
      <c r="Z27" s="139">
        <v>273</v>
      </c>
      <c r="AA27" s="140">
        <f t="shared" si="11"/>
        <v>121404.35318528666</v>
      </c>
    </row>
    <row r="28" spans="1:27" ht="20.100000000000001" customHeight="1" x14ac:dyDescent="0.25">
      <c r="B28" s="126">
        <v>2019145</v>
      </c>
      <c r="C28" s="126" t="s">
        <v>122</v>
      </c>
      <c r="D28" s="127">
        <v>250</v>
      </c>
      <c r="E28" s="126" t="s">
        <v>120</v>
      </c>
      <c r="F28" s="126" t="s">
        <v>121</v>
      </c>
      <c r="G28" s="127" t="s">
        <v>92</v>
      </c>
      <c r="H28" s="127" t="s">
        <v>93</v>
      </c>
      <c r="J28" s="136" t="s">
        <v>118</v>
      </c>
      <c r="K28" s="135">
        <f>+'[1]PF Adds'!K37</f>
        <v>360000</v>
      </c>
      <c r="L28" s="135">
        <f t="shared" si="7"/>
        <v>70866.14173228346</v>
      </c>
      <c r="M28" s="127">
        <v>361.2</v>
      </c>
      <c r="N28" s="127">
        <v>45</v>
      </c>
      <c r="O28" s="127">
        <v>25</v>
      </c>
      <c r="Q28" s="135">
        <f t="shared" si="8"/>
        <v>1574.8</v>
      </c>
      <c r="R28" s="135">
        <f t="shared" si="9"/>
        <v>1574.8</v>
      </c>
      <c r="S28" s="135">
        <f>ROUND(K28/O28,2)</f>
        <v>14400</v>
      </c>
      <c r="U28" s="138">
        <f t="shared" si="10"/>
        <v>0.25345000000000001</v>
      </c>
      <c r="V28" s="135">
        <f t="shared" si="12"/>
        <v>12825.2</v>
      </c>
      <c r="X28" s="126">
        <v>1350</v>
      </c>
      <c r="Y28" s="126">
        <v>762</v>
      </c>
      <c r="Z28" s="139">
        <v>150</v>
      </c>
      <c r="AA28" s="140">
        <f t="shared" si="11"/>
        <v>70866.14173228346</v>
      </c>
    </row>
    <row r="29" spans="1:27" ht="20.100000000000001" customHeight="1" x14ac:dyDescent="0.25">
      <c r="B29" s="126">
        <v>2019173</v>
      </c>
      <c r="C29" s="126" t="s">
        <v>123</v>
      </c>
      <c r="D29" s="127">
        <v>241</v>
      </c>
      <c r="E29" s="126" t="s">
        <v>120</v>
      </c>
      <c r="F29" s="126" t="s">
        <v>124</v>
      </c>
      <c r="G29" s="127" t="s">
        <v>92</v>
      </c>
      <c r="H29" s="127" t="s">
        <v>92</v>
      </c>
      <c r="J29" s="136" t="s">
        <v>118</v>
      </c>
      <c r="K29" s="135">
        <f>+'[1]PF Adds'!K39</f>
        <v>92205</v>
      </c>
      <c r="L29" s="135">
        <f t="shared" si="7"/>
        <v>18150.590551181103</v>
      </c>
      <c r="M29" s="127">
        <v>361.2</v>
      </c>
      <c r="N29" s="127">
        <v>45</v>
      </c>
      <c r="O29" s="127">
        <v>25</v>
      </c>
      <c r="Q29" s="135">
        <f t="shared" si="8"/>
        <v>403.35</v>
      </c>
      <c r="R29" s="135">
        <f t="shared" si="9"/>
        <v>403.35</v>
      </c>
      <c r="S29" s="135">
        <f>ROUND(K29/O29,2)</f>
        <v>3688.2</v>
      </c>
      <c r="U29" s="138">
        <f t="shared" si="10"/>
        <v>0.25345000000000001</v>
      </c>
      <c r="V29" s="135">
        <f t="shared" si="12"/>
        <v>3284.85</v>
      </c>
      <c r="X29" s="126">
        <v>1350</v>
      </c>
      <c r="Y29" s="126">
        <v>762</v>
      </c>
      <c r="Z29" s="139">
        <v>150</v>
      </c>
      <c r="AA29" s="140">
        <f t="shared" si="11"/>
        <v>18150.590551181103</v>
      </c>
    </row>
    <row r="30" spans="1:27" ht="20.100000000000001" customHeight="1" x14ac:dyDescent="0.25">
      <c r="A30" s="126">
        <v>18</v>
      </c>
      <c r="B30" s="126">
        <v>2019087</v>
      </c>
      <c r="C30" s="126" t="s">
        <v>125</v>
      </c>
      <c r="D30" s="127">
        <v>241</v>
      </c>
      <c r="E30" s="126" t="s">
        <v>120</v>
      </c>
      <c r="F30" s="126" t="s">
        <v>124</v>
      </c>
      <c r="G30" s="127" t="s">
        <v>92</v>
      </c>
      <c r="J30" s="136" t="s">
        <v>118</v>
      </c>
      <c r="K30" s="135">
        <f>+'[1]PF Adds'!K40</f>
        <v>172219.40762033898</v>
      </c>
      <c r="L30" s="135">
        <f t="shared" si="7"/>
        <v>33901.458192980121</v>
      </c>
      <c r="M30" s="127">
        <v>361.2</v>
      </c>
      <c r="N30" s="127">
        <v>45</v>
      </c>
      <c r="O30" s="127">
        <v>25</v>
      </c>
      <c r="Q30" s="135">
        <f t="shared" si="8"/>
        <v>753.37</v>
      </c>
      <c r="R30" s="135">
        <f t="shared" si="9"/>
        <v>753.37</v>
      </c>
      <c r="S30" s="135">
        <f>ROUND(L30/O30,2)</f>
        <v>1356.06</v>
      </c>
      <c r="U30" s="138">
        <f t="shared" si="10"/>
        <v>0.25345000000000001</v>
      </c>
      <c r="V30" s="135">
        <f t="shared" si="12"/>
        <v>602.68999999999994</v>
      </c>
      <c r="X30" s="126">
        <v>1350</v>
      </c>
      <c r="Y30" s="126">
        <v>762</v>
      </c>
      <c r="Z30" s="139">
        <v>150</v>
      </c>
      <c r="AA30" s="140">
        <f t="shared" si="11"/>
        <v>33901.458192980121</v>
      </c>
    </row>
    <row r="31" spans="1:27" ht="20.100000000000001" customHeight="1" x14ac:dyDescent="0.25">
      <c r="B31" s="126">
        <v>2019145</v>
      </c>
      <c r="C31" s="126" t="s">
        <v>122</v>
      </c>
      <c r="D31" s="127">
        <v>250</v>
      </c>
      <c r="E31" s="126" t="s">
        <v>120</v>
      </c>
      <c r="F31" s="126" t="s">
        <v>121</v>
      </c>
      <c r="G31" s="127" t="s">
        <v>92</v>
      </c>
      <c r="H31" s="127" t="s">
        <v>93</v>
      </c>
      <c r="J31" s="136" t="s">
        <v>118</v>
      </c>
      <c r="K31" s="135">
        <f>+'[1]PF Adds'!K42</f>
        <v>183600</v>
      </c>
      <c r="L31" s="135">
        <f t="shared" si="7"/>
        <v>58781.443298969069</v>
      </c>
      <c r="M31" s="127" t="s">
        <v>126</v>
      </c>
      <c r="N31" s="127">
        <v>30</v>
      </c>
      <c r="O31" s="127">
        <v>25</v>
      </c>
      <c r="Q31" s="135">
        <f t="shared" si="8"/>
        <v>1959.38</v>
      </c>
      <c r="R31" s="135">
        <f t="shared" si="9"/>
        <v>1959.38</v>
      </c>
      <c r="S31" s="135">
        <f>ROUND(K31/O31,2)</f>
        <v>7344</v>
      </c>
      <c r="U31" s="138">
        <f t="shared" si="10"/>
        <v>0.25345000000000001</v>
      </c>
      <c r="V31" s="135">
        <f t="shared" si="12"/>
        <v>5384.62</v>
      </c>
      <c r="X31" s="126">
        <v>1353</v>
      </c>
      <c r="Y31" s="126">
        <v>873</v>
      </c>
      <c r="Z31" s="139">
        <v>279.5</v>
      </c>
      <c r="AA31" s="140">
        <f t="shared" si="11"/>
        <v>58781.443298969069</v>
      </c>
    </row>
    <row r="32" spans="1:27" ht="20.100000000000001" customHeight="1" x14ac:dyDescent="0.25">
      <c r="B32" s="126">
        <v>2019173</v>
      </c>
      <c r="C32" s="126" t="s">
        <v>123</v>
      </c>
      <c r="D32" s="127">
        <v>241</v>
      </c>
      <c r="E32" s="126" t="s">
        <v>120</v>
      </c>
      <c r="F32" s="126" t="s">
        <v>124</v>
      </c>
      <c r="G32" s="127" t="s">
        <v>92</v>
      </c>
      <c r="H32" s="127" t="s">
        <v>92</v>
      </c>
      <c r="J32" s="136" t="s">
        <v>118</v>
      </c>
      <c r="K32" s="135">
        <f>+'[1]PF Adds'!K41</f>
        <v>72250</v>
      </c>
      <c r="L32" s="135">
        <f t="shared" si="7"/>
        <v>23131.586483390609</v>
      </c>
      <c r="M32" s="127" t="s">
        <v>126</v>
      </c>
      <c r="N32" s="127">
        <v>30</v>
      </c>
      <c r="O32" s="127">
        <v>25</v>
      </c>
      <c r="Q32" s="135">
        <f t="shared" si="8"/>
        <v>771.05</v>
      </c>
      <c r="R32" s="135">
        <f t="shared" si="9"/>
        <v>771.05</v>
      </c>
      <c r="S32" s="135">
        <f>ROUND(K32/O32,2)</f>
        <v>2890</v>
      </c>
      <c r="U32" s="138">
        <f t="shared" si="10"/>
        <v>0.25345000000000001</v>
      </c>
      <c r="V32" s="135">
        <f t="shared" si="12"/>
        <v>2118.9499999999998</v>
      </c>
      <c r="X32" s="126">
        <v>1353</v>
      </c>
      <c r="Y32" s="126">
        <v>873</v>
      </c>
      <c r="Z32" s="139">
        <v>279.5</v>
      </c>
      <c r="AA32" s="140">
        <f t="shared" si="11"/>
        <v>23131.586483390609</v>
      </c>
    </row>
    <row r="33" spans="1:27" ht="20.100000000000001" customHeight="1" x14ac:dyDescent="0.25">
      <c r="A33" s="126">
        <v>18</v>
      </c>
      <c r="B33" s="126">
        <v>2019087</v>
      </c>
      <c r="C33" s="126" t="s">
        <v>125</v>
      </c>
      <c r="D33" s="127">
        <v>241</v>
      </c>
      <c r="E33" s="126" t="s">
        <v>120</v>
      </c>
      <c r="F33" s="126" t="s">
        <v>124</v>
      </c>
      <c r="G33" s="127" t="s">
        <v>92</v>
      </c>
      <c r="J33" s="136" t="s">
        <v>118</v>
      </c>
      <c r="K33" s="135">
        <f>+'[1]PF Adds'!K43</f>
        <v>40182</v>
      </c>
      <c r="L33" s="135">
        <f t="shared" si="7"/>
        <v>12864.683848797251</v>
      </c>
      <c r="M33" s="127" t="s">
        <v>126</v>
      </c>
      <c r="N33" s="127">
        <v>30</v>
      </c>
      <c r="O33" s="127">
        <v>25</v>
      </c>
      <c r="Q33" s="135">
        <f t="shared" si="8"/>
        <v>428.82</v>
      </c>
      <c r="R33" s="135">
        <f t="shared" si="9"/>
        <v>428.82</v>
      </c>
      <c r="S33" s="135">
        <f>ROUND(L33/O33,2)</f>
        <v>514.59</v>
      </c>
      <c r="U33" s="138">
        <f t="shared" si="10"/>
        <v>0.25345000000000001</v>
      </c>
      <c r="V33" s="135">
        <f t="shared" si="12"/>
        <v>85.770000000000039</v>
      </c>
      <c r="X33" s="126">
        <v>1353</v>
      </c>
      <c r="Y33" s="126">
        <v>873</v>
      </c>
      <c r="Z33" s="139">
        <v>279.5</v>
      </c>
      <c r="AA33" s="140">
        <f t="shared" si="11"/>
        <v>12864.683848797251</v>
      </c>
    </row>
    <row r="34" spans="1:27" ht="20.100000000000001" customHeight="1" x14ac:dyDescent="0.25">
      <c r="A34" s="126">
        <v>30</v>
      </c>
      <c r="B34" s="126">
        <v>1</v>
      </c>
      <c r="C34" s="126" t="s">
        <v>127</v>
      </c>
      <c r="D34" s="127">
        <v>249</v>
      </c>
      <c r="E34" s="127" t="s">
        <v>116</v>
      </c>
      <c r="F34" s="126" t="s">
        <v>117</v>
      </c>
      <c r="G34" s="127" t="s">
        <v>92</v>
      </c>
      <c r="H34" s="127" t="s">
        <v>92</v>
      </c>
      <c r="I34" s="126">
        <v>100</v>
      </c>
      <c r="J34" s="136" t="s">
        <v>118</v>
      </c>
      <c r="K34" s="135">
        <f>+'[1]PF Adds'!K47</f>
        <v>100000</v>
      </c>
      <c r="L34" s="135">
        <f t="shared" si="7"/>
        <v>39190.317195325544</v>
      </c>
      <c r="M34" s="127">
        <v>370.3</v>
      </c>
      <c r="N34" s="127">
        <v>30</v>
      </c>
      <c r="O34" s="127">
        <v>25</v>
      </c>
      <c r="Q34" s="135">
        <f t="shared" si="8"/>
        <v>1306.3399999999999</v>
      </c>
      <c r="R34" s="135">
        <f t="shared" si="9"/>
        <v>1306.3399999999999</v>
      </c>
      <c r="S34" s="135">
        <f>ROUND(L34/O34,2)</f>
        <v>1567.61</v>
      </c>
      <c r="U34" s="138">
        <f t="shared" si="10"/>
        <v>0.25345000000000001</v>
      </c>
      <c r="V34" s="135">
        <f t="shared" si="12"/>
        <v>261.27</v>
      </c>
      <c r="X34" s="126">
        <v>1375</v>
      </c>
      <c r="Y34" s="126">
        <v>599</v>
      </c>
      <c r="Z34" s="139">
        <v>234.75</v>
      </c>
      <c r="AA34" s="140">
        <f t="shared" si="11"/>
        <v>39190.317195325544</v>
      </c>
    </row>
    <row r="35" spans="1:27" ht="20.100000000000001" customHeight="1" x14ac:dyDescent="0.25">
      <c r="B35" s="126">
        <v>2019145</v>
      </c>
      <c r="C35" s="126" t="s">
        <v>122</v>
      </c>
      <c r="D35" s="127">
        <v>250</v>
      </c>
      <c r="E35" s="126" t="s">
        <v>120</v>
      </c>
      <c r="F35" s="126" t="s">
        <v>121</v>
      </c>
      <c r="G35" s="127" t="s">
        <v>92</v>
      </c>
      <c r="H35" s="127" t="s">
        <v>93</v>
      </c>
      <c r="J35" s="136" t="s">
        <v>118</v>
      </c>
      <c r="K35" s="135">
        <f>+'[1]PF Adds'!K44</f>
        <v>512515</v>
      </c>
      <c r="L35" s="135">
        <f t="shared" si="7"/>
        <v>200856.2541736227</v>
      </c>
      <c r="M35" s="127">
        <v>370.3</v>
      </c>
      <c r="N35" s="127">
        <v>30</v>
      </c>
      <c r="O35" s="127">
        <v>25</v>
      </c>
      <c r="Q35" s="135">
        <f t="shared" si="8"/>
        <v>6695.21</v>
      </c>
      <c r="R35" s="135">
        <f t="shared" si="9"/>
        <v>6695.21</v>
      </c>
      <c r="S35" s="135">
        <f>ROUND(K35/O35,2)</f>
        <v>20500.599999999999</v>
      </c>
      <c r="U35" s="138">
        <f t="shared" si="10"/>
        <v>0.25345000000000001</v>
      </c>
      <c r="V35" s="135">
        <f t="shared" si="12"/>
        <v>13805.39</v>
      </c>
      <c r="X35" s="126">
        <v>1375</v>
      </c>
      <c r="Y35" s="126">
        <v>599</v>
      </c>
      <c r="Z35" s="139">
        <v>234.75</v>
      </c>
      <c r="AA35" s="140">
        <f t="shared" si="11"/>
        <v>200856.2541736227</v>
      </c>
    </row>
    <row r="36" spans="1:27" ht="20.100000000000001" customHeight="1" x14ac:dyDescent="0.25">
      <c r="A36" s="126">
        <v>12</v>
      </c>
      <c r="B36" s="126">
        <v>1</v>
      </c>
      <c r="C36" s="126" t="s">
        <v>128</v>
      </c>
      <c r="D36" s="127">
        <v>255</v>
      </c>
      <c r="E36" s="127" t="s">
        <v>90</v>
      </c>
      <c r="F36" s="126" t="s">
        <v>91</v>
      </c>
      <c r="G36" s="127" t="s">
        <v>92</v>
      </c>
      <c r="H36" s="127" t="s">
        <v>92</v>
      </c>
      <c r="I36" s="126">
        <v>340</v>
      </c>
      <c r="J36" s="136" t="s">
        <v>118</v>
      </c>
      <c r="K36" s="135">
        <f>+'[1]PF Adds'!K46</f>
        <v>540000</v>
      </c>
      <c r="L36" s="135">
        <f t="shared" si="7"/>
        <v>211627.71285475793</v>
      </c>
      <c r="M36" s="127">
        <v>370.3</v>
      </c>
      <c r="N36" s="127">
        <v>30</v>
      </c>
      <c r="O36" s="127">
        <v>25</v>
      </c>
      <c r="Q36" s="135">
        <f t="shared" si="8"/>
        <v>7054.26</v>
      </c>
      <c r="R36" s="135">
        <f t="shared" si="9"/>
        <v>7054.26</v>
      </c>
      <c r="S36" s="135">
        <f>ROUND(L36/O36,2)</f>
        <v>8465.11</v>
      </c>
      <c r="U36" s="138">
        <f t="shared" si="10"/>
        <v>0.25345000000000001</v>
      </c>
      <c r="V36" s="135">
        <f t="shared" si="12"/>
        <v>1410.8500000000004</v>
      </c>
      <c r="X36" s="126">
        <v>1375</v>
      </c>
      <c r="Y36" s="126">
        <v>599</v>
      </c>
      <c r="Z36" s="139">
        <v>234.75</v>
      </c>
      <c r="AA36" s="140">
        <f t="shared" si="11"/>
        <v>211627.71285475793</v>
      </c>
    </row>
    <row r="37" spans="1:27" ht="20.100000000000001" customHeight="1" x14ac:dyDescent="0.25">
      <c r="B37" s="126">
        <v>2019173</v>
      </c>
      <c r="C37" s="126" t="s">
        <v>123</v>
      </c>
      <c r="D37" s="127">
        <v>241</v>
      </c>
      <c r="E37" s="126" t="s">
        <v>120</v>
      </c>
      <c r="F37" s="126" t="s">
        <v>124</v>
      </c>
      <c r="G37" s="127" t="s">
        <v>92</v>
      </c>
      <c r="H37" s="127" t="s">
        <v>92</v>
      </c>
      <c r="J37" s="136" t="s">
        <v>118</v>
      </c>
      <c r="K37" s="135">
        <f>+'[1]PF Adds'!K45</f>
        <v>589117</v>
      </c>
      <c r="L37" s="135">
        <f t="shared" si="7"/>
        <v>230876.82095158598</v>
      </c>
      <c r="M37" s="127">
        <v>370.3</v>
      </c>
      <c r="N37" s="127">
        <v>30</v>
      </c>
      <c r="O37" s="127">
        <v>25</v>
      </c>
      <c r="Q37" s="135">
        <f t="shared" si="8"/>
        <v>7695.89</v>
      </c>
      <c r="R37" s="135">
        <f t="shared" si="9"/>
        <v>7695.89</v>
      </c>
      <c r="S37" s="135">
        <f>ROUND(K37/O37,2)</f>
        <v>23564.68</v>
      </c>
      <c r="U37" s="138">
        <f t="shared" si="10"/>
        <v>0.25345000000000001</v>
      </c>
      <c r="V37" s="135">
        <f t="shared" si="12"/>
        <v>15868.79</v>
      </c>
      <c r="X37" s="126">
        <v>1375</v>
      </c>
      <c r="Y37" s="126">
        <v>599</v>
      </c>
      <c r="Z37" s="139">
        <v>234.75</v>
      </c>
      <c r="AA37" s="140">
        <f t="shared" si="11"/>
        <v>230876.82095158598</v>
      </c>
    </row>
    <row r="38" spans="1:27" ht="18.75" customHeight="1" x14ac:dyDescent="0.25">
      <c r="B38" s="126">
        <v>2019145</v>
      </c>
      <c r="C38" s="126" t="s">
        <v>122</v>
      </c>
      <c r="D38" s="127">
        <v>250</v>
      </c>
      <c r="E38" s="126" t="s">
        <v>120</v>
      </c>
      <c r="F38" s="126" t="s">
        <v>121</v>
      </c>
      <c r="G38" s="127" t="s">
        <v>92</v>
      </c>
      <c r="H38" s="127" t="s">
        <v>93</v>
      </c>
      <c r="J38" s="136" t="s">
        <v>118</v>
      </c>
      <c r="K38" s="135">
        <f>+'[1]PF Adds'!K48</f>
        <v>626000</v>
      </c>
      <c r="L38" s="135">
        <f t="shared" si="7"/>
        <v>246028.23179791975</v>
      </c>
      <c r="M38" s="127">
        <v>371.3</v>
      </c>
      <c r="N38" s="127">
        <v>18</v>
      </c>
      <c r="O38" s="127">
        <v>25</v>
      </c>
      <c r="Q38" s="135">
        <f t="shared" si="8"/>
        <v>13668.24</v>
      </c>
      <c r="R38" s="135">
        <f t="shared" si="9"/>
        <v>13668.24</v>
      </c>
      <c r="S38" s="135">
        <f>ROUND(K38/O38,2)</f>
        <v>25040</v>
      </c>
      <c r="U38" s="138">
        <f t="shared" si="10"/>
        <v>0.25345000000000001</v>
      </c>
      <c r="V38" s="135">
        <f t="shared" si="12"/>
        <v>11371.76</v>
      </c>
      <c r="X38" s="126">
        <v>1380</v>
      </c>
      <c r="Y38" s="126">
        <v>1346</v>
      </c>
      <c r="Z38" s="139">
        <v>529</v>
      </c>
      <c r="AA38" s="140">
        <f t="shared" si="11"/>
        <v>246028.23179791975</v>
      </c>
    </row>
    <row r="39" spans="1:27" ht="20.100000000000001" customHeight="1" x14ac:dyDescent="0.25">
      <c r="B39" s="126">
        <v>2019173</v>
      </c>
      <c r="C39" s="126" t="s">
        <v>123</v>
      </c>
      <c r="D39" s="127">
        <v>241</v>
      </c>
      <c r="E39" s="126" t="s">
        <v>120</v>
      </c>
      <c r="F39" s="126" t="s">
        <v>124</v>
      </c>
      <c r="G39" s="127" t="s">
        <v>92</v>
      </c>
      <c r="H39" s="127" t="s">
        <v>92</v>
      </c>
      <c r="J39" s="136" t="s">
        <v>118</v>
      </c>
      <c r="K39" s="135">
        <f>+'[1]PF Adds'!K49</f>
        <v>69000</v>
      </c>
      <c r="L39" s="135">
        <f t="shared" si="7"/>
        <v>27118.127786032688</v>
      </c>
      <c r="M39" s="127">
        <v>371.3</v>
      </c>
      <c r="N39" s="127">
        <v>18</v>
      </c>
      <c r="O39" s="127">
        <v>25</v>
      </c>
      <c r="Q39" s="135">
        <f t="shared" si="8"/>
        <v>1506.56</v>
      </c>
      <c r="R39" s="135">
        <f t="shared" si="9"/>
        <v>1506.56</v>
      </c>
      <c r="S39" s="135">
        <f>ROUND(K39/O39,2)</f>
        <v>2760</v>
      </c>
      <c r="U39" s="138">
        <f t="shared" si="10"/>
        <v>0.25345000000000001</v>
      </c>
      <c r="V39" s="135">
        <f t="shared" si="12"/>
        <v>1253.44</v>
      </c>
      <c r="X39" s="126">
        <v>1380</v>
      </c>
      <c r="Y39" s="126">
        <v>1346</v>
      </c>
      <c r="Z39" s="139">
        <v>529</v>
      </c>
      <c r="AA39" s="140">
        <f t="shared" si="11"/>
        <v>27118.127786032688</v>
      </c>
    </row>
    <row r="40" spans="1:27" ht="20.100000000000001" customHeight="1" x14ac:dyDescent="0.25">
      <c r="A40" s="126">
        <v>15</v>
      </c>
      <c r="B40" s="126">
        <v>1</v>
      </c>
      <c r="C40" s="126" t="s">
        <v>129</v>
      </c>
      <c r="D40" s="127">
        <v>251</v>
      </c>
      <c r="E40" s="127" t="s">
        <v>102</v>
      </c>
      <c r="F40" s="126" t="s">
        <v>103</v>
      </c>
      <c r="G40" s="127" t="s">
        <v>92</v>
      </c>
      <c r="H40" s="127" t="s">
        <v>93</v>
      </c>
      <c r="I40" s="126">
        <v>45</v>
      </c>
      <c r="J40" s="136" t="s">
        <v>118</v>
      </c>
      <c r="K40" s="135">
        <f>+'[1]PF Adds'!K59</f>
        <v>45000</v>
      </c>
      <c r="L40" s="135">
        <f t="shared" si="7"/>
        <v>23023.603723404256</v>
      </c>
      <c r="M40" s="127">
        <v>380.4</v>
      </c>
      <c r="N40" s="127">
        <v>18</v>
      </c>
      <c r="O40" s="127">
        <v>25</v>
      </c>
      <c r="Q40" s="135">
        <f t="shared" si="8"/>
        <v>1279.0899999999999</v>
      </c>
      <c r="R40" s="135">
        <f t="shared" si="9"/>
        <v>1279.0899999999999</v>
      </c>
      <c r="S40" s="135">
        <f>ROUND(L40/O40,2)</f>
        <v>920.94</v>
      </c>
      <c r="U40" s="138">
        <f t="shared" si="10"/>
        <v>0.25345000000000001</v>
      </c>
      <c r="V40" s="135">
        <f t="shared" si="12"/>
        <v>-358.14999999999986</v>
      </c>
      <c r="X40" s="126">
        <v>1400</v>
      </c>
      <c r="Y40" s="126">
        <v>752</v>
      </c>
      <c r="Z40" s="139">
        <v>384.75</v>
      </c>
      <c r="AA40" s="140">
        <f t="shared" si="11"/>
        <v>23023.603723404256</v>
      </c>
    </row>
    <row r="41" spans="1:27" ht="20.100000000000001" customHeight="1" x14ac:dyDescent="0.25">
      <c r="A41" s="126">
        <v>6</v>
      </c>
      <c r="B41" s="126">
        <v>2020080</v>
      </c>
      <c r="C41" s="126" t="s">
        <v>130</v>
      </c>
      <c r="D41" s="127">
        <v>250</v>
      </c>
      <c r="E41" s="126" t="s">
        <v>120</v>
      </c>
      <c r="F41" s="126" t="s">
        <v>121</v>
      </c>
      <c r="G41" s="127" t="s">
        <v>92</v>
      </c>
      <c r="H41" s="127" t="s">
        <v>93</v>
      </c>
      <c r="I41" s="126">
        <v>1145.5</v>
      </c>
      <c r="J41" s="136" t="s">
        <v>118</v>
      </c>
      <c r="K41" s="135">
        <f>+'[1]PF Adds'!K52</f>
        <v>3045500</v>
      </c>
      <c r="L41" s="135">
        <f t="shared" si="7"/>
        <v>1558186.3364361702</v>
      </c>
      <c r="M41" s="127">
        <v>380.4</v>
      </c>
      <c r="N41" s="127">
        <v>18</v>
      </c>
      <c r="O41" s="127">
        <v>25</v>
      </c>
      <c r="Q41" s="135">
        <f t="shared" si="8"/>
        <v>86565.91</v>
      </c>
      <c r="R41" s="135">
        <f t="shared" si="9"/>
        <v>86565.91</v>
      </c>
      <c r="S41" s="135">
        <f>ROUND(L41/O41,2)</f>
        <v>62327.45</v>
      </c>
      <c r="U41" s="138">
        <f t="shared" si="10"/>
        <v>0.25345000000000001</v>
      </c>
      <c r="V41" s="135">
        <f t="shared" si="12"/>
        <v>-24238.460000000006</v>
      </c>
      <c r="X41" s="126">
        <v>1400</v>
      </c>
      <c r="Y41" s="126">
        <v>752</v>
      </c>
      <c r="Z41" s="139">
        <v>384.75</v>
      </c>
      <c r="AA41" s="140">
        <f t="shared" si="11"/>
        <v>1558186.3364361702</v>
      </c>
    </row>
    <row r="42" spans="1:27" ht="20.100000000000001" customHeight="1" x14ac:dyDescent="0.25">
      <c r="A42" s="126">
        <v>13</v>
      </c>
      <c r="B42" s="126">
        <v>1</v>
      </c>
      <c r="C42" s="126" t="s">
        <v>131</v>
      </c>
      <c r="D42" s="127">
        <v>260</v>
      </c>
      <c r="E42" s="127" t="s">
        <v>102</v>
      </c>
      <c r="F42" s="126" t="s">
        <v>132</v>
      </c>
      <c r="G42" s="127" t="s">
        <v>92</v>
      </c>
      <c r="H42" s="127" t="s">
        <v>93</v>
      </c>
      <c r="I42" s="126">
        <v>34</v>
      </c>
      <c r="J42" s="136" t="s">
        <v>118</v>
      </c>
      <c r="K42" s="135">
        <f>+'[1]PF Adds'!K58</f>
        <v>34000</v>
      </c>
      <c r="L42" s="135">
        <f t="shared" si="7"/>
        <v>17395.611702127659</v>
      </c>
      <c r="M42" s="127">
        <v>380.4</v>
      </c>
      <c r="N42" s="127">
        <v>18</v>
      </c>
      <c r="O42" s="127">
        <v>25</v>
      </c>
      <c r="Q42" s="135">
        <f t="shared" si="8"/>
        <v>966.42</v>
      </c>
      <c r="R42" s="135">
        <f t="shared" si="9"/>
        <v>966.42</v>
      </c>
      <c r="S42" s="135">
        <f>ROUND(L42/O42,2)</f>
        <v>695.82</v>
      </c>
      <c r="U42" s="138">
        <f t="shared" si="10"/>
        <v>0.25345000000000001</v>
      </c>
      <c r="V42" s="135">
        <f t="shared" si="12"/>
        <v>-270.59999999999991</v>
      </c>
      <c r="X42" s="126">
        <v>1400</v>
      </c>
      <c r="Y42" s="126">
        <v>752</v>
      </c>
      <c r="Z42" s="139">
        <v>384.75</v>
      </c>
      <c r="AA42" s="140">
        <f t="shared" si="11"/>
        <v>17395.611702127659</v>
      </c>
    </row>
    <row r="43" spans="1:27" ht="20.100000000000001" customHeight="1" x14ac:dyDescent="0.25">
      <c r="A43" s="126">
        <v>44</v>
      </c>
      <c r="B43" s="126">
        <v>2019109</v>
      </c>
      <c r="C43" s="126" t="s">
        <v>111</v>
      </c>
      <c r="D43" s="127">
        <v>255</v>
      </c>
      <c r="E43" s="127" t="s">
        <v>90</v>
      </c>
      <c r="F43" s="126" t="s">
        <v>91</v>
      </c>
      <c r="G43" s="127" t="s">
        <v>92</v>
      </c>
      <c r="H43" s="127" t="s">
        <v>93</v>
      </c>
      <c r="J43" s="136" t="s">
        <v>118</v>
      </c>
      <c r="K43" s="135">
        <f>+'[1]PF Adds'!K50</f>
        <v>4722426.7726229513</v>
      </c>
      <c r="L43" s="135">
        <f t="shared" si="7"/>
        <v>2416161.8361259047</v>
      </c>
      <c r="M43" s="127">
        <v>380.4</v>
      </c>
      <c r="N43" s="127">
        <v>18</v>
      </c>
      <c r="O43" s="127">
        <v>25</v>
      </c>
      <c r="Q43" s="135">
        <f t="shared" si="8"/>
        <v>134231.21</v>
      </c>
      <c r="R43" s="135">
        <f t="shared" si="9"/>
        <v>134231.21</v>
      </c>
      <c r="S43" s="135">
        <f>ROUND(K43/O43,2)</f>
        <v>188897.07</v>
      </c>
      <c r="U43" s="138">
        <f t="shared" si="10"/>
        <v>0.25345000000000001</v>
      </c>
      <c r="V43" s="135">
        <f t="shared" si="12"/>
        <v>54665.860000000015</v>
      </c>
      <c r="X43" s="126">
        <v>1400</v>
      </c>
      <c r="Y43" s="126">
        <v>752</v>
      </c>
      <c r="Z43" s="139">
        <v>384.75</v>
      </c>
      <c r="AA43" s="140">
        <f t="shared" si="11"/>
        <v>2416161.8361259047</v>
      </c>
    </row>
    <row r="44" spans="1:27" ht="20.100000000000001" customHeight="1" x14ac:dyDescent="0.25">
      <c r="A44" s="126">
        <v>4</v>
      </c>
      <c r="B44" s="126">
        <v>1</v>
      </c>
      <c r="C44" s="126" t="s">
        <v>133</v>
      </c>
      <c r="D44" s="127">
        <v>255</v>
      </c>
      <c r="E44" s="127" t="s">
        <v>90</v>
      </c>
      <c r="F44" s="126" t="s">
        <v>91</v>
      </c>
      <c r="G44" s="127" t="s">
        <v>92</v>
      </c>
      <c r="H44" s="127" t="s">
        <v>93</v>
      </c>
      <c r="I44" s="126">
        <v>2000</v>
      </c>
      <c r="J44" s="136" t="s">
        <v>118</v>
      </c>
      <c r="K44" s="135">
        <f>+'[1]PF Adds'!K51</f>
        <v>2750000</v>
      </c>
      <c r="L44" s="135">
        <f t="shared" si="7"/>
        <v>1406998.005319149</v>
      </c>
      <c r="M44" s="127">
        <v>380.4</v>
      </c>
      <c r="N44" s="127">
        <v>18</v>
      </c>
      <c r="O44" s="127">
        <v>25</v>
      </c>
      <c r="Q44" s="135">
        <f t="shared" si="8"/>
        <v>78166.559999999998</v>
      </c>
      <c r="R44" s="135">
        <f t="shared" si="9"/>
        <v>78166.559999999998</v>
      </c>
      <c r="S44" s="135">
        <f>ROUND(L44/O44,2)</f>
        <v>56279.92</v>
      </c>
      <c r="U44" s="138">
        <f t="shared" si="10"/>
        <v>0.25345000000000001</v>
      </c>
      <c r="V44" s="135">
        <f t="shared" si="12"/>
        <v>-21886.639999999999</v>
      </c>
      <c r="X44" s="126">
        <v>1400</v>
      </c>
      <c r="Y44" s="126">
        <v>752</v>
      </c>
      <c r="Z44" s="139">
        <v>384.75</v>
      </c>
      <c r="AA44" s="140">
        <f t="shared" si="11"/>
        <v>1406998.005319149</v>
      </c>
    </row>
    <row r="45" spans="1:27" ht="20.100000000000001" customHeight="1" x14ac:dyDescent="0.25">
      <c r="A45" s="126">
        <v>16</v>
      </c>
      <c r="B45" s="126">
        <v>2019109</v>
      </c>
      <c r="C45" s="126" t="s">
        <v>111</v>
      </c>
      <c r="D45" s="127">
        <v>255</v>
      </c>
      <c r="E45" s="127" t="s">
        <v>90</v>
      </c>
      <c r="F45" s="126" t="s">
        <v>91</v>
      </c>
      <c r="G45" s="127" t="s">
        <v>92</v>
      </c>
      <c r="H45" s="127" t="s">
        <v>93</v>
      </c>
      <c r="J45" s="136" t="s">
        <v>118</v>
      </c>
      <c r="K45" s="135">
        <f>+'[1]PF Adds'!K60</f>
        <v>1288572.2108196721</v>
      </c>
      <c r="L45" s="135">
        <f t="shared" si="7"/>
        <v>460358.0185566108</v>
      </c>
      <c r="M45" s="127">
        <v>381.4</v>
      </c>
      <c r="N45" s="127">
        <v>35</v>
      </c>
      <c r="O45" s="127">
        <v>25</v>
      </c>
      <c r="Q45" s="135">
        <f t="shared" si="8"/>
        <v>13153.09</v>
      </c>
      <c r="R45" s="135">
        <f t="shared" si="9"/>
        <v>13153.09</v>
      </c>
      <c r="S45" s="135">
        <f>ROUND(K45/O45,2)</f>
        <v>51542.89</v>
      </c>
      <c r="U45" s="138">
        <f t="shared" si="10"/>
        <v>0.25345000000000001</v>
      </c>
      <c r="V45" s="135">
        <f t="shared" si="12"/>
        <v>38389.800000000003</v>
      </c>
      <c r="X45" s="126">
        <v>1410</v>
      </c>
      <c r="Y45" s="126">
        <v>599</v>
      </c>
      <c r="Z45" s="139">
        <v>214</v>
      </c>
      <c r="AA45" s="140">
        <f t="shared" si="11"/>
        <v>460358.0185566108</v>
      </c>
    </row>
    <row r="46" spans="1:27" ht="20.100000000000001" customHeight="1" x14ac:dyDescent="0.25">
      <c r="A46" s="126">
        <v>19</v>
      </c>
      <c r="J46" s="136"/>
      <c r="K46" s="135"/>
      <c r="L46" s="135"/>
      <c r="N46" s="127"/>
      <c r="O46" s="127"/>
      <c r="Q46" s="135"/>
      <c r="R46" s="135"/>
      <c r="S46" s="135"/>
      <c r="U46" s="138"/>
      <c r="V46" s="135"/>
    </row>
    <row r="47" spans="1:27" ht="20.100000000000001" customHeight="1" x14ac:dyDescent="0.25">
      <c r="A47" s="126">
        <v>25</v>
      </c>
      <c r="C47" s="145" t="s">
        <v>134</v>
      </c>
      <c r="J47" s="136"/>
      <c r="K47" s="148">
        <f>SUM(K20:K46)</f>
        <v>18427042.288964752</v>
      </c>
      <c r="L47" s="148">
        <f>SUM(L20:L46)</f>
        <v>8208360.1839726819</v>
      </c>
      <c r="N47" s="127"/>
      <c r="O47" s="127"/>
      <c r="Q47" s="148">
        <f>SUM(Q20:Q46)</f>
        <v>396092.25</v>
      </c>
      <c r="R47" s="148">
        <f>SUM(R20:R46)</f>
        <v>396092.25</v>
      </c>
      <c r="S47" s="148">
        <f>SUM(S20:S46)</f>
        <v>521187.89</v>
      </c>
      <c r="U47" s="138"/>
      <c r="V47" s="148">
        <f>SUM(V20:V46)</f>
        <v>120218.27000000002</v>
      </c>
      <c r="AA47" s="150">
        <f>SUM(AA20:AA46)</f>
        <v>8208360.1839726819</v>
      </c>
    </row>
    <row r="48" spans="1:27" ht="20.100000000000001" customHeight="1" x14ac:dyDescent="0.25">
      <c r="A48" s="126">
        <v>26</v>
      </c>
      <c r="C48" s="145"/>
      <c r="J48" s="136"/>
      <c r="K48" s="135"/>
      <c r="L48" s="135"/>
      <c r="N48" s="127"/>
      <c r="O48" s="127"/>
      <c r="Q48" s="135"/>
      <c r="R48" s="135"/>
      <c r="S48" s="135"/>
      <c r="U48" s="138"/>
      <c r="V48" s="135"/>
    </row>
    <row r="49" spans="1:27" ht="20.100000000000001" customHeight="1" x14ac:dyDescent="0.25">
      <c r="A49" s="126">
        <v>29</v>
      </c>
      <c r="C49" s="129" t="s">
        <v>135</v>
      </c>
      <c r="J49" s="136"/>
      <c r="K49" s="135">
        <v>28076</v>
      </c>
      <c r="L49" s="135">
        <f>+AA49</f>
        <v>22529</v>
      </c>
      <c r="N49" s="127">
        <v>6</v>
      </c>
      <c r="O49" s="127"/>
      <c r="Q49" s="135"/>
      <c r="R49" s="135">
        <f>ROUND(L49/N49,2)</f>
        <v>3754.83</v>
      </c>
      <c r="S49" s="135"/>
      <c r="U49" s="138"/>
      <c r="V49" s="135"/>
      <c r="AA49" s="129">
        <v>22529</v>
      </c>
    </row>
    <row r="50" spans="1:27" ht="20.100000000000001" customHeight="1" x14ac:dyDescent="0.25">
      <c r="A50" s="126">
        <v>40</v>
      </c>
      <c r="B50" s="129" t="s">
        <v>136</v>
      </c>
      <c r="J50" s="136"/>
      <c r="K50" s="135"/>
      <c r="L50" s="135"/>
      <c r="N50" s="127"/>
      <c r="O50" s="127"/>
      <c r="R50" s="151"/>
      <c r="S50" s="135"/>
      <c r="U50" s="138"/>
      <c r="V50" s="135"/>
    </row>
    <row r="51" spans="1:27" ht="20.100000000000001" customHeight="1" x14ac:dyDescent="0.25">
      <c r="J51" s="136"/>
      <c r="K51" s="135"/>
      <c r="L51" s="135"/>
      <c r="N51" s="127"/>
      <c r="O51" s="127"/>
      <c r="Q51" s="135"/>
      <c r="R51" s="135"/>
      <c r="S51" s="135"/>
      <c r="U51" s="138"/>
      <c r="V51" s="135"/>
    </row>
    <row r="52" spans="1:27" ht="20.100000000000001" customHeight="1" x14ac:dyDescent="0.25">
      <c r="B52" s="126" t="s">
        <v>137</v>
      </c>
      <c r="I52" s="126">
        <f>SUM(I5:I51)</f>
        <v>18340.049279999999</v>
      </c>
      <c r="J52" s="152"/>
      <c r="K52" s="153">
        <f>+K47+K18</f>
        <v>21151125.035522129</v>
      </c>
      <c r="L52" s="154">
        <f>+L47+L18+L49</f>
        <v>8906244.212292213</v>
      </c>
      <c r="N52" s="127"/>
      <c r="O52" s="127"/>
      <c r="Q52" s="135"/>
      <c r="R52" s="155">
        <f>+R47+R18+R49</f>
        <v>417810.9</v>
      </c>
      <c r="S52" s="153">
        <f>+S47+S18</f>
        <v>551378.94000000006</v>
      </c>
      <c r="V52" s="135"/>
      <c r="AA52" s="156">
        <f>SUM(AA14:AA47)/2+AA49</f>
        <v>8792316.6133000385</v>
      </c>
    </row>
    <row r="53" spans="1:27" ht="20.100000000000001" customHeight="1" x14ac:dyDescent="0.25">
      <c r="J53" s="152"/>
      <c r="K53" s="157"/>
      <c r="L53" s="157"/>
      <c r="N53" s="127"/>
      <c r="O53" s="127"/>
      <c r="Q53" s="135"/>
      <c r="R53" s="135"/>
      <c r="S53" s="135"/>
      <c r="V53" s="135"/>
    </row>
    <row r="54" spans="1:27" ht="20.100000000000001" customHeight="1" x14ac:dyDescent="0.25">
      <c r="A54" s="129" t="s">
        <v>138</v>
      </c>
      <c r="B54" s="158"/>
      <c r="C54" s="159"/>
      <c r="D54" s="160"/>
      <c r="E54" s="160"/>
      <c r="F54" s="158"/>
      <c r="G54" s="160"/>
      <c r="H54" s="160"/>
      <c r="I54" s="158"/>
      <c r="J54" s="161"/>
      <c r="K54" s="162"/>
      <c r="L54" s="162"/>
      <c r="M54" s="161"/>
      <c r="N54" s="158"/>
      <c r="O54" s="158"/>
      <c r="P54" s="158"/>
      <c r="Q54" s="163"/>
      <c r="R54" s="158"/>
    </row>
    <row r="55" spans="1:27" ht="20.100000000000001" customHeight="1" x14ac:dyDescent="0.25">
      <c r="A55" s="126">
        <v>53</v>
      </c>
      <c r="B55" s="158">
        <v>1</v>
      </c>
      <c r="C55" s="158" t="s">
        <v>139</v>
      </c>
      <c r="D55" s="160">
        <v>252</v>
      </c>
      <c r="E55" s="160" t="s">
        <v>96</v>
      </c>
      <c r="F55" s="158" t="s">
        <v>140</v>
      </c>
      <c r="G55" s="160" t="s">
        <v>93</v>
      </c>
      <c r="H55" s="160"/>
      <c r="I55" s="158">
        <v>27.48105</v>
      </c>
      <c r="J55" s="164" t="s">
        <v>118</v>
      </c>
      <c r="K55" s="163">
        <f>+I55*1000</f>
        <v>27481.05</v>
      </c>
      <c r="L55" s="163">
        <v>27481.05</v>
      </c>
      <c r="M55" s="160">
        <v>183</v>
      </c>
      <c r="N55" s="160"/>
      <c r="O55" s="160"/>
      <c r="P55" s="158"/>
      <c r="Q55" s="163"/>
      <c r="R55" s="163"/>
      <c r="S55" s="135"/>
      <c r="U55" s="138"/>
      <c r="V55" s="135"/>
    </row>
    <row r="56" spans="1:27" ht="20.100000000000001" customHeight="1" x14ac:dyDescent="0.25">
      <c r="B56" s="158"/>
      <c r="C56" s="158"/>
      <c r="D56" s="160"/>
      <c r="E56" s="160"/>
      <c r="F56" s="158"/>
      <c r="G56" s="160"/>
      <c r="H56" s="160"/>
      <c r="I56" s="158"/>
      <c r="J56" s="161"/>
      <c r="K56" s="162"/>
      <c r="L56" s="162"/>
      <c r="M56" s="161"/>
      <c r="N56" s="158"/>
      <c r="O56" s="158"/>
      <c r="P56" s="158"/>
      <c r="Q56" s="163"/>
      <c r="R56" s="158"/>
    </row>
    <row r="57" spans="1:27" ht="20.100000000000001" customHeight="1" thickBot="1" x14ac:dyDescent="0.3">
      <c r="B57" s="158"/>
      <c r="C57" s="159" t="s">
        <v>141</v>
      </c>
      <c r="D57" s="160"/>
      <c r="E57" s="160"/>
      <c r="F57" s="158"/>
      <c r="G57" s="160"/>
      <c r="H57" s="160"/>
      <c r="I57" s="158"/>
      <c r="J57" s="161"/>
      <c r="K57" s="165">
        <f>+K18+K47+K52+K55</f>
        <v>42329731.121044256</v>
      </c>
      <c r="L57" s="165">
        <f>+L18+L47+L52+L55</f>
        <v>17817440.474584427</v>
      </c>
      <c r="M57" s="161"/>
      <c r="N57" s="158"/>
      <c r="O57" s="158"/>
      <c r="P57" s="158"/>
      <c r="Q57" s="163"/>
      <c r="R57" s="158"/>
    </row>
    <row r="58" spans="1:27" ht="20.100000000000001" customHeight="1" thickTop="1" x14ac:dyDescent="0.25">
      <c r="B58" s="158"/>
      <c r="C58" s="159"/>
      <c r="D58" s="160"/>
      <c r="E58" s="160"/>
      <c r="F58" s="158"/>
      <c r="G58" s="160"/>
      <c r="H58" s="160"/>
      <c r="I58" s="158"/>
      <c r="J58" s="161"/>
      <c r="K58" s="162"/>
      <c r="L58" s="162"/>
      <c r="M58" s="161"/>
      <c r="N58" s="158"/>
      <c r="O58" s="158"/>
      <c r="P58" s="158"/>
      <c r="Q58" s="163"/>
      <c r="R58" s="158"/>
    </row>
    <row r="59" spans="1:27" ht="20.100000000000001" customHeight="1" x14ac:dyDescent="0.25">
      <c r="A59" s="129"/>
      <c r="B59" s="166"/>
      <c r="C59" s="166"/>
      <c r="D59" s="167"/>
      <c r="E59" s="167"/>
      <c r="F59" s="166"/>
      <c r="G59" s="167"/>
      <c r="H59" s="167"/>
      <c r="I59" s="166"/>
      <c r="J59" s="167"/>
      <c r="K59" s="168"/>
      <c r="L59" s="168"/>
      <c r="M59" s="167"/>
      <c r="N59" s="169" t="s">
        <v>142</v>
      </c>
      <c r="O59" s="166"/>
      <c r="P59" s="166"/>
      <c r="Q59" s="167" t="s">
        <v>143</v>
      </c>
      <c r="R59" s="167" t="s">
        <v>144</v>
      </c>
    </row>
    <row r="60" spans="1:27" ht="20.100000000000001" customHeight="1" x14ac:dyDescent="0.25">
      <c r="A60" s="129"/>
      <c r="B60" s="170" t="s">
        <v>73</v>
      </c>
      <c r="C60" s="170" t="s">
        <v>74</v>
      </c>
      <c r="D60" s="171" t="s">
        <v>75</v>
      </c>
      <c r="E60" s="171"/>
      <c r="F60" s="170" t="s">
        <v>77</v>
      </c>
      <c r="G60" s="171" t="s">
        <v>78</v>
      </c>
      <c r="H60" s="171" t="s">
        <v>79</v>
      </c>
      <c r="I60" s="170" t="s">
        <v>80</v>
      </c>
      <c r="J60" s="171" t="s">
        <v>77</v>
      </c>
      <c r="K60" s="172" t="s">
        <v>145</v>
      </c>
      <c r="L60" s="172"/>
      <c r="M60" s="171" t="s">
        <v>40</v>
      </c>
      <c r="N60" s="171" t="s">
        <v>146</v>
      </c>
      <c r="O60" s="171"/>
      <c r="P60" s="166"/>
      <c r="Q60" s="171" t="s">
        <v>147</v>
      </c>
      <c r="R60" s="171" t="s">
        <v>148</v>
      </c>
      <c r="U60" s="127"/>
      <c r="V60" s="127"/>
    </row>
    <row r="61" spans="1:27" ht="20.100000000000001" customHeight="1" x14ac:dyDescent="0.25">
      <c r="A61" s="129" t="s">
        <v>149</v>
      </c>
      <c r="B61" s="158"/>
      <c r="C61" s="158"/>
      <c r="D61" s="160"/>
      <c r="E61" s="160"/>
      <c r="F61" s="158"/>
      <c r="G61" s="160"/>
      <c r="H61" s="160"/>
      <c r="I61" s="158"/>
      <c r="J61" s="160"/>
      <c r="K61" s="173"/>
      <c r="L61" s="173"/>
      <c r="M61" s="160"/>
      <c r="N61" s="160"/>
      <c r="O61" s="160"/>
      <c r="P61" s="158"/>
      <c r="Q61" s="158"/>
      <c r="R61" s="160"/>
      <c r="U61" s="127"/>
      <c r="V61" s="127"/>
    </row>
    <row r="62" spans="1:27" ht="20.100000000000001" customHeight="1" x14ac:dyDescent="0.25">
      <c r="A62" s="126">
        <v>34</v>
      </c>
      <c r="B62" s="158">
        <v>1</v>
      </c>
      <c r="C62" s="158" t="s">
        <v>108</v>
      </c>
      <c r="D62" s="160">
        <v>252</v>
      </c>
      <c r="E62" s="160" t="s">
        <v>106</v>
      </c>
      <c r="F62" s="158" t="s">
        <v>107</v>
      </c>
      <c r="G62" s="160" t="s">
        <v>92</v>
      </c>
      <c r="H62" s="160" t="s">
        <v>92</v>
      </c>
      <c r="I62" s="158">
        <v>75</v>
      </c>
      <c r="J62" s="164" t="s">
        <v>94</v>
      </c>
      <c r="K62" s="163">
        <f>+I62*1000</f>
        <v>75000</v>
      </c>
      <c r="L62" s="163">
        <v>75000</v>
      </c>
      <c r="M62" s="160">
        <v>331</v>
      </c>
      <c r="N62" s="160">
        <v>43</v>
      </c>
      <c r="O62" s="160"/>
      <c r="P62" s="158"/>
      <c r="Q62" s="163">
        <f>-K62*0.75</f>
        <v>-56250</v>
      </c>
      <c r="R62" s="163">
        <f>ROUND(K62/N62,2)</f>
        <v>1744.19</v>
      </c>
      <c r="U62" s="138"/>
      <c r="V62" s="135"/>
    </row>
    <row r="63" spans="1:27" ht="20.100000000000001" customHeight="1" x14ac:dyDescent="0.25">
      <c r="B63" s="158"/>
      <c r="C63" s="159" t="s">
        <v>150</v>
      </c>
      <c r="D63" s="160"/>
      <c r="E63" s="160"/>
      <c r="F63" s="158"/>
      <c r="G63" s="160"/>
      <c r="H63" s="160"/>
      <c r="I63" s="158"/>
      <c r="J63" s="164"/>
      <c r="K63" s="174">
        <f>SUM(K61:K62)</f>
        <v>75000</v>
      </c>
      <c r="L63" s="174"/>
      <c r="M63" s="160"/>
      <c r="N63" s="160"/>
      <c r="O63" s="160"/>
      <c r="P63" s="158"/>
      <c r="Q63" s="163"/>
      <c r="R63" s="163"/>
      <c r="U63" s="138"/>
      <c r="V63" s="135"/>
    </row>
    <row r="64" spans="1:27" ht="20.100000000000001" customHeight="1" x14ac:dyDescent="0.25">
      <c r="B64" s="158"/>
      <c r="C64" s="158"/>
      <c r="D64" s="160"/>
      <c r="E64" s="160"/>
      <c r="F64" s="158"/>
      <c r="G64" s="160"/>
      <c r="H64" s="160"/>
      <c r="I64" s="158"/>
      <c r="J64" s="164"/>
      <c r="K64" s="163"/>
      <c r="L64" s="163"/>
      <c r="M64" s="160"/>
      <c r="N64" s="160"/>
      <c r="O64" s="160"/>
      <c r="P64" s="158"/>
      <c r="Q64" s="163"/>
      <c r="R64" s="163"/>
      <c r="U64" s="138"/>
      <c r="V64" s="135"/>
    </row>
    <row r="65" spans="1:22" ht="20.100000000000001" customHeight="1" x14ac:dyDescent="0.25">
      <c r="A65" s="129" t="s">
        <v>151</v>
      </c>
      <c r="B65" s="158"/>
      <c r="C65" s="158"/>
      <c r="D65" s="160"/>
      <c r="E65" s="160"/>
      <c r="F65" s="158"/>
      <c r="G65" s="160"/>
      <c r="H65" s="160"/>
      <c r="I65" s="158"/>
      <c r="J65" s="164"/>
      <c r="K65" s="163"/>
      <c r="L65" s="163"/>
      <c r="M65" s="160"/>
      <c r="N65" s="160"/>
      <c r="O65" s="160"/>
      <c r="P65" s="158"/>
      <c r="Q65" s="163"/>
      <c r="R65" s="163"/>
      <c r="U65" s="138"/>
      <c r="V65" s="135"/>
    </row>
    <row r="66" spans="1:22" ht="20.100000000000001" customHeight="1" x14ac:dyDescent="0.25">
      <c r="A66" s="126">
        <v>8</v>
      </c>
      <c r="B66" s="158">
        <v>2019173</v>
      </c>
      <c r="C66" s="158" t="s">
        <v>123</v>
      </c>
      <c r="D66" s="160">
        <v>241</v>
      </c>
      <c r="E66" s="158" t="s">
        <v>120</v>
      </c>
      <c r="F66" s="158" t="s">
        <v>124</v>
      </c>
      <c r="G66" s="160" t="s">
        <v>92</v>
      </c>
      <c r="H66" s="160" t="s">
        <v>92</v>
      </c>
      <c r="I66" s="158">
        <v>828.92200000000003</v>
      </c>
      <c r="J66" s="164" t="s">
        <v>118</v>
      </c>
      <c r="K66" s="163">
        <f>+I66*1000</f>
        <v>828922</v>
      </c>
      <c r="L66" s="163">
        <v>828922</v>
      </c>
      <c r="M66" s="160" t="s">
        <v>152</v>
      </c>
      <c r="N66" s="160">
        <v>32</v>
      </c>
      <c r="O66" s="160"/>
      <c r="P66" s="158"/>
      <c r="Q66" s="163">
        <f>-R66/2</f>
        <v>-12951.905000000001</v>
      </c>
      <c r="R66" s="163">
        <f>ROUND(K66/N66,2)</f>
        <v>25903.81</v>
      </c>
      <c r="U66" s="138"/>
      <c r="V66" s="135"/>
    </row>
    <row r="67" spans="1:22" ht="20.100000000000001" customHeight="1" x14ac:dyDescent="0.25">
      <c r="A67" s="126">
        <v>12</v>
      </c>
      <c r="B67" s="158">
        <v>1</v>
      </c>
      <c r="C67" s="158" t="s">
        <v>128</v>
      </c>
      <c r="D67" s="160">
        <v>255</v>
      </c>
      <c r="E67" s="160" t="s">
        <v>90</v>
      </c>
      <c r="F67" s="158" t="s">
        <v>91</v>
      </c>
      <c r="G67" s="160" t="s">
        <v>92</v>
      </c>
      <c r="H67" s="160" t="s">
        <v>92</v>
      </c>
      <c r="I67" s="158">
        <v>340</v>
      </c>
      <c r="J67" s="164" t="s">
        <v>118</v>
      </c>
      <c r="K67" s="163">
        <f>+I67*1000</f>
        <v>340000</v>
      </c>
      <c r="L67" s="163">
        <v>340000</v>
      </c>
      <c r="M67" s="160" t="s">
        <v>152</v>
      </c>
      <c r="N67" s="160">
        <v>32</v>
      </c>
      <c r="O67" s="160"/>
      <c r="P67" s="158"/>
      <c r="Q67" s="163">
        <f>-R67/2</f>
        <v>-5312.5</v>
      </c>
      <c r="R67" s="163">
        <f>ROUND(K67/N67,2)</f>
        <v>10625</v>
      </c>
      <c r="U67" s="138"/>
      <c r="V67" s="135"/>
    </row>
    <row r="68" spans="1:22" ht="20.100000000000001" customHeight="1" x14ac:dyDescent="0.25">
      <c r="A68" s="126">
        <v>30</v>
      </c>
      <c r="B68" s="158">
        <v>1</v>
      </c>
      <c r="C68" s="158" t="s">
        <v>127</v>
      </c>
      <c r="D68" s="160">
        <v>249</v>
      </c>
      <c r="E68" s="160" t="s">
        <v>116</v>
      </c>
      <c r="F68" s="158" t="s">
        <v>117</v>
      </c>
      <c r="G68" s="160" t="s">
        <v>92</v>
      </c>
      <c r="H68" s="160" t="s">
        <v>92</v>
      </c>
      <c r="I68" s="158">
        <v>100</v>
      </c>
      <c r="J68" s="164" t="s">
        <v>118</v>
      </c>
      <c r="K68" s="163">
        <f>+I68*1000</f>
        <v>100000</v>
      </c>
      <c r="L68" s="163">
        <v>100000</v>
      </c>
      <c r="M68" s="160" t="s">
        <v>152</v>
      </c>
      <c r="N68" s="160">
        <v>32</v>
      </c>
      <c r="O68" s="160"/>
      <c r="P68" s="158"/>
      <c r="Q68" s="163">
        <f>-R68/2</f>
        <v>-1562.5</v>
      </c>
      <c r="R68" s="163">
        <f>ROUND(K68/N68,2)</f>
        <v>3125</v>
      </c>
      <c r="U68" s="138"/>
      <c r="V68" s="135"/>
    </row>
    <row r="69" spans="1:22" ht="20.100000000000001" customHeight="1" thickBot="1" x14ac:dyDescent="0.3">
      <c r="B69" s="158"/>
      <c r="C69" s="159" t="s">
        <v>153</v>
      </c>
      <c r="D69" s="160"/>
      <c r="E69" s="160"/>
      <c r="F69" s="158"/>
      <c r="G69" s="160"/>
      <c r="H69" s="160"/>
      <c r="I69" s="158">
        <f>SUM(I66:I68)</f>
        <v>1268.922</v>
      </c>
      <c r="J69" s="161"/>
      <c r="K69" s="175">
        <f>SUM(K66:K68)</f>
        <v>1268922</v>
      </c>
      <c r="L69" s="175">
        <f>SUM(L66:L68)</f>
        <v>1268922</v>
      </c>
      <c r="M69" s="161"/>
      <c r="N69" s="160"/>
      <c r="O69" s="160"/>
      <c r="P69" s="158"/>
      <c r="Q69" s="176">
        <f>SUM(Q66:Q68)</f>
        <v>-19826.904999999999</v>
      </c>
      <c r="R69" s="176">
        <f>SUM(R66:R68)</f>
        <v>39653.81</v>
      </c>
      <c r="V69" s="135"/>
    </row>
    <row r="70" spans="1:22" ht="20.100000000000001" customHeight="1" thickTop="1" x14ac:dyDescent="0.25">
      <c r="B70" s="158"/>
      <c r="C70" s="158"/>
      <c r="D70" s="160"/>
      <c r="E70" s="160"/>
      <c r="F70" s="158"/>
      <c r="G70" s="160"/>
      <c r="H70" s="160"/>
      <c r="I70" s="158"/>
      <c r="J70" s="161"/>
      <c r="K70" s="162"/>
      <c r="L70" s="162"/>
      <c r="M70" s="161"/>
      <c r="N70" s="162"/>
      <c r="O70" s="158"/>
      <c r="P70" s="158"/>
      <c r="Q70" s="158"/>
      <c r="R70" s="158"/>
    </row>
    <row r="71" spans="1:22" ht="20.100000000000001" customHeight="1" x14ac:dyDescent="0.25">
      <c r="B71" s="158"/>
      <c r="C71" s="158"/>
      <c r="D71" s="160"/>
      <c r="E71" s="160"/>
      <c r="F71" s="158"/>
      <c r="G71" s="160"/>
      <c r="H71" s="160"/>
      <c r="I71" s="158"/>
      <c r="J71" s="161"/>
      <c r="K71" s="162"/>
      <c r="L71" s="162"/>
      <c r="M71" s="161"/>
      <c r="N71" s="162"/>
      <c r="O71" s="158"/>
      <c r="P71" s="158"/>
      <c r="Q71" s="158"/>
      <c r="R71" s="158"/>
    </row>
    <row r="72" spans="1:22" ht="20.100000000000001" customHeight="1" x14ac:dyDescent="0.25">
      <c r="B72" s="158"/>
      <c r="C72" s="158"/>
      <c r="D72" s="160"/>
      <c r="E72" s="160"/>
      <c r="F72" s="158"/>
      <c r="G72" s="160"/>
      <c r="H72" s="160"/>
      <c r="I72" s="158"/>
      <c r="J72" s="161"/>
      <c r="K72" s="162"/>
      <c r="L72" s="162"/>
      <c r="M72" s="161"/>
      <c r="N72" s="162"/>
      <c r="O72" s="158"/>
      <c r="P72" s="158"/>
      <c r="Q72" s="158"/>
      <c r="R72" s="158"/>
    </row>
    <row r="73" spans="1:22" ht="20.100000000000001" customHeight="1" x14ac:dyDescent="0.25">
      <c r="B73" s="158"/>
      <c r="C73" s="158"/>
      <c r="D73" s="160"/>
      <c r="E73" s="160"/>
      <c r="F73" s="158"/>
      <c r="G73" s="160"/>
      <c r="H73" s="160"/>
      <c r="I73" s="158"/>
      <c r="J73" s="161"/>
      <c r="K73" s="162"/>
      <c r="L73" s="162"/>
      <c r="M73" s="161"/>
      <c r="N73" s="162"/>
      <c r="O73" s="158"/>
      <c r="P73" s="158"/>
      <c r="Q73" s="158"/>
      <c r="R73" s="158"/>
    </row>
    <row r="74" spans="1:22" ht="20.100000000000001" customHeight="1" x14ac:dyDescent="0.25">
      <c r="B74" s="158"/>
      <c r="C74" s="158"/>
      <c r="D74" s="160"/>
      <c r="E74" s="160"/>
      <c r="F74" s="158"/>
      <c r="G74" s="160"/>
      <c r="H74" s="160"/>
      <c r="I74" s="158"/>
      <c r="J74" s="161"/>
      <c r="K74" s="162"/>
      <c r="L74" s="162"/>
      <c r="M74" s="161"/>
      <c r="N74" s="162"/>
      <c r="O74" s="158"/>
      <c r="P74" s="158"/>
      <c r="Q74" s="158"/>
      <c r="R74" s="158"/>
    </row>
    <row r="75" spans="1:22" ht="20.100000000000001" customHeight="1" x14ac:dyDescent="0.25">
      <c r="A75" s="177">
        <v>18</v>
      </c>
      <c r="B75" s="158">
        <v>1</v>
      </c>
      <c r="C75" s="158" t="s">
        <v>112</v>
      </c>
      <c r="D75" s="160">
        <v>255</v>
      </c>
      <c r="E75" s="160" t="s">
        <v>90</v>
      </c>
      <c r="F75" s="158" t="s">
        <v>91</v>
      </c>
      <c r="G75" s="160" t="s">
        <v>92</v>
      </c>
      <c r="H75" s="160" t="s">
        <v>92</v>
      </c>
      <c r="I75" s="158">
        <v>220</v>
      </c>
      <c r="J75" s="164"/>
      <c r="K75" s="163">
        <f>+I75*1000</f>
        <v>220000</v>
      </c>
      <c r="L75" s="163">
        <v>220000</v>
      </c>
      <c r="M75" s="160" t="s">
        <v>154</v>
      </c>
      <c r="N75" s="160"/>
      <c r="O75" s="160"/>
      <c r="P75" s="158"/>
      <c r="Q75" s="163">
        <f>-K75*0.75</f>
        <v>-165000</v>
      </c>
      <c r="R75" s="163"/>
      <c r="U75" s="138"/>
      <c r="V75" s="135"/>
    </row>
    <row r="76" spans="1:22" ht="20.100000000000001" customHeight="1" x14ac:dyDescent="0.25">
      <c r="A76" s="177">
        <v>11</v>
      </c>
      <c r="B76" s="158">
        <v>2019087</v>
      </c>
      <c r="C76" s="158" t="s">
        <v>125</v>
      </c>
      <c r="D76" s="160">
        <v>241</v>
      </c>
      <c r="E76" s="158" t="s">
        <v>120</v>
      </c>
      <c r="F76" s="158" t="s">
        <v>124</v>
      </c>
      <c r="G76" s="160" t="s">
        <v>92</v>
      </c>
      <c r="H76" s="160" t="s">
        <v>92</v>
      </c>
      <c r="I76" s="158">
        <v>516.2885500000001</v>
      </c>
      <c r="J76" s="164" t="s">
        <v>118</v>
      </c>
      <c r="K76" s="163">
        <f>+I76*1000</f>
        <v>516288.5500000001</v>
      </c>
      <c r="L76" s="163">
        <v>516288.5500000001</v>
      </c>
      <c r="M76" s="167" t="s">
        <v>155</v>
      </c>
      <c r="N76" s="160"/>
      <c r="O76" s="160"/>
      <c r="P76" s="158"/>
      <c r="Q76" s="163">
        <f>-K76*0.75</f>
        <v>-387216.41250000009</v>
      </c>
      <c r="R76" s="163"/>
      <c r="U76" s="138"/>
      <c r="V76" s="135"/>
    </row>
    <row r="77" spans="1:22" ht="20.100000000000001" customHeight="1" x14ac:dyDescent="0.25">
      <c r="B77" s="158"/>
      <c r="C77" s="158"/>
      <c r="D77" s="160"/>
      <c r="E77" s="160"/>
      <c r="F77" s="158"/>
      <c r="G77" s="160"/>
      <c r="H77" s="160"/>
      <c r="I77" s="158"/>
      <c r="J77" s="160"/>
      <c r="K77" s="178"/>
      <c r="L77" s="178"/>
      <c r="M77" s="160"/>
      <c r="N77" s="158"/>
      <c r="O77" s="158"/>
      <c r="P77" s="158"/>
      <c r="Q77" s="163"/>
      <c r="R77" s="158"/>
    </row>
    <row r="78" spans="1:22" ht="20.100000000000001" customHeight="1" x14ac:dyDescent="0.25">
      <c r="A78" s="129"/>
      <c r="B78" s="166"/>
      <c r="C78" s="166"/>
      <c r="D78" s="167"/>
      <c r="E78" s="167"/>
      <c r="F78" s="166"/>
      <c r="G78" s="167"/>
      <c r="H78" s="167"/>
      <c r="I78" s="166"/>
      <c r="J78" s="167"/>
      <c r="K78" s="168"/>
      <c r="L78" s="168"/>
      <c r="M78" s="167"/>
      <c r="N78" s="169" t="s">
        <v>82</v>
      </c>
      <c r="O78" s="169" t="s">
        <v>142</v>
      </c>
      <c r="P78" s="169"/>
      <c r="Q78" s="179" t="s">
        <v>156</v>
      </c>
      <c r="R78" s="158"/>
      <c r="S78" s="180"/>
      <c r="T78" s="180"/>
      <c r="U78" s="127"/>
      <c r="V78" s="127"/>
    </row>
    <row r="79" spans="1:22" ht="20.100000000000001" customHeight="1" x14ac:dyDescent="0.25">
      <c r="A79" s="181"/>
      <c r="B79" s="170" t="s">
        <v>73</v>
      </c>
      <c r="C79" s="170" t="s">
        <v>74</v>
      </c>
      <c r="D79" s="171" t="s">
        <v>75</v>
      </c>
      <c r="E79" s="171"/>
      <c r="F79" s="170" t="s">
        <v>77</v>
      </c>
      <c r="G79" s="171" t="s">
        <v>78</v>
      </c>
      <c r="H79" s="171" t="s">
        <v>79</v>
      </c>
      <c r="I79" s="170" t="s">
        <v>80</v>
      </c>
      <c r="J79" s="171" t="s">
        <v>77</v>
      </c>
      <c r="K79" s="172" t="s">
        <v>145</v>
      </c>
      <c r="L79" s="172"/>
      <c r="M79" s="171" t="s">
        <v>40</v>
      </c>
      <c r="N79" s="171" t="s">
        <v>157</v>
      </c>
      <c r="O79" s="171" t="s">
        <v>146</v>
      </c>
      <c r="P79" s="171"/>
      <c r="Q79" s="171" t="s">
        <v>148</v>
      </c>
      <c r="R79" s="158"/>
      <c r="S79" s="182"/>
      <c r="T79" s="182"/>
      <c r="U79" s="127"/>
      <c r="V79" s="127"/>
    </row>
    <row r="80" spans="1:22" ht="20.100000000000001" customHeight="1" x14ac:dyDescent="0.25">
      <c r="A80" s="183" t="s">
        <v>158</v>
      </c>
      <c r="B80" s="158"/>
      <c r="C80" s="158"/>
      <c r="D80" s="160"/>
      <c r="E80" s="160"/>
      <c r="F80" s="158"/>
      <c r="G80" s="160"/>
      <c r="H80" s="160"/>
      <c r="I80" s="158"/>
      <c r="J80" s="160"/>
      <c r="K80" s="178"/>
      <c r="L80" s="178"/>
      <c r="M80" s="160"/>
      <c r="N80" s="160"/>
      <c r="O80" s="160"/>
      <c r="P80" s="160"/>
      <c r="Q80" s="160"/>
      <c r="R80" s="158"/>
      <c r="U80" s="127"/>
      <c r="V80" s="127"/>
    </row>
    <row r="81" spans="1:22" ht="20.100000000000001" customHeight="1" x14ac:dyDescent="0.25">
      <c r="A81" s="126">
        <v>21</v>
      </c>
      <c r="B81" s="158">
        <v>1</v>
      </c>
      <c r="C81" s="158" t="s">
        <v>89</v>
      </c>
      <c r="D81" s="160">
        <v>255</v>
      </c>
      <c r="E81" s="160" t="s">
        <v>90</v>
      </c>
      <c r="F81" s="158" t="s">
        <v>91</v>
      </c>
      <c r="G81" s="160" t="s">
        <v>92</v>
      </c>
      <c r="H81" s="160" t="s">
        <v>93</v>
      </c>
      <c r="I81" s="158">
        <v>175</v>
      </c>
      <c r="J81" s="164" t="s">
        <v>94</v>
      </c>
      <c r="K81" s="163">
        <f>+I81*1000</f>
        <v>175000</v>
      </c>
      <c r="L81" s="163">
        <v>175000</v>
      </c>
      <c r="M81" s="160">
        <v>307</v>
      </c>
      <c r="N81" s="163">
        <f>-SUM(AA5)</f>
        <v>-36560.185185185182</v>
      </c>
      <c r="O81" s="160">
        <v>30</v>
      </c>
      <c r="P81" s="160"/>
      <c r="Q81" s="163">
        <f t="shared" ref="Q81:Q89" si="13">ROUND(-K81/O81,2)</f>
        <v>-5833.33</v>
      </c>
      <c r="R81" s="158"/>
      <c r="U81" s="138"/>
      <c r="V81" s="135"/>
    </row>
    <row r="82" spans="1:22" ht="20.100000000000001" customHeight="1" x14ac:dyDescent="0.25">
      <c r="A82" s="126">
        <v>38</v>
      </c>
      <c r="B82" s="158">
        <v>2020041</v>
      </c>
      <c r="C82" s="158" t="s">
        <v>95</v>
      </c>
      <c r="D82" s="160">
        <v>252</v>
      </c>
      <c r="E82" s="160" t="s">
        <v>96</v>
      </c>
      <c r="F82" s="158" t="s">
        <v>97</v>
      </c>
      <c r="G82" s="160" t="s">
        <v>92</v>
      </c>
      <c r="H82" s="160" t="s">
        <v>93</v>
      </c>
      <c r="I82" s="158">
        <v>73.567999999999998</v>
      </c>
      <c r="J82" s="164" t="s">
        <v>94</v>
      </c>
      <c r="K82" s="163">
        <f>+I82*1000</f>
        <v>73568</v>
      </c>
      <c r="L82" s="163">
        <v>73568</v>
      </c>
      <c r="M82" s="160">
        <v>307</v>
      </c>
      <c r="N82" s="163">
        <f>-AA6</f>
        <v>-46408.370370370372</v>
      </c>
      <c r="O82" s="160">
        <v>30</v>
      </c>
      <c r="P82" s="160"/>
      <c r="Q82" s="163">
        <f t="shared" si="13"/>
        <v>-2452.27</v>
      </c>
      <c r="R82" s="158"/>
      <c r="U82" s="138"/>
      <c r="V82" s="135"/>
    </row>
    <row r="83" spans="1:22" ht="20.100000000000001" customHeight="1" x14ac:dyDescent="0.25">
      <c r="A83" s="126">
        <v>22</v>
      </c>
      <c r="B83" s="158">
        <v>2020004</v>
      </c>
      <c r="C83" s="158" t="s">
        <v>159</v>
      </c>
      <c r="D83" s="160">
        <v>252</v>
      </c>
      <c r="E83" s="160" t="s">
        <v>96</v>
      </c>
      <c r="F83" s="158" t="s">
        <v>99</v>
      </c>
      <c r="G83" s="160" t="s">
        <v>92</v>
      </c>
      <c r="H83" s="160" t="s">
        <v>93</v>
      </c>
      <c r="I83" s="158">
        <v>154.571</v>
      </c>
      <c r="J83" s="164" t="s">
        <v>94</v>
      </c>
      <c r="K83" s="163">
        <f>+K8</f>
        <v>47349</v>
      </c>
      <c r="L83" s="163">
        <v>47349</v>
      </c>
      <c r="M83" s="160">
        <v>310.39999999999998</v>
      </c>
      <c r="N83" s="163">
        <f>-AA8</f>
        <v>-18626.519687964337</v>
      </c>
      <c r="O83" s="160">
        <v>20</v>
      </c>
      <c r="P83" s="160"/>
      <c r="Q83" s="163">
        <f t="shared" si="13"/>
        <v>-2367.4499999999998</v>
      </c>
      <c r="R83" s="158"/>
      <c r="U83" s="138"/>
      <c r="V83" s="135"/>
    </row>
    <row r="84" spans="1:22" ht="20.100000000000001" customHeight="1" x14ac:dyDescent="0.25">
      <c r="A84" s="126">
        <v>22</v>
      </c>
      <c r="B84" s="158">
        <v>2020004</v>
      </c>
      <c r="C84" s="158" t="s">
        <v>98</v>
      </c>
      <c r="D84" s="160">
        <v>252</v>
      </c>
      <c r="E84" s="160" t="s">
        <v>96</v>
      </c>
      <c r="F84" s="158" t="s">
        <v>99</v>
      </c>
      <c r="G84" s="160" t="s">
        <v>92</v>
      </c>
      <c r="H84" s="160" t="s">
        <v>93</v>
      </c>
      <c r="I84" s="158">
        <v>154.571</v>
      </c>
      <c r="J84" s="164" t="s">
        <v>94</v>
      </c>
      <c r="K84" s="163">
        <f>+K7</f>
        <v>47700</v>
      </c>
      <c r="L84" s="163">
        <v>47700</v>
      </c>
      <c r="M84" s="160">
        <v>307</v>
      </c>
      <c r="N84" s="163">
        <f>-AA7</f>
        <v>-23408.333333333332</v>
      </c>
      <c r="O84" s="160">
        <v>30</v>
      </c>
      <c r="P84" s="160"/>
      <c r="Q84" s="163">
        <f t="shared" si="13"/>
        <v>-1590</v>
      </c>
      <c r="R84" s="158"/>
      <c r="U84" s="138"/>
      <c r="V84" s="135"/>
    </row>
    <row r="85" spans="1:22" ht="20.100000000000001" customHeight="1" x14ac:dyDescent="0.25">
      <c r="A85" s="126">
        <v>22</v>
      </c>
      <c r="B85" s="158">
        <v>2020004</v>
      </c>
      <c r="C85" s="158" t="s">
        <v>104</v>
      </c>
      <c r="D85" s="160">
        <v>252</v>
      </c>
      <c r="E85" s="160" t="s">
        <v>96</v>
      </c>
      <c r="F85" s="158" t="s">
        <v>99</v>
      </c>
      <c r="G85" s="160" t="s">
        <v>92</v>
      </c>
      <c r="H85" s="160" t="s">
        <v>93</v>
      </c>
      <c r="I85" s="158">
        <v>154.571</v>
      </c>
      <c r="J85" s="164" t="s">
        <v>94</v>
      </c>
      <c r="K85" s="163">
        <f>+K10</f>
        <v>68965</v>
      </c>
      <c r="L85" s="163">
        <v>68965</v>
      </c>
      <c r="M85" s="160">
        <v>330</v>
      </c>
      <c r="N85" s="163">
        <f>-AA10</f>
        <v>-21359.238845144358</v>
      </c>
      <c r="O85" s="160">
        <v>37</v>
      </c>
      <c r="P85" s="160"/>
      <c r="Q85" s="163">
        <f t="shared" si="13"/>
        <v>-1863.92</v>
      </c>
      <c r="R85" s="158"/>
      <c r="U85" s="138"/>
      <c r="V85" s="135"/>
    </row>
    <row r="86" spans="1:22" ht="20.100000000000001" customHeight="1" x14ac:dyDescent="0.25">
      <c r="A86" s="126">
        <v>43</v>
      </c>
      <c r="B86" s="158">
        <v>2020029</v>
      </c>
      <c r="C86" s="158" t="s">
        <v>101</v>
      </c>
      <c r="D86" s="160">
        <v>251</v>
      </c>
      <c r="E86" s="160" t="s">
        <v>102</v>
      </c>
      <c r="F86" s="158" t="s">
        <v>103</v>
      </c>
      <c r="G86" s="160" t="s">
        <v>92</v>
      </c>
      <c r="H86" s="160" t="s">
        <v>93</v>
      </c>
      <c r="I86" s="158">
        <v>60</v>
      </c>
      <c r="J86" s="164" t="s">
        <v>94</v>
      </c>
      <c r="K86" s="163">
        <f>+I86*1000</f>
        <v>60000</v>
      </c>
      <c r="L86" s="163">
        <v>60000</v>
      </c>
      <c r="M86" s="160">
        <v>320.3</v>
      </c>
      <c r="N86" s="163">
        <f>-AA9</f>
        <v>-27307.180851063829</v>
      </c>
      <c r="O86" s="160">
        <v>22</v>
      </c>
      <c r="P86" s="160"/>
      <c r="Q86" s="163">
        <f t="shared" si="13"/>
        <v>-2727.27</v>
      </c>
      <c r="R86" s="158"/>
      <c r="U86" s="138"/>
      <c r="V86" s="135"/>
    </row>
    <row r="87" spans="1:22" ht="20.100000000000001" customHeight="1" x14ac:dyDescent="0.25">
      <c r="A87" s="126">
        <v>23</v>
      </c>
      <c r="B87" s="158">
        <v>2019146</v>
      </c>
      <c r="C87" s="158" t="s">
        <v>105</v>
      </c>
      <c r="D87" s="160">
        <v>252</v>
      </c>
      <c r="E87" s="160" t="s">
        <v>106</v>
      </c>
      <c r="F87" s="158" t="s">
        <v>107</v>
      </c>
      <c r="G87" s="160" t="s">
        <v>92</v>
      </c>
      <c r="H87" s="160" t="s">
        <v>93</v>
      </c>
      <c r="I87" s="158">
        <v>144</v>
      </c>
      <c r="J87" s="164" t="s">
        <v>94</v>
      </c>
      <c r="K87" s="163">
        <f>+I87*1000</f>
        <v>144000</v>
      </c>
      <c r="L87" s="163">
        <v>144000</v>
      </c>
      <c r="M87" s="160">
        <v>331</v>
      </c>
      <c r="N87" s="163">
        <f>-AA11</f>
        <v>-33308.729291338583</v>
      </c>
      <c r="O87" s="160">
        <v>43</v>
      </c>
      <c r="P87" s="160"/>
      <c r="Q87" s="163">
        <f t="shared" si="13"/>
        <v>-3348.84</v>
      </c>
      <c r="R87" s="158"/>
      <c r="U87" s="138"/>
      <c r="V87" s="135"/>
    </row>
    <row r="88" spans="1:22" ht="20.100000000000001" customHeight="1" x14ac:dyDescent="0.25">
      <c r="A88" s="126">
        <v>34</v>
      </c>
      <c r="B88" s="158">
        <v>1</v>
      </c>
      <c r="C88" s="158" t="s">
        <v>108</v>
      </c>
      <c r="D88" s="160">
        <v>252</v>
      </c>
      <c r="E88" s="160" t="s">
        <v>106</v>
      </c>
      <c r="F88" s="158" t="s">
        <v>107</v>
      </c>
      <c r="G88" s="160" t="s">
        <v>92</v>
      </c>
      <c r="H88" s="160" t="s">
        <v>92</v>
      </c>
      <c r="I88" s="158">
        <v>95</v>
      </c>
      <c r="J88" s="164" t="s">
        <v>94</v>
      </c>
      <c r="K88" s="163">
        <f>+I88*1000</f>
        <v>95000</v>
      </c>
      <c r="L88" s="163">
        <v>95000</v>
      </c>
      <c r="M88" s="160">
        <v>331</v>
      </c>
      <c r="N88" s="163">
        <f>-AA12</f>
        <v>-16141.732283464567</v>
      </c>
      <c r="O88" s="160">
        <v>43</v>
      </c>
      <c r="P88" s="160"/>
      <c r="Q88" s="163">
        <f t="shared" si="13"/>
        <v>-2209.3000000000002</v>
      </c>
      <c r="R88" s="158"/>
      <c r="U88" s="138"/>
      <c r="V88" s="135"/>
    </row>
    <row r="89" spans="1:22" ht="20.100000000000001" customHeight="1" x14ac:dyDescent="0.25">
      <c r="A89" s="126">
        <v>54</v>
      </c>
      <c r="B89" s="158">
        <v>1</v>
      </c>
      <c r="C89" s="158" t="s">
        <v>109</v>
      </c>
      <c r="D89" s="160">
        <v>252</v>
      </c>
      <c r="E89" s="160" t="s">
        <v>90</v>
      </c>
      <c r="F89" s="158" t="s">
        <v>160</v>
      </c>
      <c r="G89" s="160" t="s">
        <v>92</v>
      </c>
      <c r="H89" s="160" t="s">
        <v>93</v>
      </c>
      <c r="I89" s="158">
        <v>22</v>
      </c>
      <c r="J89" s="164" t="s">
        <v>94</v>
      </c>
      <c r="K89" s="163">
        <f>+I89*1000</f>
        <v>22000</v>
      </c>
      <c r="L89" s="163">
        <v>22000</v>
      </c>
      <c r="M89" s="160">
        <v>331</v>
      </c>
      <c r="N89" s="163">
        <f>-AA13</f>
        <v>-4734.9081364829399</v>
      </c>
      <c r="O89" s="160">
        <v>43</v>
      </c>
      <c r="P89" s="160"/>
      <c r="Q89" s="163">
        <f t="shared" si="13"/>
        <v>-511.63</v>
      </c>
      <c r="R89" s="158"/>
      <c r="U89" s="138"/>
      <c r="V89" s="135"/>
    </row>
    <row r="90" spans="1:22" ht="20.100000000000001" customHeight="1" x14ac:dyDescent="0.25">
      <c r="B90" s="158"/>
      <c r="C90" s="159" t="s">
        <v>161</v>
      </c>
      <c r="D90" s="160"/>
      <c r="E90" s="160"/>
      <c r="F90" s="158"/>
      <c r="G90" s="160"/>
      <c r="H90" s="160"/>
      <c r="I90" s="158"/>
      <c r="J90" s="164"/>
      <c r="K90" s="174">
        <f>SUM(K80:K89)</f>
        <v>733582</v>
      </c>
      <c r="L90" s="174">
        <f>SUM(L80:L89)</f>
        <v>733582</v>
      </c>
      <c r="M90" s="160"/>
      <c r="N90" s="174">
        <f>SUM(N80:N89)</f>
        <v>-227855.19798434753</v>
      </c>
      <c r="O90" s="160"/>
      <c r="P90" s="160"/>
      <c r="Q90" s="174">
        <f>SUM(Q80:Q89)</f>
        <v>-22904.01</v>
      </c>
      <c r="R90" s="158"/>
      <c r="U90" s="138"/>
      <c r="V90" s="135"/>
    </row>
    <row r="91" spans="1:22" ht="20.100000000000001" customHeight="1" x14ac:dyDescent="0.25">
      <c r="B91" s="158"/>
      <c r="C91" s="158"/>
      <c r="D91" s="160"/>
      <c r="E91" s="160"/>
      <c r="F91" s="158"/>
      <c r="G91" s="160"/>
      <c r="H91" s="160"/>
      <c r="I91" s="158"/>
      <c r="J91" s="164"/>
      <c r="K91" s="163"/>
      <c r="L91" s="163"/>
      <c r="M91" s="160"/>
      <c r="N91" s="163"/>
      <c r="O91" s="160"/>
      <c r="P91" s="160"/>
      <c r="Q91" s="163"/>
      <c r="R91" s="158"/>
      <c r="U91" s="138"/>
      <c r="V91" s="135"/>
    </row>
    <row r="92" spans="1:22" ht="20.100000000000001" customHeight="1" x14ac:dyDescent="0.25">
      <c r="A92" s="183" t="s">
        <v>162</v>
      </c>
      <c r="B92" s="158"/>
      <c r="C92" s="158"/>
      <c r="D92" s="160"/>
      <c r="E92" s="160"/>
      <c r="F92" s="158"/>
      <c r="G92" s="160"/>
      <c r="H92" s="160"/>
      <c r="I92" s="158"/>
      <c r="J92" s="164"/>
      <c r="K92" s="163"/>
      <c r="L92" s="163"/>
      <c r="M92" s="160"/>
      <c r="N92" s="163"/>
      <c r="O92" s="160"/>
      <c r="P92" s="160"/>
      <c r="Q92" s="163"/>
      <c r="R92" s="158"/>
      <c r="U92" s="138"/>
      <c r="V92" s="135"/>
    </row>
    <row r="93" spans="1:22" ht="20.100000000000001" customHeight="1" x14ac:dyDescent="0.25">
      <c r="A93" s="126">
        <v>5</v>
      </c>
      <c r="B93" s="158">
        <v>2019145</v>
      </c>
      <c r="C93" s="158" t="s">
        <v>122</v>
      </c>
      <c r="D93" s="160">
        <v>250</v>
      </c>
      <c r="E93" s="158" t="s">
        <v>120</v>
      </c>
      <c r="F93" s="158" t="s">
        <v>121</v>
      </c>
      <c r="G93" s="160" t="s">
        <v>92</v>
      </c>
      <c r="H93" s="160" t="s">
        <v>93</v>
      </c>
      <c r="I93" s="158">
        <v>1196.3989999999999</v>
      </c>
      <c r="J93" s="164" t="s">
        <v>118</v>
      </c>
      <c r="K93" s="163">
        <f>+I93*1000</f>
        <v>1196399</v>
      </c>
      <c r="L93" s="163">
        <v>1196399</v>
      </c>
      <c r="M93" s="160" t="s">
        <v>152</v>
      </c>
      <c r="N93" s="163">
        <f>-SUM(AA15:AA24)</f>
        <v>-1758208.8496567786</v>
      </c>
      <c r="O93" s="160">
        <v>32</v>
      </c>
      <c r="P93" s="160"/>
      <c r="Q93" s="163">
        <f>ROUND(-K93/O93,2)</f>
        <v>-37387.47</v>
      </c>
      <c r="R93" s="158"/>
      <c r="U93" s="138"/>
      <c r="V93" s="135"/>
    </row>
    <row r="94" spans="1:22" ht="20.100000000000001" customHeight="1" x14ac:dyDescent="0.25">
      <c r="A94" s="126">
        <v>8</v>
      </c>
      <c r="B94" s="158">
        <v>2019173</v>
      </c>
      <c r="C94" s="158" t="s">
        <v>123</v>
      </c>
      <c r="D94" s="160">
        <v>241</v>
      </c>
      <c r="E94" s="158" t="s">
        <v>120</v>
      </c>
      <c r="F94" s="158" t="s">
        <v>124</v>
      </c>
      <c r="G94" s="160" t="s">
        <v>92</v>
      </c>
      <c r="H94" s="160" t="s">
        <v>92</v>
      </c>
      <c r="I94" s="158">
        <v>828.92200000000003</v>
      </c>
      <c r="J94" s="164" t="s">
        <v>118</v>
      </c>
      <c r="K94" s="163">
        <f>+I94*1000</f>
        <v>828922</v>
      </c>
      <c r="L94" s="163">
        <v>828922</v>
      </c>
      <c r="M94" s="160" t="s">
        <v>152</v>
      </c>
      <c r="N94" s="163">
        <f>-SUM(AA25:AA34)</f>
        <v>-420342.24771656026</v>
      </c>
      <c r="O94" s="160">
        <v>32</v>
      </c>
      <c r="P94" s="160"/>
      <c r="Q94" s="163">
        <f>ROUND(-K94/O94,2)</f>
        <v>-25903.81</v>
      </c>
      <c r="R94" s="158"/>
      <c r="U94" s="138"/>
      <c r="V94" s="135"/>
    </row>
    <row r="95" spans="1:22" ht="20.100000000000001" customHeight="1" x14ac:dyDescent="0.25">
      <c r="A95" s="126">
        <v>10</v>
      </c>
      <c r="B95" s="158">
        <v>2019175</v>
      </c>
      <c r="C95" s="158" t="s">
        <v>115</v>
      </c>
      <c r="D95" s="160">
        <v>249</v>
      </c>
      <c r="E95" s="160" t="s">
        <v>116</v>
      </c>
      <c r="F95" s="158" t="s">
        <v>117</v>
      </c>
      <c r="G95" s="160" t="s">
        <v>92</v>
      </c>
      <c r="H95" s="160" t="s">
        <v>93</v>
      </c>
      <c r="I95" s="158">
        <v>637</v>
      </c>
      <c r="J95" s="164" t="s">
        <v>118</v>
      </c>
      <c r="K95" s="163">
        <f>+I95*1000</f>
        <v>637000</v>
      </c>
      <c r="L95" s="163">
        <v>637000</v>
      </c>
      <c r="M95" s="160">
        <v>354.4</v>
      </c>
      <c r="N95" s="163">
        <f>-AA35</f>
        <v>-200856.2541736227</v>
      </c>
      <c r="O95" s="160">
        <v>32</v>
      </c>
      <c r="P95" s="160"/>
      <c r="Q95" s="163">
        <f>ROUND(-K95/O95,2)</f>
        <v>-19906.25</v>
      </c>
      <c r="R95" s="158"/>
      <c r="U95" s="138"/>
      <c r="V95" s="135"/>
    </row>
    <row r="96" spans="1:22" ht="20.100000000000001" customHeight="1" x14ac:dyDescent="0.25">
      <c r="A96" s="126">
        <v>12</v>
      </c>
      <c r="B96" s="158">
        <v>1</v>
      </c>
      <c r="C96" s="158" t="s">
        <v>128</v>
      </c>
      <c r="D96" s="160">
        <v>255</v>
      </c>
      <c r="E96" s="160" t="s">
        <v>90</v>
      </c>
      <c r="F96" s="158" t="s">
        <v>91</v>
      </c>
      <c r="G96" s="160" t="s">
        <v>92</v>
      </c>
      <c r="H96" s="160" t="s">
        <v>92</v>
      </c>
      <c r="I96" s="158">
        <v>340</v>
      </c>
      <c r="J96" s="164" t="s">
        <v>118</v>
      </c>
      <c r="K96" s="163">
        <f>+I96*1000</f>
        <v>340000</v>
      </c>
      <c r="L96" s="163">
        <v>340000</v>
      </c>
      <c r="M96" s="160">
        <v>370.3</v>
      </c>
      <c r="N96" s="163">
        <f>-SUM(AA36)</f>
        <v>-211627.71285475793</v>
      </c>
      <c r="O96" s="160">
        <v>30</v>
      </c>
      <c r="P96" s="160"/>
      <c r="Q96" s="163">
        <f>ROUND(-K96/O96,2)</f>
        <v>-11333.33</v>
      </c>
      <c r="R96" s="158"/>
      <c r="U96" s="138"/>
      <c r="V96" s="135"/>
    </row>
    <row r="97" spans="1:22" ht="20.100000000000001" customHeight="1" x14ac:dyDescent="0.25">
      <c r="A97" s="126">
        <v>30</v>
      </c>
      <c r="B97" s="158">
        <v>1</v>
      </c>
      <c r="C97" s="158" t="s">
        <v>127</v>
      </c>
      <c r="D97" s="160">
        <v>249</v>
      </c>
      <c r="E97" s="160" t="s">
        <v>116</v>
      </c>
      <c r="F97" s="158" t="s">
        <v>117</v>
      </c>
      <c r="G97" s="160" t="s">
        <v>92</v>
      </c>
      <c r="H97" s="160" t="s">
        <v>92</v>
      </c>
      <c r="I97" s="158">
        <v>100</v>
      </c>
      <c r="J97" s="164" t="s">
        <v>118</v>
      </c>
      <c r="K97" s="163">
        <f>+I97*1000</f>
        <v>100000</v>
      </c>
      <c r="L97" s="163">
        <v>100000</v>
      </c>
      <c r="M97" s="160">
        <v>370.3</v>
      </c>
      <c r="N97" s="163">
        <f>-SUM(AA37)</f>
        <v>-230876.82095158598</v>
      </c>
      <c r="O97" s="160">
        <v>30</v>
      </c>
      <c r="P97" s="160"/>
      <c r="Q97" s="163">
        <f>ROUND(-K97/O97,2)</f>
        <v>-3333.33</v>
      </c>
      <c r="R97" s="158"/>
      <c r="U97" s="138"/>
      <c r="V97" s="135"/>
    </row>
    <row r="98" spans="1:22" ht="20.100000000000001" customHeight="1" x14ac:dyDescent="0.25">
      <c r="B98" s="158"/>
      <c r="C98" s="158"/>
      <c r="D98" s="160"/>
      <c r="E98" s="160"/>
      <c r="F98" s="158"/>
      <c r="G98" s="160"/>
      <c r="H98" s="160"/>
      <c r="I98" s="158"/>
      <c r="J98" s="164"/>
      <c r="K98" s="163"/>
      <c r="L98" s="163"/>
      <c r="M98" s="160"/>
      <c r="N98" s="163"/>
      <c r="O98" s="160"/>
      <c r="P98" s="160"/>
      <c r="Q98" s="163"/>
      <c r="R98" s="158"/>
      <c r="U98" s="138"/>
      <c r="V98" s="135"/>
    </row>
    <row r="99" spans="1:22" ht="20.100000000000001" customHeight="1" x14ac:dyDescent="0.25">
      <c r="A99" s="126">
        <v>1</v>
      </c>
      <c r="B99" s="158">
        <v>2019109</v>
      </c>
      <c r="C99" s="158" t="s">
        <v>111</v>
      </c>
      <c r="D99" s="160">
        <v>255</v>
      </c>
      <c r="E99" s="160" t="s">
        <v>90</v>
      </c>
      <c r="F99" s="158" t="s">
        <v>91</v>
      </c>
      <c r="G99" s="160" t="s">
        <v>92</v>
      </c>
      <c r="H99" s="160" t="s">
        <v>93</v>
      </c>
      <c r="I99" s="158">
        <v>6112.201</v>
      </c>
      <c r="J99" s="164" t="s">
        <v>118</v>
      </c>
      <c r="K99" s="163">
        <f t="shared" ref="K99:K104" si="14">+I99*1000</f>
        <v>6112201</v>
      </c>
      <c r="L99" s="163">
        <v>6112201</v>
      </c>
      <c r="M99" s="160" t="s">
        <v>163</v>
      </c>
      <c r="N99" s="163">
        <f>-SUM(AA39:AA41)</f>
        <v>-1608328.067945607</v>
      </c>
      <c r="O99" s="160">
        <v>18</v>
      </c>
      <c r="P99" s="160"/>
      <c r="Q99" s="163">
        <f t="shared" ref="Q99:Q104" si="15">ROUND(-K99/O99,2)</f>
        <v>-339566.72</v>
      </c>
      <c r="R99" s="158"/>
      <c r="U99" s="138"/>
      <c r="V99" s="135"/>
    </row>
    <row r="100" spans="1:22" ht="20.100000000000001" customHeight="1" x14ac:dyDescent="0.25">
      <c r="A100" s="126">
        <v>44</v>
      </c>
      <c r="B100" s="158">
        <v>1</v>
      </c>
      <c r="C100" s="158" t="s">
        <v>119</v>
      </c>
      <c r="D100" s="160">
        <v>250</v>
      </c>
      <c r="E100" s="158" t="s">
        <v>120</v>
      </c>
      <c r="F100" s="158" t="s">
        <v>121</v>
      </c>
      <c r="G100" s="160" t="s">
        <v>92</v>
      </c>
      <c r="H100" s="160" t="s">
        <v>93</v>
      </c>
      <c r="I100" s="158">
        <v>56</v>
      </c>
      <c r="J100" s="164" t="s">
        <v>118</v>
      </c>
      <c r="K100" s="163">
        <f t="shared" si="14"/>
        <v>56000</v>
      </c>
      <c r="L100" s="163">
        <v>56000</v>
      </c>
      <c r="M100" s="160">
        <v>360</v>
      </c>
      <c r="N100" s="163">
        <f>-AA38</f>
        <v>-246028.23179791975</v>
      </c>
      <c r="O100" s="160">
        <v>30</v>
      </c>
      <c r="P100" s="160"/>
      <c r="Q100" s="163">
        <f t="shared" si="15"/>
        <v>-1866.67</v>
      </c>
      <c r="R100" s="158"/>
      <c r="U100" s="138"/>
      <c r="V100" s="135"/>
    </row>
    <row r="101" spans="1:22" ht="20.100000000000001" customHeight="1" x14ac:dyDescent="0.25">
      <c r="A101" s="126">
        <v>4</v>
      </c>
      <c r="B101" s="158">
        <v>1</v>
      </c>
      <c r="C101" s="158" t="s">
        <v>133</v>
      </c>
      <c r="D101" s="160">
        <v>255</v>
      </c>
      <c r="E101" s="160" t="s">
        <v>90</v>
      </c>
      <c r="F101" s="158" t="s">
        <v>91</v>
      </c>
      <c r="G101" s="160" t="s">
        <v>92</v>
      </c>
      <c r="H101" s="160" t="s">
        <v>93</v>
      </c>
      <c r="I101" s="158">
        <v>2000</v>
      </c>
      <c r="J101" s="164" t="s">
        <v>118</v>
      </c>
      <c r="K101" s="163">
        <f t="shared" si="14"/>
        <v>2000000</v>
      </c>
      <c r="L101" s="163">
        <v>2000000</v>
      </c>
      <c r="M101" s="160">
        <v>380</v>
      </c>
      <c r="N101" s="163">
        <f>-AA42</f>
        <v>-17395.611702127659</v>
      </c>
      <c r="O101" s="160">
        <v>18</v>
      </c>
      <c r="P101" s="160"/>
      <c r="Q101" s="163">
        <f t="shared" si="15"/>
        <v>-111111.11</v>
      </c>
      <c r="R101" s="158"/>
      <c r="U101" s="138"/>
      <c r="V101" s="135"/>
    </row>
    <row r="102" spans="1:22" ht="20.100000000000001" customHeight="1" x14ac:dyDescent="0.25">
      <c r="A102" s="126">
        <v>6</v>
      </c>
      <c r="B102" s="158">
        <v>2020080</v>
      </c>
      <c r="C102" s="158" t="s">
        <v>130</v>
      </c>
      <c r="D102" s="160">
        <v>250</v>
      </c>
      <c r="E102" s="158" t="s">
        <v>120</v>
      </c>
      <c r="F102" s="158" t="s">
        <v>121</v>
      </c>
      <c r="G102" s="160" t="s">
        <v>92</v>
      </c>
      <c r="H102" s="160" t="s">
        <v>93</v>
      </c>
      <c r="I102" s="158">
        <v>1145.5</v>
      </c>
      <c r="J102" s="164" t="s">
        <v>118</v>
      </c>
      <c r="K102" s="163">
        <f t="shared" si="14"/>
        <v>1145500</v>
      </c>
      <c r="L102" s="163">
        <v>1145500</v>
      </c>
      <c r="M102" s="160">
        <v>380</v>
      </c>
      <c r="N102" s="163">
        <f>-AA43</f>
        <v>-2416161.8361259047</v>
      </c>
      <c r="O102" s="160">
        <v>18</v>
      </c>
      <c r="P102" s="160"/>
      <c r="Q102" s="163">
        <f t="shared" si="15"/>
        <v>-63638.89</v>
      </c>
      <c r="R102" s="158"/>
      <c r="U102" s="138"/>
      <c r="V102" s="135"/>
    </row>
    <row r="103" spans="1:22" ht="20.100000000000001" customHeight="1" x14ac:dyDescent="0.25">
      <c r="A103" s="126">
        <v>48</v>
      </c>
      <c r="B103" s="158">
        <v>1</v>
      </c>
      <c r="C103" s="158" t="s">
        <v>129</v>
      </c>
      <c r="D103" s="160">
        <v>251</v>
      </c>
      <c r="E103" s="160" t="s">
        <v>102</v>
      </c>
      <c r="F103" s="158" t="s">
        <v>103</v>
      </c>
      <c r="G103" s="160" t="s">
        <v>92</v>
      </c>
      <c r="H103" s="160" t="s">
        <v>93</v>
      </c>
      <c r="I103" s="158">
        <v>45</v>
      </c>
      <c r="J103" s="164"/>
      <c r="K103" s="163">
        <f t="shared" si="14"/>
        <v>45000</v>
      </c>
      <c r="L103" s="163">
        <v>45000</v>
      </c>
      <c r="M103" s="160">
        <v>380.4</v>
      </c>
      <c r="N103" s="163">
        <f>-AA28</f>
        <v>-70866.14173228346</v>
      </c>
      <c r="O103" s="160">
        <v>18</v>
      </c>
      <c r="P103" s="160"/>
      <c r="Q103" s="163">
        <f t="shared" si="15"/>
        <v>-2500</v>
      </c>
      <c r="R103" s="163"/>
      <c r="U103" s="138"/>
      <c r="V103" s="135"/>
    </row>
    <row r="104" spans="1:22" ht="20.100000000000001" customHeight="1" x14ac:dyDescent="0.25">
      <c r="A104" s="126">
        <v>51</v>
      </c>
      <c r="B104" s="158">
        <v>1</v>
      </c>
      <c r="C104" s="158" t="s">
        <v>131</v>
      </c>
      <c r="D104" s="160">
        <v>260</v>
      </c>
      <c r="E104" s="160"/>
      <c r="F104" s="158" t="s">
        <v>132</v>
      </c>
      <c r="G104" s="160" t="s">
        <v>92</v>
      </c>
      <c r="H104" s="160" t="s">
        <v>93</v>
      </c>
      <c r="I104" s="158">
        <v>34</v>
      </c>
      <c r="J104" s="164" t="s">
        <v>118</v>
      </c>
      <c r="K104" s="163">
        <f t="shared" si="14"/>
        <v>34000</v>
      </c>
      <c r="L104" s="163">
        <v>34000</v>
      </c>
      <c r="M104" s="160">
        <v>380</v>
      </c>
      <c r="N104" s="163">
        <f>-AA27</f>
        <v>-121404.35318528666</v>
      </c>
      <c r="O104" s="160">
        <v>18</v>
      </c>
      <c r="P104" s="160"/>
      <c r="Q104" s="163">
        <f t="shared" si="15"/>
        <v>-1888.89</v>
      </c>
      <c r="R104" s="158"/>
      <c r="U104" s="138"/>
      <c r="V104" s="135"/>
    </row>
    <row r="105" spans="1:22" ht="20.100000000000001" customHeight="1" x14ac:dyDescent="0.25">
      <c r="B105" s="158"/>
      <c r="C105" s="159" t="s">
        <v>164</v>
      </c>
      <c r="D105" s="160"/>
      <c r="E105" s="160"/>
      <c r="F105" s="158"/>
      <c r="G105" s="160"/>
      <c r="H105" s="160"/>
      <c r="I105" s="158"/>
      <c r="J105" s="164"/>
      <c r="K105" s="174">
        <f>SUM(K92:K104)</f>
        <v>12495022</v>
      </c>
      <c r="L105" s="174">
        <f>SUM(L92:L104)</f>
        <v>12495022</v>
      </c>
      <c r="M105" s="160"/>
      <c r="N105" s="174">
        <f>SUM(N92:N104)</f>
        <v>-7302096.1278424356</v>
      </c>
      <c r="O105" s="160"/>
      <c r="P105" s="160"/>
      <c r="Q105" s="174">
        <f>SUM(Q92:Q104)</f>
        <v>-618436.47</v>
      </c>
      <c r="R105" s="158"/>
      <c r="U105" s="138"/>
      <c r="V105" s="135"/>
    </row>
    <row r="106" spans="1:22" ht="20.100000000000001" customHeight="1" x14ac:dyDescent="0.25">
      <c r="B106" s="158"/>
      <c r="C106" s="158"/>
      <c r="D106" s="160"/>
      <c r="E106" s="160"/>
      <c r="F106" s="158"/>
      <c r="G106" s="160"/>
      <c r="H106" s="160"/>
      <c r="I106" s="158"/>
      <c r="J106" s="164"/>
      <c r="K106" s="163"/>
      <c r="L106" s="163"/>
      <c r="M106" s="160"/>
      <c r="N106" s="163"/>
      <c r="O106" s="160"/>
      <c r="P106" s="160"/>
      <c r="Q106" s="158"/>
      <c r="R106" s="163"/>
      <c r="U106" s="138"/>
      <c r="V106" s="135"/>
    </row>
    <row r="107" spans="1:22" ht="20.100000000000001" customHeight="1" x14ac:dyDescent="0.25">
      <c r="A107" s="177">
        <v>2</v>
      </c>
      <c r="B107" s="158">
        <v>1</v>
      </c>
      <c r="C107" s="158" t="s">
        <v>110</v>
      </c>
      <c r="D107" s="160">
        <v>255</v>
      </c>
      <c r="E107" s="160" t="s">
        <v>90</v>
      </c>
      <c r="F107" s="158" t="s">
        <v>91</v>
      </c>
      <c r="G107" s="160" t="s">
        <v>92</v>
      </c>
      <c r="H107" s="160" t="s">
        <v>93</v>
      </c>
      <c r="I107" s="158">
        <v>3500</v>
      </c>
      <c r="J107" s="164"/>
      <c r="K107" s="163">
        <f>+I107*1000</f>
        <v>3500000</v>
      </c>
      <c r="L107" s="163">
        <v>3500000</v>
      </c>
      <c r="M107" s="160" t="s">
        <v>165</v>
      </c>
      <c r="N107" s="163">
        <f>-SUM(AA14:AA44)</f>
        <v>-8870857.0240707844</v>
      </c>
      <c r="O107" s="160"/>
      <c r="P107" s="160"/>
      <c r="Q107" s="158"/>
      <c r="R107" s="163"/>
      <c r="U107" s="138"/>
      <c r="V107" s="135"/>
    </row>
    <row r="108" spans="1:22" ht="20.100000000000001" customHeight="1" x14ac:dyDescent="0.25">
      <c r="A108" s="177">
        <v>18</v>
      </c>
      <c r="B108" s="158">
        <v>1</v>
      </c>
      <c r="C108" s="158" t="s">
        <v>112</v>
      </c>
      <c r="D108" s="160">
        <v>255</v>
      </c>
      <c r="E108" s="160" t="s">
        <v>90</v>
      </c>
      <c r="F108" s="158" t="s">
        <v>91</v>
      </c>
      <c r="G108" s="160" t="s">
        <v>92</v>
      </c>
      <c r="H108" s="160" t="s">
        <v>92</v>
      </c>
      <c r="I108" s="158">
        <v>220</v>
      </c>
      <c r="J108" s="164"/>
      <c r="K108" s="163">
        <f>+I108*1000</f>
        <v>220000</v>
      </c>
      <c r="L108" s="163">
        <v>220000</v>
      </c>
      <c r="M108" s="160" t="s">
        <v>154</v>
      </c>
      <c r="N108" s="163">
        <f>-SUM(AA16:AA45)</f>
        <v>-8955400.6453630794</v>
      </c>
      <c r="O108" s="160"/>
      <c r="P108" s="160"/>
      <c r="Q108" s="158"/>
      <c r="R108" s="163"/>
      <c r="U108" s="138"/>
      <c r="V108" s="135"/>
    </row>
    <row r="109" spans="1:22" ht="20.100000000000001" customHeight="1" x14ac:dyDescent="0.25">
      <c r="A109" s="177">
        <v>42</v>
      </c>
      <c r="B109" s="158">
        <v>1</v>
      </c>
      <c r="C109" s="158" t="s">
        <v>166</v>
      </c>
      <c r="D109" s="160">
        <v>855</v>
      </c>
      <c r="E109" s="160"/>
      <c r="F109" s="158" t="s">
        <v>167</v>
      </c>
      <c r="G109" s="160" t="s">
        <v>92</v>
      </c>
      <c r="H109" s="160" t="s">
        <v>93</v>
      </c>
      <c r="I109" s="158">
        <v>60</v>
      </c>
      <c r="J109" s="164"/>
      <c r="K109" s="163"/>
      <c r="L109" s="163">
        <v>0</v>
      </c>
      <c r="M109" s="160" t="s">
        <v>168</v>
      </c>
      <c r="N109" s="163">
        <f>-K109*0.75</f>
        <v>0</v>
      </c>
      <c r="O109" s="160">
        <v>5</v>
      </c>
      <c r="P109" s="160"/>
      <c r="Q109" s="163">
        <f>ROUND(N109/O109,2)</f>
        <v>0</v>
      </c>
      <c r="R109" s="158"/>
      <c r="U109" s="138"/>
      <c r="V109" s="135"/>
    </row>
    <row r="110" spans="1:22" ht="20.100000000000001" customHeight="1" x14ac:dyDescent="0.25">
      <c r="A110" s="177">
        <v>11</v>
      </c>
      <c r="B110" s="158">
        <v>2019087</v>
      </c>
      <c r="C110" s="158" t="s">
        <v>125</v>
      </c>
      <c r="D110" s="160">
        <v>241</v>
      </c>
      <c r="E110" s="158" t="s">
        <v>120</v>
      </c>
      <c r="F110" s="158" t="s">
        <v>124</v>
      </c>
      <c r="G110" s="160" t="s">
        <v>92</v>
      </c>
      <c r="H110" s="160" t="s">
        <v>92</v>
      </c>
      <c r="I110" s="158">
        <v>531.26655000000005</v>
      </c>
      <c r="J110" s="164" t="s">
        <v>118</v>
      </c>
      <c r="K110" s="163">
        <f>+I110*1000</f>
        <v>531266.55000000005</v>
      </c>
      <c r="L110" s="163">
        <v>531266.55000000005</v>
      </c>
      <c r="M110" s="167" t="s">
        <v>155</v>
      </c>
      <c r="N110" s="163">
        <f>-SUM(AA31:AA33)</f>
        <v>-94777.713631156934</v>
      </c>
      <c r="O110" s="160"/>
      <c r="P110" s="160"/>
      <c r="Q110" s="163"/>
      <c r="R110" s="158"/>
      <c r="U110" s="138"/>
      <c r="V110" s="135"/>
    </row>
    <row r="111" spans="1:22" ht="20.100000000000001" customHeight="1" x14ac:dyDescent="0.25">
      <c r="A111" s="177"/>
      <c r="B111" s="158"/>
      <c r="C111" s="158"/>
      <c r="D111" s="160"/>
      <c r="E111" s="160"/>
      <c r="F111" s="158"/>
      <c r="G111" s="160"/>
      <c r="H111" s="160"/>
      <c r="I111" s="158"/>
      <c r="J111" s="164"/>
      <c r="K111" s="163"/>
      <c r="L111" s="163"/>
      <c r="M111" s="160"/>
      <c r="N111" s="163"/>
      <c r="O111" s="160"/>
      <c r="P111" s="160"/>
      <c r="Q111" s="163"/>
      <c r="R111" s="158"/>
      <c r="U111" s="138"/>
      <c r="V111" s="135"/>
    </row>
    <row r="112" spans="1:22" x14ac:dyDescent="0.25">
      <c r="B112" s="158"/>
      <c r="C112" s="158"/>
      <c r="D112" s="160"/>
      <c r="E112" s="160"/>
      <c r="F112" s="158"/>
      <c r="G112" s="160"/>
      <c r="H112" s="160"/>
      <c r="I112" s="158"/>
      <c r="J112" s="160"/>
      <c r="K112" s="178"/>
      <c r="L112" s="178"/>
      <c r="M112" s="160"/>
      <c r="N112" s="158"/>
      <c r="O112" s="158"/>
      <c r="P112" s="158"/>
      <c r="Q112" s="158"/>
      <c r="R112" s="158"/>
    </row>
    <row r="113" spans="2:18" ht="20.100000000000001" customHeight="1" x14ac:dyDescent="0.25">
      <c r="B113" s="158"/>
      <c r="C113" s="158"/>
      <c r="D113" s="160"/>
      <c r="E113" s="160"/>
      <c r="F113" s="158"/>
      <c r="G113" s="160"/>
      <c r="H113" s="160"/>
      <c r="I113" s="158"/>
      <c r="J113" s="160"/>
      <c r="K113" s="178"/>
      <c r="L113" s="178"/>
      <c r="M113" s="160"/>
      <c r="N113" s="174">
        <f>N105+SUM(N107:N110)</f>
        <v>-25223131.510907456</v>
      </c>
      <c r="O113" s="158"/>
      <c r="P113" s="158"/>
      <c r="Q113" s="158"/>
      <c r="R113" s="158"/>
    </row>
    <row r="114" spans="2:18" ht="20.100000000000001" customHeight="1" x14ac:dyDescent="0.25">
      <c r="B114" s="158"/>
      <c r="C114" s="158"/>
      <c r="D114" s="160"/>
      <c r="E114" s="160"/>
      <c r="F114" s="158"/>
      <c r="G114" s="160"/>
      <c r="H114" s="160"/>
      <c r="I114" s="158"/>
      <c r="J114" s="160"/>
      <c r="K114" s="178"/>
      <c r="L114" s="178"/>
      <c r="M114" s="184" t="s">
        <v>169</v>
      </c>
      <c r="N114" s="185">
        <f>N113+AA52+AA47</f>
        <v>-8222454.7136347359</v>
      </c>
      <c r="O114" s="158"/>
      <c r="P114" s="158"/>
      <c r="Q114" s="158"/>
      <c r="R114" s="158"/>
    </row>
    <row r="115" spans="2:18" x14ac:dyDescent="0.25">
      <c r="B115" s="158"/>
      <c r="C115" s="158"/>
      <c r="D115" s="160"/>
      <c r="E115" s="160"/>
      <c r="F115" s="158"/>
      <c r="G115" s="160"/>
      <c r="H115" s="160"/>
      <c r="I115" s="158"/>
      <c r="J115" s="160"/>
      <c r="K115" s="178"/>
      <c r="L115" s="178"/>
      <c r="M115" s="160"/>
      <c r="N115" s="158"/>
      <c r="O115" s="158"/>
      <c r="P115" s="158"/>
      <c r="Q115" s="158"/>
      <c r="R115" s="158"/>
    </row>
    <row r="116" spans="2:18" x14ac:dyDescent="0.25">
      <c r="B116" s="158"/>
      <c r="C116" s="158"/>
      <c r="D116" s="160"/>
      <c r="E116" s="160"/>
      <c r="F116" s="158"/>
      <c r="G116" s="160"/>
      <c r="H116" s="160"/>
      <c r="I116" s="158"/>
      <c r="J116" s="160"/>
      <c r="K116" s="178"/>
      <c r="L116" s="178"/>
      <c r="M116" s="160"/>
      <c r="N116" s="158"/>
      <c r="O116" s="158"/>
      <c r="P116" s="158"/>
      <c r="Q116" s="158"/>
      <c r="R116" s="158"/>
    </row>
    <row r="117" spans="2:18" x14ac:dyDescent="0.25">
      <c r="B117" s="158"/>
      <c r="C117" s="158"/>
      <c r="D117" s="160"/>
      <c r="E117" s="160"/>
      <c r="F117" s="158"/>
      <c r="G117" s="160"/>
      <c r="H117" s="160"/>
      <c r="I117" s="158"/>
      <c r="J117" s="160"/>
      <c r="K117" s="178"/>
      <c r="L117" s="178"/>
      <c r="M117" s="160"/>
      <c r="N117" s="158"/>
      <c r="O117" s="158"/>
      <c r="P117" s="158"/>
      <c r="Q117" s="158"/>
      <c r="R117" s="158"/>
    </row>
    <row r="118" spans="2:18" ht="20.100000000000001" customHeight="1" x14ac:dyDescent="0.25">
      <c r="B118" s="158"/>
      <c r="C118" s="158" t="s">
        <v>170</v>
      </c>
      <c r="D118" s="158"/>
      <c r="E118" s="158"/>
      <c r="F118" s="158"/>
      <c r="G118" s="160"/>
      <c r="H118" s="160"/>
      <c r="I118" s="158"/>
      <c r="J118" s="160"/>
      <c r="K118" s="178"/>
      <c r="L118" s="178"/>
      <c r="M118" s="160"/>
      <c r="N118" s="158"/>
      <c r="O118" s="158"/>
      <c r="P118" s="158"/>
      <c r="Q118" s="158"/>
      <c r="R118" s="158"/>
    </row>
    <row r="119" spans="2:18" ht="20.100000000000001" customHeight="1" x14ac:dyDescent="0.25">
      <c r="B119" s="158"/>
      <c r="C119" s="158"/>
      <c r="D119" s="158"/>
      <c r="E119" s="158"/>
      <c r="F119" s="158"/>
      <c r="G119" s="160"/>
      <c r="H119" s="160"/>
      <c r="I119" s="158"/>
      <c r="J119" s="160"/>
      <c r="K119" s="178"/>
      <c r="L119" s="178"/>
      <c r="M119" s="160"/>
      <c r="N119" s="158"/>
      <c r="O119" s="158"/>
      <c r="P119" s="158"/>
      <c r="Q119" s="158"/>
      <c r="R119" s="158"/>
    </row>
    <row r="120" spans="2:18" ht="20.100000000000001" customHeight="1" x14ac:dyDescent="0.25">
      <c r="B120" s="186">
        <v>2018116</v>
      </c>
      <c r="C120" s="187" t="s">
        <v>171</v>
      </c>
      <c r="D120" s="187" t="s">
        <v>192</v>
      </c>
      <c r="E120" s="187"/>
      <c r="F120" s="158"/>
      <c r="G120" s="160"/>
      <c r="H120" s="160"/>
      <c r="I120" s="158"/>
      <c r="J120" s="160"/>
      <c r="K120" s="178"/>
      <c r="L120" s="178"/>
      <c r="M120" s="160"/>
      <c r="N120" s="158"/>
      <c r="O120" s="158"/>
      <c r="P120" s="158"/>
      <c r="Q120" s="158"/>
      <c r="R120" s="158"/>
    </row>
    <row r="121" spans="2:18" ht="20.100000000000001" customHeight="1" x14ac:dyDescent="0.25">
      <c r="B121" s="186">
        <v>1</v>
      </c>
      <c r="C121" s="187" t="s">
        <v>172</v>
      </c>
      <c r="D121" s="187" t="s">
        <v>193</v>
      </c>
      <c r="E121" s="187"/>
      <c r="F121" s="158"/>
      <c r="G121" s="160"/>
      <c r="H121" s="160"/>
      <c r="I121" s="158"/>
      <c r="J121" s="160"/>
      <c r="K121" s="178"/>
      <c r="L121" s="178"/>
      <c r="M121" s="160"/>
      <c r="N121" s="158"/>
      <c r="O121" s="158"/>
      <c r="P121" s="158"/>
      <c r="Q121" s="158"/>
      <c r="R121" s="158"/>
    </row>
    <row r="122" spans="2:18" ht="20.100000000000001" customHeight="1" x14ac:dyDescent="0.25">
      <c r="B122" s="186">
        <v>1</v>
      </c>
      <c r="C122" s="187" t="s">
        <v>173</v>
      </c>
      <c r="D122" s="187" t="s">
        <v>194</v>
      </c>
      <c r="E122" s="187"/>
      <c r="F122" s="158"/>
      <c r="G122" s="160"/>
      <c r="H122" s="160"/>
      <c r="I122" s="158"/>
      <c r="J122" s="160"/>
      <c r="K122" s="178"/>
      <c r="L122" s="178"/>
      <c r="M122" s="160"/>
      <c r="N122" s="158"/>
      <c r="O122" s="158"/>
      <c r="P122" s="158"/>
      <c r="Q122" s="158"/>
      <c r="R122" s="158"/>
    </row>
    <row r="123" spans="2:18" ht="20.100000000000001" customHeight="1" x14ac:dyDescent="0.25">
      <c r="B123" s="186">
        <v>1</v>
      </c>
      <c r="C123" s="187" t="s">
        <v>174</v>
      </c>
      <c r="D123" s="187" t="s">
        <v>195</v>
      </c>
      <c r="E123" s="187"/>
      <c r="F123" s="158"/>
      <c r="G123" s="160"/>
      <c r="H123" s="160"/>
      <c r="I123" s="158"/>
      <c r="J123" s="160"/>
      <c r="K123" s="178"/>
      <c r="L123" s="178"/>
      <c r="M123" s="160"/>
      <c r="N123" s="158"/>
      <c r="O123" s="158"/>
      <c r="P123" s="158"/>
      <c r="Q123" s="158"/>
      <c r="R123" s="158"/>
    </row>
    <row r="124" spans="2:18" ht="20.100000000000001" customHeight="1" x14ac:dyDescent="0.25">
      <c r="B124" s="186">
        <v>2019024</v>
      </c>
      <c r="C124" s="187" t="s">
        <v>175</v>
      </c>
      <c r="D124" s="187" t="s">
        <v>196</v>
      </c>
      <c r="E124" s="187"/>
      <c r="F124" s="158"/>
      <c r="G124" s="160"/>
      <c r="H124" s="160"/>
      <c r="I124" s="158"/>
      <c r="J124" s="160"/>
      <c r="K124" s="178"/>
      <c r="L124" s="178"/>
      <c r="M124" s="160"/>
      <c r="N124" s="158"/>
      <c r="O124" s="158"/>
      <c r="P124" s="158"/>
      <c r="Q124" s="158"/>
      <c r="R124" s="158"/>
    </row>
    <row r="125" spans="2:18" ht="20.100000000000001" customHeight="1" x14ac:dyDescent="0.25">
      <c r="B125" s="186">
        <v>1</v>
      </c>
      <c r="C125" s="187" t="s">
        <v>139</v>
      </c>
      <c r="D125" s="187" t="s">
        <v>197</v>
      </c>
      <c r="E125" s="187"/>
      <c r="F125" s="158"/>
      <c r="G125" s="160"/>
      <c r="H125" s="160"/>
      <c r="I125" s="158"/>
      <c r="J125" s="160"/>
      <c r="K125" s="178"/>
      <c r="L125" s="178"/>
      <c r="M125" s="160"/>
      <c r="N125" s="158"/>
      <c r="O125" s="158"/>
      <c r="P125" s="158"/>
      <c r="Q125" s="158"/>
      <c r="R125" s="158"/>
    </row>
    <row r="126" spans="2:18" ht="20.100000000000001" customHeight="1" x14ac:dyDescent="0.25">
      <c r="B126" s="186">
        <v>2019174</v>
      </c>
      <c r="C126" s="187" t="s">
        <v>176</v>
      </c>
      <c r="D126" s="187" t="s">
        <v>198</v>
      </c>
      <c r="E126" s="187"/>
      <c r="F126" s="158"/>
      <c r="G126" s="160"/>
      <c r="H126" s="160"/>
      <c r="I126" s="158"/>
      <c r="J126" s="160"/>
      <c r="K126" s="178"/>
      <c r="L126" s="178"/>
      <c r="M126" s="160"/>
      <c r="N126" s="158"/>
      <c r="O126" s="158"/>
      <c r="P126" s="158"/>
      <c r="Q126" s="158"/>
      <c r="R126" s="158"/>
    </row>
    <row r="127" spans="2:18" ht="20.100000000000001" customHeight="1" x14ac:dyDescent="0.25">
      <c r="B127" s="186">
        <v>1</v>
      </c>
      <c r="C127" s="187" t="s">
        <v>174</v>
      </c>
      <c r="D127" s="187" t="s">
        <v>199</v>
      </c>
      <c r="E127" s="187"/>
      <c r="F127" s="158"/>
      <c r="G127" s="160"/>
      <c r="H127" s="160"/>
      <c r="I127" s="158"/>
      <c r="J127" s="160"/>
      <c r="K127" s="178"/>
      <c r="L127" s="178"/>
      <c r="M127" s="160"/>
      <c r="N127" s="158"/>
      <c r="O127" s="158"/>
      <c r="P127" s="158"/>
      <c r="Q127" s="158"/>
      <c r="R127" s="158"/>
    </row>
    <row r="128" spans="2:18" ht="20.100000000000001" customHeight="1" x14ac:dyDescent="0.25">
      <c r="B128" s="186">
        <v>1</v>
      </c>
      <c r="C128" s="187" t="s">
        <v>177</v>
      </c>
      <c r="D128" s="187" t="s">
        <v>200</v>
      </c>
      <c r="E128" s="187"/>
      <c r="F128" s="158"/>
      <c r="G128" s="160"/>
      <c r="H128" s="160"/>
      <c r="I128" s="158"/>
      <c r="J128" s="160"/>
      <c r="K128" s="178"/>
      <c r="L128" s="178"/>
      <c r="M128" s="160"/>
      <c r="N128" s="158"/>
      <c r="O128" s="158"/>
      <c r="P128" s="158"/>
      <c r="Q128" s="158"/>
      <c r="R128" s="158"/>
    </row>
    <row r="129" spans="2:18" ht="20.100000000000001" customHeight="1" x14ac:dyDescent="0.25">
      <c r="B129" s="186">
        <v>2019154</v>
      </c>
      <c r="C129" s="187" t="s">
        <v>178</v>
      </c>
      <c r="D129" s="187" t="s">
        <v>201</v>
      </c>
      <c r="E129" s="187"/>
      <c r="F129" s="158"/>
      <c r="G129" s="160"/>
      <c r="H129" s="160"/>
      <c r="I129" s="158"/>
      <c r="J129" s="160"/>
      <c r="K129" s="178"/>
      <c r="L129" s="178"/>
      <c r="M129" s="160"/>
      <c r="N129" s="158"/>
      <c r="O129" s="158"/>
      <c r="P129" s="158"/>
      <c r="Q129" s="158"/>
      <c r="R129" s="158"/>
    </row>
    <row r="130" spans="2:18" ht="20.100000000000001" customHeight="1" x14ac:dyDescent="0.25">
      <c r="B130" s="186">
        <v>2020004</v>
      </c>
      <c r="C130" s="187" t="s">
        <v>179</v>
      </c>
      <c r="D130" s="187" t="s">
        <v>202</v>
      </c>
      <c r="E130" s="187"/>
      <c r="F130" s="158"/>
      <c r="G130" s="160"/>
      <c r="H130" s="160"/>
      <c r="I130" s="158"/>
      <c r="J130" s="160"/>
      <c r="K130" s="178"/>
      <c r="L130" s="178"/>
      <c r="M130" s="160"/>
      <c r="N130" s="158"/>
      <c r="O130" s="158"/>
      <c r="P130" s="158"/>
      <c r="Q130" s="158"/>
      <c r="R130" s="158"/>
    </row>
    <row r="131" spans="2:18" ht="20.100000000000001" customHeight="1" x14ac:dyDescent="0.25">
      <c r="B131" s="186">
        <v>2020030</v>
      </c>
      <c r="C131" s="187" t="s">
        <v>180</v>
      </c>
      <c r="D131" s="187" t="s">
        <v>203</v>
      </c>
      <c r="E131" s="187"/>
      <c r="F131" s="158"/>
      <c r="G131" s="160"/>
      <c r="H131" s="160"/>
      <c r="I131" s="158"/>
      <c r="J131" s="160"/>
      <c r="K131" s="178"/>
      <c r="L131" s="178"/>
      <c r="M131" s="160"/>
      <c r="N131" s="158"/>
      <c r="O131" s="158"/>
      <c r="P131" s="158"/>
      <c r="Q131" s="158"/>
      <c r="R131" s="158"/>
    </row>
    <row r="132" spans="2:18" ht="20.100000000000001" customHeight="1" x14ac:dyDescent="0.25">
      <c r="B132" s="186">
        <v>2019088</v>
      </c>
      <c r="C132" s="187" t="s">
        <v>181</v>
      </c>
      <c r="D132" s="187" t="s">
        <v>204</v>
      </c>
      <c r="E132" s="187"/>
      <c r="F132" s="158"/>
      <c r="G132" s="160"/>
      <c r="H132" s="160"/>
      <c r="I132" s="158"/>
      <c r="J132" s="160"/>
      <c r="K132" s="178"/>
      <c r="L132" s="178"/>
      <c r="M132" s="160"/>
      <c r="N132" s="158"/>
      <c r="O132" s="158"/>
      <c r="P132" s="158"/>
      <c r="Q132" s="158"/>
      <c r="R132" s="158"/>
    </row>
    <row r="133" spans="2:18" ht="20.100000000000001" customHeight="1" x14ac:dyDescent="0.25">
      <c r="B133" s="158"/>
      <c r="C133" s="158"/>
      <c r="D133" s="158"/>
      <c r="E133" s="158"/>
      <c r="F133" s="158"/>
      <c r="G133" s="160"/>
      <c r="H133" s="160"/>
      <c r="I133" s="158"/>
      <c r="J133" s="160"/>
      <c r="K133" s="178"/>
      <c r="L133" s="178"/>
      <c r="M133" s="160"/>
      <c r="N133" s="158"/>
      <c r="O133" s="158"/>
      <c r="P133" s="158"/>
      <c r="Q133" s="158"/>
      <c r="R133" s="158"/>
    </row>
    <row r="134" spans="2:18" ht="20.100000000000001" customHeight="1" x14ac:dyDescent="0.25">
      <c r="B134" s="158"/>
      <c r="C134" s="158" t="s">
        <v>182</v>
      </c>
      <c r="D134" s="158"/>
      <c r="E134" s="158"/>
      <c r="F134" s="158"/>
      <c r="G134" s="160"/>
      <c r="H134" s="160"/>
      <c r="I134" s="158"/>
      <c r="J134" s="160"/>
      <c r="K134" s="178"/>
      <c r="L134" s="178"/>
      <c r="M134" s="160"/>
      <c r="N134" s="158"/>
      <c r="O134" s="158"/>
      <c r="P134" s="158"/>
      <c r="Q134" s="158"/>
      <c r="R134" s="158"/>
    </row>
    <row r="135" spans="2:18" ht="20.100000000000001" customHeight="1" x14ac:dyDescent="0.25">
      <c r="B135" s="158"/>
      <c r="C135" s="188" t="s">
        <v>183</v>
      </c>
      <c r="D135" s="158"/>
      <c r="E135" s="158"/>
      <c r="F135" s="158"/>
      <c r="G135" s="160"/>
      <c r="H135" s="160"/>
      <c r="I135" s="158"/>
      <c r="J135" s="160"/>
      <c r="K135" s="178"/>
      <c r="L135" s="178"/>
      <c r="M135" s="160"/>
      <c r="N135" s="158"/>
      <c r="O135" s="158"/>
      <c r="P135" s="158"/>
      <c r="Q135" s="158"/>
      <c r="R135" s="158"/>
    </row>
    <row r="136" spans="2:18" ht="20.100000000000001" customHeight="1" thickBot="1" x14ac:dyDescent="0.3">
      <c r="B136" s="158"/>
      <c r="C136" s="158" t="s">
        <v>184</v>
      </c>
      <c r="D136" s="158"/>
      <c r="E136" s="158"/>
      <c r="F136" s="158"/>
      <c r="G136" s="160"/>
      <c r="H136" s="160"/>
      <c r="I136" s="158" t="s">
        <v>185</v>
      </c>
      <c r="J136" s="160" t="s">
        <v>186</v>
      </c>
      <c r="K136" s="178">
        <f>3.89642784375*1000</f>
        <v>3896.4278437500002</v>
      </c>
      <c r="L136" s="178"/>
      <c r="M136" s="160"/>
      <c r="N136" s="158"/>
      <c r="O136" s="158"/>
      <c r="P136" s="158"/>
      <c r="Q136" s="158"/>
      <c r="R136" s="158"/>
    </row>
    <row r="137" spans="2:18" ht="20.100000000000001" customHeight="1" thickBot="1" x14ac:dyDescent="0.3">
      <c r="B137" s="158"/>
      <c r="C137" s="189">
        <v>1095</v>
      </c>
      <c r="D137" s="190" t="s">
        <v>187</v>
      </c>
      <c r="E137" s="190"/>
      <c r="F137" s="191">
        <v>47349</v>
      </c>
      <c r="G137" s="160"/>
      <c r="H137" s="160"/>
      <c r="I137" s="192">
        <f>F137*0.0155</f>
        <v>733.90949999999998</v>
      </c>
      <c r="J137" s="193">
        <f>$K$136*(F137/SUM($F$137:$F$139))</f>
        <v>1124.8549634404305</v>
      </c>
      <c r="K137" s="178"/>
      <c r="L137" s="178"/>
      <c r="M137" s="160"/>
      <c r="N137" s="158"/>
      <c r="O137" s="158"/>
      <c r="P137" s="158"/>
      <c r="Q137" s="158"/>
      <c r="R137" s="158"/>
    </row>
    <row r="138" spans="2:18" ht="20.100000000000001" customHeight="1" thickBot="1" x14ac:dyDescent="0.3">
      <c r="B138" s="158"/>
      <c r="C138" s="194">
        <v>1100</v>
      </c>
      <c r="D138" s="195" t="s">
        <v>188</v>
      </c>
      <c r="E138" s="195"/>
      <c r="F138" s="196">
        <v>47700</v>
      </c>
      <c r="G138" s="160"/>
      <c r="H138" s="160"/>
      <c r="I138" s="192">
        <f>F138*0.0155</f>
        <v>739.35</v>
      </c>
      <c r="J138" s="193">
        <f>$K$136*(F138/SUM($F$137:$F$139))</f>
        <v>1133.1935575431062</v>
      </c>
      <c r="K138" s="178"/>
      <c r="L138" s="178"/>
      <c r="M138" s="160"/>
      <c r="N138" s="158"/>
      <c r="O138" s="158"/>
      <c r="P138" s="158"/>
      <c r="Q138" s="158"/>
      <c r="R138" s="158"/>
    </row>
    <row r="139" spans="2:18" ht="20.100000000000001" customHeight="1" thickBot="1" x14ac:dyDescent="0.3">
      <c r="B139" s="158"/>
      <c r="C139" s="194">
        <v>1120</v>
      </c>
      <c r="D139" s="195" t="s">
        <v>189</v>
      </c>
      <c r="E139" s="195"/>
      <c r="F139" s="196">
        <v>68965</v>
      </c>
      <c r="G139" s="160"/>
      <c r="H139" s="160"/>
      <c r="I139" s="192">
        <f>F139*0.0155</f>
        <v>1068.9575</v>
      </c>
      <c r="J139" s="193">
        <f>$K$136*(F139/SUM($F$137:$F$139))</f>
        <v>1638.3793227664637</v>
      </c>
      <c r="K139" s="178"/>
      <c r="L139" s="178"/>
      <c r="M139" s="160"/>
      <c r="N139" s="158"/>
      <c r="O139" s="158"/>
      <c r="P139" s="158"/>
      <c r="Q139" s="158"/>
      <c r="R139" s="158"/>
    </row>
    <row r="140" spans="2:18" ht="20.100000000000001" customHeight="1" x14ac:dyDescent="0.25">
      <c r="C140" s="197" t="s">
        <v>190</v>
      </c>
      <c r="D140" s="126"/>
      <c r="E140" s="126"/>
    </row>
    <row r="141" spans="2:18" ht="20.100000000000001" customHeight="1" x14ac:dyDescent="0.25">
      <c r="C141" s="198"/>
      <c r="D141" s="126"/>
      <c r="E141" s="126"/>
      <c r="I141" s="136">
        <f>SUM(F137:F139)</f>
        <v>164014</v>
      </c>
      <c r="J141" s="128"/>
    </row>
    <row r="142" spans="2:18" ht="20.100000000000001" customHeight="1" x14ac:dyDescent="0.25">
      <c r="I142" s="136">
        <v>9000</v>
      </c>
      <c r="J142" s="128" t="s">
        <v>191</v>
      </c>
    </row>
    <row r="143" spans="2:18" ht="20.100000000000001" customHeight="1" x14ac:dyDescent="0.25">
      <c r="I143" s="136">
        <f>+I141-I142</f>
        <v>155014</v>
      </c>
      <c r="J143" s="128"/>
    </row>
  </sheetData>
  <pageMargins left="0.7" right="0.7" top="0.75" bottom="0.75" header="0.3" footer="0.3"/>
  <pageSetup orientation="portrait" r:id="rId1"/>
  <headerFooter>
    <oddFooter>&amp;L&amp;"Times New Roman,Regular"&amp;9O3036516.v1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6"/>
  <sheetViews>
    <sheetView workbookViewId="0">
      <selection activeCell="F9" sqref="F9"/>
    </sheetView>
  </sheetViews>
  <sheetFormatPr defaultRowHeight="15" outlineLevelCol="1" x14ac:dyDescent="0.25"/>
  <cols>
    <col min="1" max="1" width="10.85546875" bestFit="1" customWidth="1"/>
    <col min="2" max="2" width="19.85546875" bestFit="1" customWidth="1"/>
    <col min="6" max="6" width="9.85546875" bestFit="1" customWidth="1"/>
    <col min="7" max="7" width="10.85546875" customWidth="1" outlineLevel="1"/>
    <col min="8" max="8" width="9.140625" customWidth="1" outlineLevel="1"/>
    <col min="9" max="9" width="8.7109375" customWidth="1" outlineLevel="1"/>
    <col min="10" max="10" width="9.5703125" bestFit="1" customWidth="1"/>
  </cols>
  <sheetData>
    <row r="3" spans="1:11" x14ac:dyDescent="0.25">
      <c r="A3" t="s">
        <v>32</v>
      </c>
      <c r="B3" t="s">
        <v>33</v>
      </c>
      <c r="C3" s="104" t="s">
        <v>40</v>
      </c>
      <c r="D3" s="104" t="s">
        <v>59</v>
      </c>
      <c r="E3" s="104" t="s">
        <v>60</v>
      </c>
      <c r="F3" s="108" t="s">
        <v>58</v>
      </c>
      <c r="G3" s="111" t="s">
        <v>65</v>
      </c>
      <c r="H3" s="111" t="s">
        <v>62</v>
      </c>
      <c r="I3" s="111" t="s">
        <v>63</v>
      </c>
      <c r="J3" s="109" t="s">
        <v>61</v>
      </c>
      <c r="K3" s="111" t="s">
        <v>64</v>
      </c>
    </row>
    <row r="4" spans="1:11" x14ac:dyDescent="0.25">
      <c r="A4">
        <v>1030</v>
      </c>
      <c r="B4">
        <v>8</v>
      </c>
      <c r="C4">
        <f>VLOOKUP(B4,'Current Index'!$B$25:$D$135,3,FALSE)</f>
        <v>304</v>
      </c>
      <c r="D4" s="107"/>
      <c r="E4" s="106"/>
      <c r="G4" s="112"/>
      <c r="H4" s="112"/>
      <c r="I4" s="112"/>
    </row>
    <row r="5" spans="1:11" x14ac:dyDescent="0.25">
      <c r="A5">
        <v>1050</v>
      </c>
      <c r="B5">
        <v>8</v>
      </c>
      <c r="C5">
        <f>VLOOKUP(B5,'Current Index'!$B$25:$D$135,3,FALSE)</f>
        <v>304</v>
      </c>
      <c r="D5" s="107">
        <v>31.916666666666668</v>
      </c>
      <c r="E5" s="106">
        <v>3.1331592689295036E-2</v>
      </c>
      <c r="F5" s="108">
        <f>VLOOKUP(B5,'Current Index'!$B$25:$F$47,5,FALSE)</f>
        <v>599</v>
      </c>
      <c r="G5" s="112">
        <f>MATCH(B5,'Historical Index'!A:A,0)</f>
        <v>15</v>
      </c>
      <c r="H5" s="113">
        <f>2020-ROUND(D5,0)</f>
        <v>1988</v>
      </c>
      <c r="I5" s="112">
        <f>MATCH(H5,'Historical Index'!$7:$7,0)</f>
        <v>82</v>
      </c>
      <c r="J5" s="110">
        <f>INDEX('Historical Index'!$1:$1048576,G5,I5)</f>
        <v>225.5</v>
      </c>
      <c r="K5" s="105">
        <f>J5/F5</f>
        <v>0.37646076794657762</v>
      </c>
    </row>
    <row r="6" spans="1:11" x14ac:dyDescent="0.25">
      <c r="A6">
        <v>1055</v>
      </c>
      <c r="B6">
        <v>15</v>
      </c>
      <c r="C6">
        <f>VLOOKUP(B6,'Current Index'!$B$25:$D$135,3,FALSE)</f>
        <v>304</v>
      </c>
      <c r="D6" s="107">
        <v>31.916666666666668</v>
      </c>
      <c r="E6" s="106">
        <v>3.1331592689295036E-2</v>
      </c>
      <c r="F6" s="108">
        <f>VLOOKUP(B6,'Current Index'!$B$25:$F$47,5,FALSE)</f>
        <v>599</v>
      </c>
      <c r="G6" s="112">
        <f>MATCH(B6,'Historical Index'!A:A,0)</f>
        <v>22</v>
      </c>
      <c r="H6" s="113">
        <f t="shared" ref="H6:H56" si="0">2020-ROUND(D6,0)</f>
        <v>1988</v>
      </c>
      <c r="I6" s="112">
        <f>MATCH(H6,'Historical Index'!$7:$7,0)</f>
        <v>82</v>
      </c>
      <c r="J6" s="110">
        <f>INDEX('Historical Index'!$1:$1048576,G6,I6)</f>
        <v>225.5</v>
      </c>
      <c r="K6" s="105">
        <f t="shared" ref="K6:K56" si="1">J6/F6</f>
        <v>0.37646076794657762</v>
      </c>
    </row>
    <row r="7" spans="1:11" x14ac:dyDescent="0.25">
      <c r="A7">
        <v>1060</v>
      </c>
      <c r="B7">
        <v>8</v>
      </c>
      <c r="C7">
        <f>VLOOKUP(B7,'Current Index'!$B$25:$D$135,3,FALSE)</f>
        <v>304</v>
      </c>
      <c r="D7" s="107">
        <v>31.916666666666668</v>
      </c>
      <c r="E7" s="106">
        <v>3.1331592689295036E-2</v>
      </c>
      <c r="F7" s="108">
        <f>VLOOKUP(B7,'Current Index'!$B$25:$F$47,5,FALSE)</f>
        <v>599</v>
      </c>
      <c r="G7" s="112">
        <f>MATCH(B7,'Historical Index'!A:A,0)</f>
        <v>15</v>
      </c>
      <c r="H7" s="113">
        <f t="shared" si="0"/>
        <v>1988</v>
      </c>
      <c r="I7" s="112">
        <f>MATCH(H7,'Historical Index'!$7:$7,0)</f>
        <v>82</v>
      </c>
      <c r="J7" s="110">
        <f>INDEX('Historical Index'!$1:$1048576,G7,I7)</f>
        <v>225.5</v>
      </c>
      <c r="K7" s="105">
        <f t="shared" si="1"/>
        <v>0.37646076794657762</v>
      </c>
    </row>
    <row r="8" spans="1:11" x14ac:dyDescent="0.25">
      <c r="A8">
        <v>1065</v>
      </c>
      <c r="B8">
        <v>15</v>
      </c>
      <c r="C8">
        <f>VLOOKUP(B8,'Current Index'!$B$25:$D$135,3,FALSE)</f>
        <v>304</v>
      </c>
      <c r="D8" s="107">
        <v>31.916666666666668</v>
      </c>
      <c r="E8" s="106">
        <v>3.1331592689295036E-2</v>
      </c>
      <c r="F8" s="108">
        <f>VLOOKUP(B8,'Current Index'!$B$25:$F$47,5,FALSE)</f>
        <v>599</v>
      </c>
      <c r="G8" s="112">
        <f>MATCH(B8,'Historical Index'!A:A,0)</f>
        <v>22</v>
      </c>
      <c r="H8" s="113">
        <f t="shared" si="0"/>
        <v>1988</v>
      </c>
      <c r="I8" s="112">
        <f>MATCH(H8,'Historical Index'!$7:$7,0)</f>
        <v>82</v>
      </c>
      <c r="J8" s="110">
        <f>INDEX('Historical Index'!$1:$1048576,G8,I8)</f>
        <v>225.5</v>
      </c>
      <c r="K8" s="105">
        <f t="shared" si="1"/>
        <v>0.37646076794657762</v>
      </c>
    </row>
    <row r="9" spans="1:11" x14ac:dyDescent="0.25">
      <c r="A9">
        <v>1080</v>
      </c>
      <c r="B9">
        <v>2</v>
      </c>
      <c r="C9">
        <f>VLOOKUP(B9,'Current Index'!$B$25:$D$135,3,FALSE)</f>
        <v>305</v>
      </c>
      <c r="D9" s="107">
        <v>30</v>
      </c>
      <c r="E9" s="106">
        <v>3.3333333333333333E-2</v>
      </c>
      <c r="F9" s="108">
        <f>VLOOKUP(B9,'Current Index'!$B$25:$F$47,5,FALSE)</f>
        <v>486</v>
      </c>
      <c r="G9" s="112">
        <f>MATCH(B9,'Historical Index'!A:A,0)</f>
        <v>9</v>
      </c>
      <c r="H9" s="113">
        <f t="shared" si="0"/>
        <v>1990</v>
      </c>
      <c r="I9" s="112">
        <f>MATCH(H9,'Historical Index'!$7:$7,0)</f>
        <v>88</v>
      </c>
      <c r="J9" s="110">
        <f>INDEX('Historical Index'!$1:$1048576,G9,I9)</f>
        <v>238.5</v>
      </c>
      <c r="K9" s="105">
        <f t="shared" si="1"/>
        <v>0.49074074074074076</v>
      </c>
    </row>
    <row r="10" spans="1:11" x14ac:dyDescent="0.25">
      <c r="A10" s="118">
        <v>1090</v>
      </c>
      <c r="B10" s="118">
        <v>29</v>
      </c>
      <c r="C10" s="118"/>
      <c r="D10" s="119">
        <v>35</v>
      </c>
      <c r="E10" s="120">
        <f>100/D10/100</f>
        <v>2.8571428571428571E-2</v>
      </c>
      <c r="F10" s="121">
        <f>VLOOKUP(B10,'Current Index'!$B$25:$F$47,5,FALSE)</f>
        <v>579</v>
      </c>
      <c r="G10" s="122">
        <f>MATCH(B10,'Historical Index'!A:A,0)</f>
        <v>36</v>
      </c>
      <c r="H10" s="123">
        <f t="shared" ref="H10:H11" si="2">2020-ROUND(D10,0)</f>
        <v>1985</v>
      </c>
      <c r="I10" s="122">
        <f>MATCH(H10,'Historical Index'!$7:$7,0)</f>
        <v>77</v>
      </c>
      <c r="J10" s="124">
        <f>INDEX('Historical Index'!$1:$1048576,G10,I10)</f>
        <v>224</v>
      </c>
      <c r="K10" s="125">
        <f t="shared" si="1"/>
        <v>0.38687392055267705</v>
      </c>
    </row>
    <row r="11" spans="1:11" x14ac:dyDescent="0.25">
      <c r="A11" s="118">
        <v>1095</v>
      </c>
      <c r="B11" s="118">
        <v>9</v>
      </c>
      <c r="C11" s="118"/>
      <c r="D11" s="119">
        <v>20</v>
      </c>
      <c r="E11" s="120">
        <f>100/D11/100</f>
        <v>0.05</v>
      </c>
      <c r="F11" s="121">
        <f>VLOOKUP(B11,'Current Index'!$B$25:$F$47,5,FALSE)</f>
        <v>1346</v>
      </c>
      <c r="G11" s="122">
        <f>MATCH(B11,'Historical Index'!A:A,0)</f>
        <v>16</v>
      </c>
      <c r="H11" s="123">
        <f t="shared" si="2"/>
        <v>2000</v>
      </c>
      <c r="I11" s="122">
        <f>MATCH(H11,'Historical Index'!$7:$7,0)</f>
        <v>118</v>
      </c>
      <c r="J11" s="124">
        <f>INDEX('Historical Index'!$1:$1048576,G11,I11)</f>
        <v>529.5</v>
      </c>
      <c r="K11" s="125">
        <f t="shared" ref="K11" si="3">J11/F11</f>
        <v>0.39338781575037146</v>
      </c>
    </row>
    <row r="12" spans="1:11" x14ac:dyDescent="0.25">
      <c r="A12">
        <v>1100</v>
      </c>
      <c r="B12">
        <v>9</v>
      </c>
      <c r="C12">
        <f>VLOOKUP(B12,'Current Index'!$B$25:$D$135,3,FALSE)</f>
        <v>311</v>
      </c>
      <c r="D12" s="107">
        <v>20</v>
      </c>
      <c r="E12" s="106">
        <v>0.05</v>
      </c>
      <c r="F12" s="108">
        <f>VLOOKUP(B12,'Current Index'!$B$25:$F$47,5,FALSE)</f>
        <v>1346</v>
      </c>
      <c r="G12" s="112">
        <f>MATCH(B12,'Historical Index'!A:A,0)</f>
        <v>16</v>
      </c>
      <c r="H12" s="113">
        <f t="shared" si="0"/>
        <v>2000</v>
      </c>
      <c r="I12" s="112">
        <f>MATCH(H12,'Historical Index'!$7:$7,0)</f>
        <v>118</v>
      </c>
      <c r="J12" s="110">
        <f>INDEX('Historical Index'!$1:$1048576,G12,I12)</f>
        <v>529.5</v>
      </c>
      <c r="K12" s="105">
        <f t="shared" si="1"/>
        <v>0.39338781575037146</v>
      </c>
    </row>
    <row r="13" spans="1:11" x14ac:dyDescent="0.25">
      <c r="A13">
        <v>1105</v>
      </c>
      <c r="B13">
        <v>9</v>
      </c>
      <c r="C13">
        <f>VLOOKUP(B13,'Current Index'!$B$25:$D$135,3,FALSE)</f>
        <v>311</v>
      </c>
      <c r="D13" s="107">
        <v>20</v>
      </c>
      <c r="E13" s="106">
        <v>0.05</v>
      </c>
      <c r="F13" s="108">
        <f>VLOOKUP(B13,'Current Index'!$B$25:$F$47,5,FALSE)</f>
        <v>1346</v>
      </c>
      <c r="G13" s="112">
        <f>MATCH(B13,'Historical Index'!A:A,0)</f>
        <v>16</v>
      </c>
      <c r="H13" s="113">
        <f t="shared" si="0"/>
        <v>2000</v>
      </c>
      <c r="I13" s="112">
        <f>MATCH(H13,'Historical Index'!$7:$7,0)</f>
        <v>118</v>
      </c>
      <c r="J13" s="110">
        <f>INDEX('Historical Index'!$1:$1048576,G13,I13)</f>
        <v>529.5</v>
      </c>
      <c r="K13" s="105">
        <f t="shared" si="1"/>
        <v>0.39338781575037146</v>
      </c>
    </row>
    <row r="14" spans="1:11" x14ac:dyDescent="0.25">
      <c r="A14">
        <v>1110</v>
      </c>
      <c r="B14">
        <v>9</v>
      </c>
      <c r="C14">
        <f>VLOOKUP(B14,'Current Index'!$B$25:$D$135,3,FALSE)</f>
        <v>311</v>
      </c>
      <c r="D14" s="107">
        <v>20</v>
      </c>
      <c r="E14" s="106">
        <v>0.05</v>
      </c>
      <c r="F14" s="108">
        <f>VLOOKUP(B14,'Current Index'!$B$25:$F$47,5,FALSE)</f>
        <v>1346</v>
      </c>
      <c r="G14" s="112">
        <f>MATCH(B14,'Historical Index'!A:A,0)</f>
        <v>16</v>
      </c>
      <c r="H14" s="113">
        <f t="shared" si="0"/>
        <v>2000</v>
      </c>
      <c r="I14" s="112">
        <f>MATCH(H14,'Historical Index'!$7:$7,0)</f>
        <v>118</v>
      </c>
      <c r="J14" s="110">
        <f>INDEX('Historical Index'!$1:$1048576,G14,I14)</f>
        <v>529.5</v>
      </c>
      <c r="K14" s="105">
        <f t="shared" si="1"/>
        <v>0.39338781575037146</v>
      </c>
    </row>
    <row r="15" spans="1:11" x14ac:dyDescent="0.25">
      <c r="A15">
        <v>1115</v>
      </c>
      <c r="B15">
        <v>16</v>
      </c>
      <c r="C15">
        <f>VLOOKUP(B15,'Current Index'!$B$25:$D$135,3,FALSE)</f>
        <v>320</v>
      </c>
      <c r="D15" s="107">
        <v>22</v>
      </c>
      <c r="E15" s="106">
        <v>4.5454545454545456E-2</v>
      </c>
      <c r="F15" s="108">
        <f>VLOOKUP(B15,'Current Index'!$B$25:$F$47,5,FALSE)</f>
        <v>752</v>
      </c>
      <c r="G15" s="112">
        <f>MATCH(B15,'Historical Index'!A:A,0)</f>
        <v>23</v>
      </c>
      <c r="H15" s="113">
        <f t="shared" si="0"/>
        <v>1998</v>
      </c>
      <c r="I15" s="112">
        <f>MATCH(H15,'Historical Index'!$7:$7,0)</f>
        <v>112</v>
      </c>
      <c r="J15" s="110">
        <f>INDEX('Historical Index'!$1:$1048576,G15,I15)</f>
        <v>342.25</v>
      </c>
      <c r="K15" s="105">
        <f t="shared" si="1"/>
        <v>0.45511968085106386</v>
      </c>
    </row>
    <row r="16" spans="1:11" x14ac:dyDescent="0.25">
      <c r="A16">
        <v>1120</v>
      </c>
      <c r="B16">
        <v>34</v>
      </c>
      <c r="C16">
        <f>VLOOKUP(B16,'Current Index'!$B$25:$D$135,3,FALSE)</f>
        <v>331</v>
      </c>
      <c r="D16" s="107">
        <v>37</v>
      </c>
      <c r="E16" s="106">
        <v>2.7027027027027025E-2</v>
      </c>
      <c r="F16" s="108">
        <f>VLOOKUP(B16,'Current Index'!$B$25:$F$47,5,FALSE)</f>
        <v>762</v>
      </c>
      <c r="G16" s="112">
        <f>MATCH(B16,'Historical Index'!A:A,0)</f>
        <v>41</v>
      </c>
      <c r="H16" s="113">
        <f t="shared" si="0"/>
        <v>1983</v>
      </c>
      <c r="I16" s="112">
        <f>MATCH(H16,'Historical Index'!$7:$7,0)</f>
        <v>75</v>
      </c>
      <c r="J16" s="110">
        <f>INDEX('Historical Index'!$1:$1048576,G16,I16)</f>
        <v>236</v>
      </c>
      <c r="K16" s="105">
        <f t="shared" si="1"/>
        <v>0.30971128608923887</v>
      </c>
    </row>
    <row r="17" spans="1:11" x14ac:dyDescent="0.25">
      <c r="A17">
        <v>1125</v>
      </c>
      <c r="B17">
        <v>34</v>
      </c>
      <c r="C17">
        <f>VLOOKUP(B17,'Current Index'!$B$25:$D$135,3,FALSE)</f>
        <v>331</v>
      </c>
      <c r="D17" s="107">
        <v>42.916666666666664</v>
      </c>
      <c r="E17" s="106">
        <v>2.3300970873786412E-2</v>
      </c>
      <c r="F17" s="108">
        <f>VLOOKUP(B17,'Current Index'!$B$25:$F$47,5,FALSE)</f>
        <v>762</v>
      </c>
      <c r="G17" s="112">
        <f>MATCH(B17,'Historical Index'!A:A,0)</f>
        <v>41</v>
      </c>
      <c r="H17" s="113">
        <f t="shared" si="0"/>
        <v>1977</v>
      </c>
      <c r="I17" s="112">
        <f>MATCH(H17,'Historical Index'!$7:$7,0)</f>
        <v>69</v>
      </c>
      <c r="J17" s="110">
        <f>INDEX('Historical Index'!$1:$1048576,G17,I17)</f>
        <v>164</v>
      </c>
      <c r="K17" s="105">
        <f t="shared" si="1"/>
        <v>0.21522309711286089</v>
      </c>
    </row>
    <row r="18" spans="1:11" x14ac:dyDescent="0.25">
      <c r="A18">
        <v>1130</v>
      </c>
      <c r="B18">
        <v>39</v>
      </c>
      <c r="C18">
        <f>VLOOKUP(B18,'Current Index'!$B$25:$D$135,3,FALSE)</f>
        <v>333</v>
      </c>
      <c r="D18" s="107">
        <v>40</v>
      </c>
      <c r="E18" s="106">
        <v>2.5000000000000001E-2</v>
      </c>
      <c r="F18" s="108">
        <f>VLOOKUP(B18,'Current Index'!$B$25:$F$47,5,FALSE)</f>
        <v>534</v>
      </c>
      <c r="G18" s="112">
        <f>MATCH(B18,'Historical Index'!A:A,0)</f>
        <v>46</v>
      </c>
      <c r="H18" s="113">
        <f t="shared" si="0"/>
        <v>1980</v>
      </c>
      <c r="I18" s="112">
        <f>MATCH(H18,'Historical Index'!$7:$7,0)</f>
        <v>72</v>
      </c>
      <c r="J18" s="110">
        <f>INDEX('Historical Index'!$1:$1048576,G18,I18)</f>
        <v>176</v>
      </c>
      <c r="K18" s="105">
        <f t="shared" si="1"/>
        <v>0.32958801498127338</v>
      </c>
    </row>
    <row r="19" spans="1:11" x14ac:dyDescent="0.25">
      <c r="A19">
        <v>1135</v>
      </c>
      <c r="B19">
        <v>40</v>
      </c>
      <c r="C19">
        <f>VLOOKUP(B19,'Current Index'!$B$25:$D$135,3,FALSE)</f>
        <v>334</v>
      </c>
      <c r="D19" s="107">
        <v>20</v>
      </c>
      <c r="E19" s="106">
        <v>0.05</v>
      </c>
      <c r="F19" s="108">
        <f>VLOOKUP(B19,'Current Index'!$B$25:$F$47,5,FALSE)</f>
        <v>443</v>
      </c>
      <c r="G19" s="112">
        <f>MATCH(B19,'Historical Index'!A:A,0)</f>
        <v>47</v>
      </c>
      <c r="H19" s="113">
        <f t="shared" si="0"/>
        <v>2000</v>
      </c>
      <c r="I19" s="112">
        <f>MATCH(H19,'Historical Index'!$7:$7,0)</f>
        <v>118</v>
      </c>
      <c r="J19" s="110">
        <f>INDEX('Historical Index'!$1:$1048576,G19,I19)</f>
        <v>204.5</v>
      </c>
      <c r="K19" s="105">
        <f t="shared" si="1"/>
        <v>0.46162528216704291</v>
      </c>
    </row>
    <row r="20" spans="1:11" x14ac:dyDescent="0.25">
      <c r="A20">
        <v>1145</v>
      </c>
      <c r="B20">
        <v>42</v>
      </c>
      <c r="C20">
        <f>VLOOKUP(B20,'Current Index'!$B$25:$D$135,3,FALSE)</f>
        <v>335</v>
      </c>
      <c r="D20" s="107">
        <v>45.083333333333336</v>
      </c>
      <c r="E20" s="106">
        <v>2.2181146025878003E-2</v>
      </c>
      <c r="F20" s="108">
        <f>VLOOKUP(B20,'Current Index'!$B$25:$F$47,5,FALSE)</f>
        <v>999</v>
      </c>
      <c r="G20" s="112">
        <f>MATCH(B20,'Historical Index'!A:A,0)</f>
        <v>49</v>
      </c>
      <c r="H20" s="113">
        <f t="shared" si="0"/>
        <v>1975</v>
      </c>
      <c r="I20" s="112">
        <f>MATCH(H20,'Historical Index'!$7:$7,0)</f>
        <v>67</v>
      </c>
      <c r="J20" s="110">
        <f>INDEX('Historical Index'!$1:$1048576,G20,I20)</f>
        <v>147</v>
      </c>
      <c r="K20" s="105">
        <f t="shared" si="1"/>
        <v>0.14714714714714713</v>
      </c>
    </row>
    <row r="21" spans="1:11" x14ac:dyDescent="0.25">
      <c r="A21">
        <v>1150</v>
      </c>
      <c r="B21">
        <v>34</v>
      </c>
      <c r="C21">
        <f>VLOOKUP(B21,'Current Index'!$B$25:$D$135,3,FALSE)</f>
        <v>331</v>
      </c>
      <c r="D21" s="107">
        <v>15</v>
      </c>
      <c r="E21" s="106">
        <v>6.6666666666666666E-2</v>
      </c>
      <c r="F21" s="108">
        <f>VLOOKUP(B21,'Current Index'!$B$25:$F$47,5,FALSE)</f>
        <v>762</v>
      </c>
      <c r="G21" s="112">
        <f>MATCH(B21,'Historical Index'!A:A,0)</f>
        <v>41</v>
      </c>
      <c r="H21" s="113">
        <f t="shared" si="0"/>
        <v>2005</v>
      </c>
      <c r="I21" s="112">
        <f>MATCH(H21,'Historical Index'!$7:$7,0)</f>
        <v>133</v>
      </c>
      <c r="J21" s="110">
        <f>INDEX('Historical Index'!$1:$1048576,G21,I21)</f>
        <v>400.25</v>
      </c>
      <c r="K21" s="105">
        <f t="shared" si="1"/>
        <v>0.52526246719160108</v>
      </c>
    </row>
    <row r="22" spans="1:11" x14ac:dyDescent="0.25">
      <c r="A22">
        <v>1185</v>
      </c>
      <c r="B22">
        <v>42</v>
      </c>
      <c r="C22">
        <f>VLOOKUP(B22,'Current Index'!$B$25:$D$135,3,FALSE)</f>
        <v>335</v>
      </c>
      <c r="D22" s="107">
        <v>18</v>
      </c>
      <c r="E22" s="106">
        <v>5.5555555555555552E-2</v>
      </c>
      <c r="F22" s="108">
        <f>VLOOKUP(B22,'Current Index'!$B$25:$F$47,5,FALSE)</f>
        <v>999</v>
      </c>
      <c r="G22" s="112">
        <f>MATCH(B22,'Historical Index'!A:A,0)</f>
        <v>49</v>
      </c>
      <c r="H22" s="113">
        <f t="shared" si="0"/>
        <v>2002</v>
      </c>
      <c r="I22" s="112">
        <f>MATCH(H22,'Historical Index'!$7:$7,0)</f>
        <v>124</v>
      </c>
      <c r="J22" s="110">
        <f>INDEX('Historical Index'!$1:$1048576,G22,I22)</f>
        <v>526.5</v>
      </c>
      <c r="K22" s="105">
        <f t="shared" si="1"/>
        <v>0.52702702702702697</v>
      </c>
    </row>
    <row r="23" spans="1:11" x14ac:dyDescent="0.25">
      <c r="A23">
        <v>1190</v>
      </c>
      <c r="B23">
        <v>42</v>
      </c>
      <c r="C23">
        <f>VLOOKUP(B23,'Current Index'!$B$25:$D$135,3,FALSE)</f>
        <v>335</v>
      </c>
      <c r="D23" s="107">
        <v>16</v>
      </c>
      <c r="E23" s="106">
        <v>6.25E-2</v>
      </c>
      <c r="F23" s="108">
        <f>VLOOKUP(B23,'Current Index'!$B$25:$F$47,5,FALSE)</f>
        <v>999</v>
      </c>
      <c r="G23" s="112">
        <f>MATCH(B23,'Historical Index'!A:A,0)</f>
        <v>49</v>
      </c>
      <c r="H23" s="113">
        <f t="shared" si="0"/>
        <v>2004</v>
      </c>
      <c r="I23" s="112">
        <f>MATCH(H23,'Historical Index'!$7:$7,0)</f>
        <v>130</v>
      </c>
      <c r="J23" s="110">
        <f>INDEX('Historical Index'!$1:$1048576,G23,I23)</f>
        <v>550.25</v>
      </c>
      <c r="K23" s="105">
        <f t="shared" si="1"/>
        <v>0.55080080080080085</v>
      </c>
    </row>
    <row r="24" spans="1:11" x14ac:dyDescent="0.25">
      <c r="A24">
        <v>1195</v>
      </c>
      <c r="B24">
        <v>42</v>
      </c>
      <c r="C24">
        <f>VLOOKUP(B24,'Current Index'!$B$25:$D$135,3,FALSE)</f>
        <v>335</v>
      </c>
      <c r="D24" s="107">
        <v>15</v>
      </c>
      <c r="E24" s="106">
        <v>6.6666666666666666E-2</v>
      </c>
      <c r="F24" s="108">
        <f>VLOOKUP(B24,'Current Index'!$B$25:$F$47,5,FALSE)</f>
        <v>999</v>
      </c>
      <c r="G24" s="112">
        <f>MATCH(B24,'Historical Index'!A:A,0)</f>
        <v>49</v>
      </c>
      <c r="H24" s="113">
        <f t="shared" si="0"/>
        <v>2005</v>
      </c>
      <c r="I24" s="112">
        <f>MATCH(H24,'Historical Index'!$7:$7,0)</f>
        <v>133</v>
      </c>
      <c r="J24" s="110">
        <f>INDEX('Historical Index'!$1:$1048576,G24,I24)</f>
        <v>562.75</v>
      </c>
      <c r="K24" s="105">
        <f t="shared" si="1"/>
        <v>0.56331331331331336</v>
      </c>
    </row>
    <row r="25" spans="1:11" x14ac:dyDescent="0.25">
      <c r="A25">
        <v>1200</v>
      </c>
      <c r="B25">
        <v>9</v>
      </c>
      <c r="C25">
        <f>VLOOKUP(B25,'Current Index'!$B$25:$D$135,3,FALSE)</f>
        <v>311</v>
      </c>
      <c r="D25" s="107">
        <v>12</v>
      </c>
      <c r="E25" s="106">
        <v>8.3333333333333343E-2</v>
      </c>
      <c r="F25" s="108">
        <f>VLOOKUP(B25,'Current Index'!$B$25:$F$47,5,FALSE)</f>
        <v>1346</v>
      </c>
      <c r="G25" s="112">
        <f>MATCH(B25,'Historical Index'!A:A,0)</f>
        <v>16</v>
      </c>
      <c r="H25" s="113">
        <f t="shared" si="0"/>
        <v>2008</v>
      </c>
      <c r="I25" s="112">
        <f>MATCH(H25,'Historical Index'!$7:$7,0)</f>
        <v>142</v>
      </c>
      <c r="J25" s="110">
        <f>INDEX('Historical Index'!$1:$1048576,G25,I25)</f>
        <v>662.75</v>
      </c>
      <c r="K25" s="105">
        <f t="shared" si="1"/>
        <v>0.49238484398216942</v>
      </c>
    </row>
    <row r="26" spans="1:11" x14ac:dyDescent="0.25">
      <c r="A26">
        <v>1205</v>
      </c>
      <c r="B26">
        <v>9</v>
      </c>
      <c r="C26">
        <f>VLOOKUP(B26,'Current Index'!$B$25:$D$135,3,FALSE)</f>
        <v>311</v>
      </c>
      <c r="D26" s="107">
        <v>10</v>
      </c>
      <c r="E26" s="106">
        <v>0.1</v>
      </c>
      <c r="F26" s="108">
        <f>VLOOKUP(B26,'Current Index'!$B$25:$F$47,5,FALSE)</f>
        <v>1346</v>
      </c>
      <c r="G26" s="112">
        <f>MATCH(B26,'Historical Index'!A:A,0)</f>
        <v>16</v>
      </c>
      <c r="H26" s="113">
        <f t="shared" si="0"/>
        <v>2010</v>
      </c>
      <c r="I26" s="112">
        <f>MATCH(H26,'Historical Index'!$7:$7,0)</f>
        <v>148</v>
      </c>
      <c r="J26" s="110">
        <f>INDEX('Historical Index'!$1:$1048576,G26,I26)</f>
        <v>704.25</v>
      </c>
      <c r="K26" s="105">
        <f t="shared" si="1"/>
        <v>0.52321693907875189</v>
      </c>
    </row>
    <row r="27" spans="1:11" x14ac:dyDescent="0.25">
      <c r="A27">
        <v>1210</v>
      </c>
      <c r="B27">
        <v>9</v>
      </c>
      <c r="C27">
        <f>VLOOKUP(B27,'Current Index'!$B$25:$D$135,3,FALSE)</f>
        <v>311</v>
      </c>
      <c r="D27" s="107">
        <v>15</v>
      </c>
      <c r="E27" s="106">
        <v>6.6666666666666666E-2</v>
      </c>
      <c r="F27" s="108">
        <f>VLOOKUP(B27,'Current Index'!$B$25:$F$47,5,FALSE)</f>
        <v>1346</v>
      </c>
      <c r="G27" s="112">
        <f>MATCH(B27,'Historical Index'!A:A,0)</f>
        <v>16</v>
      </c>
      <c r="H27" s="113">
        <f t="shared" si="0"/>
        <v>2005</v>
      </c>
      <c r="I27" s="112">
        <f>MATCH(H27,'Historical Index'!$7:$7,0)</f>
        <v>133</v>
      </c>
      <c r="J27" s="110">
        <f>INDEX('Historical Index'!$1:$1048576,G27,I27)</f>
        <v>611.5</v>
      </c>
      <c r="K27" s="105">
        <f t="shared" si="1"/>
        <v>0.45430906389301634</v>
      </c>
    </row>
    <row r="28" spans="1:11" x14ac:dyDescent="0.25">
      <c r="A28">
        <v>1260</v>
      </c>
      <c r="D28" s="107"/>
      <c r="E28" s="106"/>
      <c r="F28" s="108"/>
      <c r="G28" s="112"/>
      <c r="H28" s="113"/>
      <c r="I28" s="112"/>
      <c r="J28" s="110"/>
      <c r="K28" s="105"/>
    </row>
    <row r="29" spans="1:11" x14ac:dyDescent="0.25">
      <c r="A29">
        <v>1290</v>
      </c>
      <c r="B29" s="117">
        <v>8</v>
      </c>
      <c r="C29">
        <f>VLOOKUP(B29,'Current Index'!$B$25:$D$135,3,FALSE)</f>
        <v>304</v>
      </c>
      <c r="D29" s="107">
        <v>31.916666666666668</v>
      </c>
      <c r="E29" s="106">
        <v>3.1331592689295036E-2</v>
      </c>
      <c r="F29" s="108">
        <f>VLOOKUP(B29,'Current Index'!$B$25:$F$47,5,FALSE)</f>
        <v>599</v>
      </c>
      <c r="G29" s="112">
        <f>MATCH(B29,'Historical Index'!A:A,0)</f>
        <v>15</v>
      </c>
      <c r="H29" s="113">
        <f t="shared" si="0"/>
        <v>1988</v>
      </c>
      <c r="I29" s="112">
        <f>MATCH(H29,'Historical Index'!$7:$7,0)</f>
        <v>82</v>
      </c>
      <c r="J29" s="110">
        <f>INDEX('Historical Index'!$1:$1048576,G29,I29)</f>
        <v>225.5</v>
      </c>
      <c r="K29" s="105">
        <f t="shared" si="1"/>
        <v>0.37646076794657762</v>
      </c>
    </row>
    <row r="30" spans="1:11" x14ac:dyDescent="0.25">
      <c r="A30">
        <v>1295</v>
      </c>
      <c r="B30" s="117">
        <v>15</v>
      </c>
      <c r="C30">
        <f>VLOOKUP(B30,'Current Index'!$B$25:$D$135,3,FALSE)</f>
        <v>304</v>
      </c>
      <c r="D30" s="107">
        <v>25</v>
      </c>
      <c r="E30" s="106">
        <v>0.04</v>
      </c>
      <c r="F30" s="108">
        <f>VLOOKUP(B30,'Current Index'!$B$25:$F$47,5,FALSE)</f>
        <v>599</v>
      </c>
      <c r="G30" s="112">
        <f>MATCH(B30,'Historical Index'!A:A,0)</f>
        <v>22</v>
      </c>
      <c r="H30" s="113">
        <f t="shared" si="0"/>
        <v>1995</v>
      </c>
      <c r="I30" s="112">
        <f>MATCH(H30,'Historical Index'!$7:$7,0)</f>
        <v>103</v>
      </c>
      <c r="J30" s="110">
        <f>INDEX('Historical Index'!$1:$1048576,G30,I30)</f>
        <v>265.5</v>
      </c>
      <c r="K30" s="105">
        <f t="shared" si="1"/>
        <v>0.44323873121869783</v>
      </c>
    </row>
    <row r="31" spans="1:11" x14ac:dyDescent="0.25">
      <c r="A31">
        <v>1300</v>
      </c>
      <c r="B31" s="117">
        <v>15</v>
      </c>
      <c r="C31">
        <f>VLOOKUP(B31,'Current Index'!$B$25:$D$135,3,FALSE)</f>
        <v>304</v>
      </c>
      <c r="D31" s="107">
        <v>31.916666666666668</v>
      </c>
      <c r="E31" s="106">
        <v>3.1331592689295036E-2</v>
      </c>
      <c r="F31" s="108">
        <f>VLOOKUP(B31,'Current Index'!$B$25:$F$47,5,FALSE)</f>
        <v>599</v>
      </c>
      <c r="G31" s="112">
        <f>MATCH(B31,'Historical Index'!A:A,0)</f>
        <v>22</v>
      </c>
      <c r="H31" s="113">
        <f t="shared" si="0"/>
        <v>1988</v>
      </c>
      <c r="I31" s="112">
        <f>MATCH(H31,'Historical Index'!$7:$7,0)</f>
        <v>82</v>
      </c>
      <c r="J31" s="110">
        <f>INDEX('Historical Index'!$1:$1048576,G31,I31)</f>
        <v>225.5</v>
      </c>
      <c r="K31" s="105">
        <f t="shared" si="1"/>
        <v>0.37646076794657762</v>
      </c>
    </row>
    <row r="32" spans="1:11" x14ac:dyDescent="0.25">
      <c r="A32">
        <v>1325</v>
      </c>
      <c r="B32" s="117">
        <v>9</v>
      </c>
      <c r="D32" s="107">
        <v>20</v>
      </c>
      <c r="E32" s="106">
        <v>0.05</v>
      </c>
      <c r="F32" s="108">
        <f>VLOOKUP(B32,'Current Index'!$B$25:$F$47,5,FALSE)</f>
        <v>1346</v>
      </c>
      <c r="G32" s="112">
        <f>MATCH(B32,'Historical Index'!A:A,0)</f>
        <v>16</v>
      </c>
      <c r="H32" s="113">
        <f t="shared" ref="H32" si="4">2020-ROUND(D32,0)</f>
        <v>2000</v>
      </c>
      <c r="I32" s="112">
        <f>MATCH(H32,'Historical Index'!$7:$7,0)</f>
        <v>118</v>
      </c>
      <c r="J32" s="110">
        <f>INDEX('Historical Index'!$1:$1048576,G32,I32)</f>
        <v>529.5</v>
      </c>
      <c r="K32" s="105">
        <f t="shared" ref="K32" si="5">J32/F32</f>
        <v>0.39338781575037146</v>
      </c>
    </row>
    <row r="33" spans="1:11" x14ac:dyDescent="0.25">
      <c r="A33">
        <v>1345</v>
      </c>
      <c r="B33" s="117">
        <v>34</v>
      </c>
      <c r="C33">
        <f>VLOOKUP(B33,'Current Index'!$B$25:$D$135,3,FALSE)</f>
        <v>331</v>
      </c>
      <c r="D33" s="107">
        <v>30</v>
      </c>
      <c r="E33" s="106">
        <v>3.3333333333333333E-2</v>
      </c>
      <c r="F33" s="108">
        <f>VLOOKUP(B33,'Current Index'!$B$25:$F$47,5,FALSE)</f>
        <v>762</v>
      </c>
      <c r="G33" s="112">
        <f>MATCH(B33,'Historical Index'!A:A,0)</f>
        <v>41</v>
      </c>
      <c r="H33" s="113">
        <f t="shared" si="0"/>
        <v>1990</v>
      </c>
      <c r="I33" s="112">
        <f>MATCH(H33,'Historical Index'!$7:$7,0)</f>
        <v>88</v>
      </c>
      <c r="J33" s="110">
        <f>INDEX('Historical Index'!$1:$1048576,G33,I33)</f>
        <v>273</v>
      </c>
      <c r="K33" s="105">
        <f t="shared" si="1"/>
        <v>0.35826771653543305</v>
      </c>
    </row>
    <row r="34" spans="1:11" x14ac:dyDescent="0.25">
      <c r="A34">
        <v>1350</v>
      </c>
      <c r="B34" s="117">
        <v>34</v>
      </c>
      <c r="C34">
        <f>VLOOKUP(B34,'Current Index'!$B$25:$D$135,3,FALSE)</f>
        <v>331</v>
      </c>
      <c r="D34" s="107">
        <v>45.083333333333336</v>
      </c>
      <c r="E34" s="106">
        <v>2.2181146025878003E-2</v>
      </c>
      <c r="F34" s="108">
        <f>VLOOKUP(B34,'Current Index'!$B$25:$F$47,5,FALSE)</f>
        <v>762</v>
      </c>
      <c r="G34" s="112">
        <f>MATCH(B34,'Historical Index'!A:A,0)</f>
        <v>41</v>
      </c>
      <c r="H34" s="113">
        <f t="shared" si="0"/>
        <v>1975</v>
      </c>
      <c r="I34" s="112">
        <f>MATCH(H34,'Historical Index'!$7:$7,0)</f>
        <v>67</v>
      </c>
      <c r="J34" s="110">
        <f>INDEX('Historical Index'!$1:$1048576,G34,I34)</f>
        <v>150</v>
      </c>
      <c r="K34" s="105">
        <f t="shared" si="1"/>
        <v>0.19685039370078741</v>
      </c>
    </row>
    <row r="35" spans="1:11" x14ac:dyDescent="0.25">
      <c r="A35">
        <v>1353</v>
      </c>
      <c r="B35" s="117">
        <v>35</v>
      </c>
      <c r="C35">
        <f>VLOOKUP(B35,'Current Index'!$B$25:$D$135,3,FALSE)</f>
        <v>331</v>
      </c>
      <c r="D35" s="107">
        <v>30</v>
      </c>
      <c r="E35" s="106">
        <v>3.3333333333333333E-2</v>
      </c>
      <c r="F35" s="108">
        <f>VLOOKUP(B35,'Current Index'!$B$25:$F$47,5,FALSE)</f>
        <v>873</v>
      </c>
      <c r="G35" s="112">
        <f>MATCH(B35,'Historical Index'!A:A,0)</f>
        <v>42</v>
      </c>
      <c r="H35" s="113">
        <f t="shared" si="0"/>
        <v>1990</v>
      </c>
      <c r="I35" s="112">
        <f>MATCH(H35,'Historical Index'!$7:$7,0)</f>
        <v>88</v>
      </c>
      <c r="J35" s="110">
        <f>INDEX('Historical Index'!$1:$1048576,G35,I35)</f>
        <v>279.5</v>
      </c>
      <c r="K35" s="105">
        <f t="shared" si="1"/>
        <v>0.3201603665521191</v>
      </c>
    </row>
    <row r="36" spans="1:11" x14ac:dyDescent="0.25">
      <c r="A36">
        <v>1360</v>
      </c>
      <c r="C36" t="e">
        <f>VLOOKUP(B36,'Current Index'!$B$25:$D$135,3,FALSE)</f>
        <v>#N/A</v>
      </c>
      <c r="D36" s="107">
        <v>38</v>
      </c>
      <c r="E36" s="106">
        <v>2.6315789473684213E-2</v>
      </c>
      <c r="F36" s="108" t="e">
        <f>VLOOKUP(B36,'Current Index'!$B$25:$F$47,5,FALSE)</f>
        <v>#N/A</v>
      </c>
      <c r="G36" s="112" t="e">
        <f>MATCH(B36,'Historical Index'!A:A,0)</f>
        <v>#N/A</v>
      </c>
      <c r="H36" s="113">
        <f t="shared" si="0"/>
        <v>1982</v>
      </c>
      <c r="I36" s="112">
        <f>MATCH(H36,'Historical Index'!$7:$7,0)</f>
        <v>74</v>
      </c>
      <c r="J36" s="110" t="e">
        <f>INDEX('Historical Index'!$1:$1048576,G36,I36)</f>
        <v>#N/A</v>
      </c>
      <c r="K36" s="105" t="e">
        <f t="shared" si="1"/>
        <v>#N/A</v>
      </c>
    </row>
    <row r="37" spans="1:11" x14ac:dyDescent="0.25">
      <c r="A37">
        <v>1365</v>
      </c>
      <c r="C37" t="e">
        <f>VLOOKUP(B37,'Current Index'!$B$25:$D$135,3,FALSE)</f>
        <v>#N/A</v>
      </c>
      <c r="D37" s="107">
        <v>5</v>
      </c>
      <c r="E37" s="106">
        <v>0.2</v>
      </c>
      <c r="F37" s="108" t="e">
        <f>VLOOKUP(B37,'Current Index'!$B$25:$F$47,5,FALSE)</f>
        <v>#N/A</v>
      </c>
      <c r="G37" s="112" t="e">
        <f>MATCH(B37,'Historical Index'!A:A,0)</f>
        <v>#N/A</v>
      </c>
      <c r="H37" s="113">
        <f t="shared" si="0"/>
        <v>2015</v>
      </c>
      <c r="I37" s="112">
        <f>MATCH(H37,'Historical Index'!$7:$7,0)</f>
        <v>163</v>
      </c>
      <c r="J37" s="110" t="e">
        <f>INDEX('Historical Index'!$1:$1048576,G37,I37)</f>
        <v>#N/A</v>
      </c>
      <c r="K37" s="105" t="e">
        <f t="shared" si="1"/>
        <v>#N/A</v>
      </c>
    </row>
    <row r="38" spans="1:11" x14ac:dyDescent="0.25">
      <c r="A38" s="114">
        <v>1375</v>
      </c>
      <c r="B38" s="117">
        <v>8</v>
      </c>
      <c r="C38" s="114">
        <v>370.3</v>
      </c>
      <c r="D38" s="115">
        <v>30</v>
      </c>
      <c r="E38" s="116">
        <v>3.3333333333333333E-2</v>
      </c>
      <c r="F38" s="108">
        <f>VLOOKUP(B38,'Current Index'!$B$25:$F$47,5,FALSE)</f>
        <v>599</v>
      </c>
      <c r="G38" s="112">
        <f>MATCH(B38,'Historical Index'!A:A,0)</f>
        <v>15</v>
      </c>
      <c r="H38" s="113">
        <f t="shared" ref="H38" si="6">2020-ROUND(D38,0)</f>
        <v>1990</v>
      </c>
      <c r="I38" s="112">
        <f>MATCH(H38,'Historical Index'!$7:$7,0)</f>
        <v>88</v>
      </c>
      <c r="J38" s="110">
        <f>INDEX('Historical Index'!$1:$1048576,G38,I38)</f>
        <v>234.75</v>
      </c>
      <c r="K38" s="105">
        <f t="shared" ref="K38" si="7">J38/F38</f>
        <v>0.39190317195325541</v>
      </c>
    </row>
    <row r="39" spans="1:11" x14ac:dyDescent="0.25">
      <c r="A39">
        <v>1380</v>
      </c>
      <c r="B39" s="117">
        <v>9</v>
      </c>
      <c r="C39">
        <v>371.3</v>
      </c>
      <c r="D39" s="107">
        <v>18</v>
      </c>
      <c r="E39" s="106">
        <v>5.5555555555555552E-2</v>
      </c>
      <c r="F39" s="108">
        <f>VLOOKUP(B39,'Current Index'!$B$25:$F$47,5,FALSE)</f>
        <v>1346</v>
      </c>
      <c r="G39" s="112">
        <f>MATCH(B39,'Historical Index'!A:A,0)</f>
        <v>16</v>
      </c>
      <c r="H39" s="113">
        <f t="shared" si="0"/>
        <v>2002</v>
      </c>
      <c r="I39" s="112">
        <f>MATCH(H39,'Historical Index'!$7:$7,0)</f>
        <v>124</v>
      </c>
      <c r="J39" s="110">
        <f>INDEX('Historical Index'!$1:$1048576,G39,I39)</f>
        <v>529</v>
      </c>
      <c r="K39" s="105">
        <f t="shared" si="1"/>
        <v>0.39301634472511143</v>
      </c>
    </row>
    <row r="40" spans="1:11" x14ac:dyDescent="0.25">
      <c r="A40">
        <v>1385</v>
      </c>
      <c r="C40" t="e">
        <f>VLOOKUP(B40,'Current Index'!$B$25:$D$135,3,FALSE)</f>
        <v>#N/A</v>
      </c>
      <c r="D40" s="107">
        <v>18</v>
      </c>
      <c r="E40" s="106">
        <v>5.5555555555555552E-2</v>
      </c>
      <c r="F40" s="108" t="e">
        <f>VLOOKUP(B40,'Current Index'!$B$25:$F$47,5,FALSE)</f>
        <v>#N/A</v>
      </c>
      <c r="G40" s="112" t="e">
        <f>MATCH(B40,'Historical Index'!A:A,0)</f>
        <v>#N/A</v>
      </c>
      <c r="H40" s="113">
        <f t="shared" si="0"/>
        <v>2002</v>
      </c>
      <c r="I40" s="112">
        <f>MATCH(H40,'Historical Index'!$7:$7,0)</f>
        <v>124</v>
      </c>
      <c r="J40" s="110" t="e">
        <f>INDEX('Historical Index'!$1:$1048576,G40,I40)</f>
        <v>#N/A</v>
      </c>
      <c r="K40" s="105" t="e">
        <f t="shared" si="1"/>
        <v>#N/A</v>
      </c>
    </row>
    <row r="41" spans="1:11" x14ac:dyDescent="0.25">
      <c r="A41">
        <v>1390</v>
      </c>
      <c r="C41" t="e">
        <f>VLOOKUP(B41,'Current Index'!$B$25:$D$135,3,FALSE)</f>
        <v>#N/A</v>
      </c>
      <c r="D41" s="107">
        <v>18</v>
      </c>
      <c r="E41" s="106">
        <v>5.5555555555555552E-2</v>
      </c>
      <c r="F41" s="108" t="e">
        <f>VLOOKUP(B41,'Current Index'!$B$25:$F$47,5,FALSE)</f>
        <v>#N/A</v>
      </c>
      <c r="G41" s="112" t="e">
        <f>MATCH(B41,'Historical Index'!A:A,0)</f>
        <v>#N/A</v>
      </c>
      <c r="H41" s="113">
        <f t="shared" si="0"/>
        <v>2002</v>
      </c>
      <c r="I41" s="112">
        <f>MATCH(H41,'Historical Index'!$7:$7,0)</f>
        <v>124</v>
      </c>
      <c r="J41" s="110" t="e">
        <f>INDEX('Historical Index'!$1:$1048576,G41,I41)</f>
        <v>#N/A</v>
      </c>
      <c r="K41" s="105" t="e">
        <f t="shared" si="1"/>
        <v>#N/A</v>
      </c>
    </row>
    <row r="42" spans="1:11" x14ac:dyDescent="0.25">
      <c r="A42">
        <v>1395</v>
      </c>
      <c r="B42" s="117">
        <v>16</v>
      </c>
      <c r="C42">
        <f>VLOOKUP(B42,'Current Index'!$B$25:$D$135,3,FALSE)</f>
        <v>320</v>
      </c>
      <c r="D42" s="107">
        <v>18</v>
      </c>
      <c r="E42" s="106">
        <v>5.5555555555555552E-2</v>
      </c>
      <c r="F42" s="108">
        <f>VLOOKUP(B42,'Current Index'!$B$25:$F$47,5,FALSE)</f>
        <v>752</v>
      </c>
      <c r="G42" s="112">
        <f>MATCH(B42,'Historical Index'!A:A,0)</f>
        <v>23</v>
      </c>
      <c r="H42" s="113">
        <f t="shared" si="0"/>
        <v>2002</v>
      </c>
      <c r="I42" s="112">
        <f>MATCH(H42,'Historical Index'!$7:$7,0)</f>
        <v>124</v>
      </c>
      <c r="J42" s="110">
        <f>INDEX('Historical Index'!$1:$1048576,G42,I42)</f>
        <v>384.75</v>
      </c>
      <c r="K42" s="105">
        <f t="shared" si="1"/>
        <v>0.51163563829787229</v>
      </c>
    </row>
    <row r="43" spans="1:11" x14ac:dyDescent="0.25">
      <c r="A43">
        <v>1400</v>
      </c>
      <c r="B43" s="117">
        <v>16</v>
      </c>
      <c r="C43">
        <f>VLOOKUP(B43,'Current Index'!$B$25:$D$135,3,FALSE)</f>
        <v>320</v>
      </c>
      <c r="D43" s="107">
        <v>18</v>
      </c>
      <c r="E43" s="106">
        <v>5.5555555555555552E-2</v>
      </c>
      <c r="F43" s="108">
        <f>VLOOKUP(B43,'Current Index'!$B$25:$F$47,5,FALSE)</f>
        <v>752</v>
      </c>
      <c r="G43" s="112">
        <f>MATCH(B43,'Historical Index'!A:A,0)</f>
        <v>23</v>
      </c>
      <c r="H43" s="113">
        <f t="shared" si="0"/>
        <v>2002</v>
      </c>
      <c r="I43" s="112">
        <f>MATCH(H43,'Historical Index'!$7:$7,0)</f>
        <v>124</v>
      </c>
      <c r="J43" s="110">
        <f>INDEX('Historical Index'!$1:$1048576,G43,I43)</f>
        <v>384.75</v>
      </c>
      <c r="K43" s="105">
        <f t="shared" si="1"/>
        <v>0.51163563829787229</v>
      </c>
    </row>
    <row r="44" spans="1:11" x14ac:dyDescent="0.25">
      <c r="A44">
        <v>1405</v>
      </c>
      <c r="B44" s="117">
        <v>16</v>
      </c>
      <c r="C44">
        <f>VLOOKUP(B44,'Current Index'!$B$25:$D$135,3,FALSE)</f>
        <v>320</v>
      </c>
      <c r="D44" s="107">
        <v>18</v>
      </c>
      <c r="E44" s="106">
        <v>5.5555555555555552E-2</v>
      </c>
      <c r="F44" s="108">
        <f>VLOOKUP(B44,'Current Index'!$B$25:$F$47,5,FALSE)</f>
        <v>752</v>
      </c>
      <c r="G44" s="112">
        <f>MATCH(B44,'Historical Index'!A:A,0)</f>
        <v>23</v>
      </c>
      <c r="H44" s="113">
        <f t="shared" si="0"/>
        <v>2002</v>
      </c>
      <c r="I44" s="112">
        <f>MATCH(H44,'Historical Index'!$7:$7,0)</f>
        <v>124</v>
      </c>
      <c r="J44" s="110">
        <f>INDEX('Historical Index'!$1:$1048576,G44,I44)</f>
        <v>384.75</v>
      </c>
      <c r="K44" s="105">
        <f t="shared" si="1"/>
        <v>0.51163563829787229</v>
      </c>
    </row>
    <row r="45" spans="1:11" x14ac:dyDescent="0.25">
      <c r="A45">
        <v>1410</v>
      </c>
      <c r="B45" s="117">
        <v>15</v>
      </c>
      <c r="C45">
        <f>VLOOKUP(B45,'Current Index'!$B$25:$D$135,3,FALSE)</f>
        <v>304</v>
      </c>
      <c r="D45" s="107">
        <v>35</v>
      </c>
      <c r="E45" s="106">
        <v>2.8571428571428571E-2</v>
      </c>
      <c r="F45" s="108">
        <f>VLOOKUP(B45,'Current Index'!$B$25:$F$47,5,FALSE)</f>
        <v>599</v>
      </c>
      <c r="G45" s="112">
        <f>MATCH(B45,'Historical Index'!A:A,0)</f>
        <v>22</v>
      </c>
      <c r="H45" s="113">
        <f t="shared" si="0"/>
        <v>1985</v>
      </c>
      <c r="I45" s="112">
        <f>MATCH(H45,'Historical Index'!$7:$7,0)</f>
        <v>77</v>
      </c>
      <c r="J45" s="110">
        <f>INDEX('Historical Index'!$1:$1048576,G45,I45)</f>
        <v>214</v>
      </c>
      <c r="K45" s="105">
        <f t="shared" si="1"/>
        <v>0.35726210350584309</v>
      </c>
    </row>
    <row r="46" spans="1:11" x14ac:dyDescent="0.25">
      <c r="A46">
        <v>1415</v>
      </c>
      <c r="C46" t="e">
        <f>VLOOKUP(B46,'Current Index'!$B$25:$D$135,3,FALSE)</f>
        <v>#N/A</v>
      </c>
      <c r="D46" s="107">
        <v>35</v>
      </c>
      <c r="E46" s="106">
        <v>2.8571428571428571E-2</v>
      </c>
      <c r="F46" s="108" t="e">
        <f>VLOOKUP(B46,'Current Index'!$B$25:$F$47,5,FALSE)</f>
        <v>#N/A</v>
      </c>
      <c r="G46" s="112" t="e">
        <f>MATCH(B46,'Historical Index'!A:A,0)</f>
        <v>#N/A</v>
      </c>
      <c r="H46" s="113">
        <f t="shared" si="0"/>
        <v>1985</v>
      </c>
      <c r="I46" s="112">
        <f>MATCH(H46,'Historical Index'!$7:$7,0)</f>
        <v>77</v>
      </c>
      <c r="J46" s="110" t="e">
        <f>INDEX('Historical Index'!$1:$1048576,G46,I46)</f>
        <v>#N/A</v>
      </c>
      <c r="K46" s="105" t="e">
        <f t="shared" si="1"/>
        <v>#N/A</v>
      </c>
    </row>
    <row r="47" spans="1:11" x14ac:dyDescent="0.25">
      <c r="A47">
        <v>1420</v>
      </c>
      <c r="C47" t="e">
        <f>VLOOKUP(B47,'Current Index'!$B$25:$D$135,3,FALSE)</f>
        <v>#N/A</v>
      </c>
      <c r="D47" s="107">
        <v>30</v>
      </c>
      <c r="E47" s="106">
        <v>3.3333333333333333E-2</v>
      </c>
      <c r="F47" s="108" t="e">
        <f>VLOOKUP(B47,'Current Index'!$B$25:$F$47,5,FALSE)</f>
        <v>#N/A</v>
      </c>
      <c r="G47" s="112" t="e">
        <f>MATCH(B47,'Historical Index'!A:A,0)</f>
        <v>#N/A</v>
      </c>
      <c r="H47" s="113">
        <f t="shared" si="0"/>
        <v>1990</v>
      </c>
      <c r="I47" s="112">
        <f>MATCH(H47,'Historical Index'!$7:$7,0)</f>
        <v>88</v>
      </c>
      <c r="J47" s="110" t="e">
        <f>INDEX('Historical Index'!$1:$1048576,G47,I47)</f>
        <v>#N/A</v>
      </c>
      <c r="K47" s="105" t="e">
        <f t="shared" si="1"/>
        <v>#N/A</v>
      </c>
    </row>
    <row r="48" spans="1:11" x14ac:dyDescent="0.25">
      <c r="A48">
        <v>1465</v>
      </c>
      <c r="C48" t="e">
        <f>VLOOKUP(B48,'Current Index'!$B$25:$D$135,3,FALSE)</f>
        <v>#N/A</v>
      </c>
      <c r="D48" s="107">
        <v>18</v>
      </c>
      <c r="E48" s="106">
        <v>5.5555555555555552E-2</v>
      </c>
      <c r="F48" s="108" t="e">
        <f>VLOOKUP(B48,'Current Index'!$B$25:$F$47,5,FALSE)</f>
        <v>#N/A</v>
      </c>
      <c r="G48" s="112" t="e">
        <f>MATCH(B48,'Historical Index'!A:A,0)</f>
        <v>#N/A</v>
      </c>
      <c r="H48" s="113">
        <f t="shared" si="0"/>
        <v>2002</v>
      </c>
      <c r="I48" s="112">
        <f>MATCH(H48,'Historical Index'!$7:$7,0)</f>
        <v>124</v>
      </c>
      <c r="J48" s="110" t="e">
        <f>INDEX('Historical Index'!$1:$1048576,G48,I48)</f>
        <v>#N/A</v>
      </c>
      <c r="K48" s="105" t="e">
        <f t="shared" si="1"/>
        <v>#N/A</v>
      </c>
    </row>
    <row r="49" spans="1:11" x14ac:dyDescent="0.25">
      <c r="A49">
        <v>1470</v>
      </c>
      <c r="C49" t="e">
        <f>VLOOKUP(B49,'Current Index'!$B$25:$D$135,3,FALSE)</f>
        <v>#N/A</v>
      </c>
      <c r="D49" s="107">
        <v>16</v>
      </c>
      <c r="E49" s="106">
        <v>6.25E-2</v>
      </c>
      <c r="F49" s="108" t="e">
        <f>VLOOKUP(B49,'Current Index'!$B$25:$F$47,5,FALSE)</f>
        <v>#N/A</v>
      </c>
      <c r="G49" s="112" t="e">
        <f>MATCH(B49,'Historical Index'!A:A,0)</f>
        <v>#N/A</v>
      </c>
      <c r="H49" s="113">
        <f t="shared" si="0"/>
        <v>2004</v>
      </c>
      <c r="I49" s="112">
        <f>MATCH(H49,'Historical Index'!$7:$7,0)</f>
        <v>130</v>
      </c>
      <c r="J49" s="110" t="e">
        <f>INDEX('Historical Index'!$1:$1048576,G49,I49)</f>
        <v>#N/A</v>
      </c>
      <c r="K49" s="105" t="e">
        <f t="shared" si="1"/>
        <v>#N/A</v>
      </c>
    </row>
    <row r="50" spans="1:11" x14ac:dyDescent="0.25">
      <c r="A50">
        <v>1475</v>
      </c>
      <c r="C50" t="e">
        <f>VLOOKUP(B50,'Current Index'!$B$25:$D$135,3,FALSE)</f>
        <v>#N/A</v>
      </c>
      <c r="D50" s="107">
        <v>15</v>
      </c>
      <c r="E50" s="106">
        <v>6.6666666666666666E-2</v>
      </c>
      <c r="F50" s="108" t="e">
        <f>VLOOKUP(B50,'Current Index'!$B$25:$F$47,5,FALSE)</f>
        <v>#N/A</v>
      </c>
      <c r="G50" s="112" t="e">
        <f>MATCH(B50,'Historical Index'!A:A,0)</f>
        <v>#N/A</v>
      </c>
      <c r="H50" s="113">
        <f t="shared" si="0"/>
        <v>2005</v>
      </c>
      <c r="I50" s="112">
        <f>MATCH(H50,'Historical Index'!$7:$7,0)</f>
        <v>133</v>
      </c>
      <c r="J50" s="110" t="e">
        <f>INDEX('Historical Index'!$1:$1048576,G50,I50)</f>
        <v>#N/A</v>
      </c>
      <c r="K50" s="105" t="e">
        <f t="shared" si="1"/>
        <v>#N/A</v>
      </c>
    </row>
    <row r="51" spans="1:11" x14ac:dyDescent="0.25">
      <c r="A51">
        <v>1480</v>
      </c>
      <c r="B51" s="117">
        <v>9</v>
      </c>
      <c r="C51">
        <f>VLOOKUP(B51,'Current Index'!$B$25:$D$135,3,FALSE)</f>
        <v>311</v>
      </c>
      <c r="D51" s="107">
        <v>12</v>
      </c>
      <c r="E51" s="106">
        <v>8.3333333333333343E-2</v>
      </c>
      <c r="F51" s="108">
        <f>VLOOKUP(B51,'Current Index'!$B$25:$F$47,5,FALSE)</f>
        <v>1346</v>
      </c>
      <c r="G51" s="112">
        <f>MATCH(B51,'Historical Index'!A:A,0)</f>
        <v>16</v>
      </c>
      <c r="H51" s="113">
        <f t="shared" si="0"/>
        <v>2008</v>
      </c>
      <c r="I51" s="112">
        <f>MATCH(H51,'Historical Index'!$7:$7,0)</f>
        <v>142</v>
      </c>
      <c r="J51" s="110">
        <f>INDEX('Historical Index'!$1:$1048576,G51,I51)</f>
        <v>662.75</v>
      </c>
      <c r="K51" s="105">
        <f t="shared" si="1"/>
        <v>0.49238484398216942</v>
      </c>
    </row>
    <row r="52" spans="1:11" x14ac:dyDescent="0.25">
      <c r="A52">
        <v>1485</v>
      </c>
      <c r="B52" s="117">
        <v>9</v>
      </c>
      <c r="D52" s="107">
        <v>10</v>
      </c>
      <c r="E52" s="106">
        <v>0.1</v>
      </c>
      <c r="F52" s="108">
        <f>VLOOKUP(B52,'Current Index'!$B$25:$F$47,5,FALSE)</f>
        <v>1346</v>
      </c>
      <c r="G52" s="112">
        <f>MATCH(B52,'Historical Index'!A:A,0)</f>
        <v>16</v>
      </c>
      <c r="H52" s="113">
        <f t="shared" ref="H52" si="8">2020-ROUND(D52,0)</f>
        <v>2010</v>
      </c>
      <c r="I52" s="112">
        <f>MATCH(H52,'Historical Index'!$7:$7,0)</f>
        <v>148</v>
      </c>
      <c r="J52" s="110">
        <f>INDEX('Historical Index'!$1:$1048576,G52,I52)</f>
        <v>704.25</v>
      </c>
      <c r="K52" s="105">
        <f t="shared" ref="K52" si="9">J52/F52</f>
        <v>0.52321693907875189</v>
      </c>
    </row>
    <row r="53" spans="1:11" x14ac:dyDescent="0.25">
      <c r="A53">
        <v>1490</v>
      </c>
      <c r="C53" t="e">
        <f>VLOOKUP(B53,'Current Index'!$B$25:$D$135,3,FALSE)</f>
        <v>#N/A</v>
      </c>
      <c r="D53" s="107">
        <v>15</v>
      </c>
      <c r="E53" s="106">
        <v>6.6666666666666666E-2</v>
      </c>
      <c r="F53" s="108" t="e">
        <f>VLOOKUP(B53,'Current Index'!$B$25:$F$47,5,FALSE)</f>
        <v>#N/A</v>
      </c>
      <c r="G53" s="112" t="e">
        <f>MATCH(B53,'Historical Index'!A:A,0)</f>
        <v>#N/A</v>
      </c>
      <c r="H53" s="113">
        <f t="shared" si="0"/>
        <v>2005</v>
      </c>
      <c r="I53" s="112">
        <f>MATCH(H53,'Historical Index'!$7:$7,0)</f>
        <v>133</v>
      </c>
      <c r="J53" s="110" t="e">
        <f>INDEX('Historical Index'!$1:$1048576,G53,I53)</f>
        <v>#N/A</v>
      </c>
      <c r="K53" s="105" t="e">
        <f t="shared" si="1"/>
        <v>#N/A</v>
      </c>
    </row>
    <row r="54" spans="1:11" x14ac:dyDescent="0.25">
      <c r="A54">
        <v>1525</v>
      </c>
      <c r="C54" t="e">
        <f>VLOOKUP(B54,'Current Index'!$B$25:$D$135,3,FALSE)</f>
        <v>#N/A</v>
      </c>
      <c r="D54" s="107">
        <v>40</v>
      </c>
      <c r="E54" s="106">
        <v>2.5000000000000001E-2</v>
      </c>
      <c r="F54" s="108" t="e">
        <f>VLOOKUP(B54,'Current Index'!$B$25:$F$47,5,FALSE)</f>
        <v>#N/A</v>
      </c>
      <c r="G54" s="112" t="e">
        <f>MATCH(B54,'Historical Index'!A:A,0)</f>
        <v>#N/A</v>
      </c>
      <c r="H54" s="113">
        <f t="shared" si="0"/>
        <v>1980</v>
      </c>
      <c r="I54" s="112">
        <f>MATCH(H54,'Historical Index'!$7:$7,0)</f>
        <v>72</v>
      </c>
      <c r="J54" s="110" t="e">
        <f>INDEX('Historical Index'!$1:$1048576,G54,I54)</f>
        <v>#N/A</v>
      </c>
      <c r="K54" s="105" t="e">
        <f t="shared" si="1"/>
        <v>#N/A</v>
      </c>
    </row>
    <row r="55" spans="1:11" x14ac:dyDescent="0.25">
      <c r="A55">
        <v>1530</v>
      </c>
      <c r="C55" t="e">
        <f>VLOOKUP(B55,'Current Index'!$B$25:$D$135,3,FALSE)</f>
        <v>#N/A</v>
      </c>
      <c r="D55" s="107">
        <v>20</v>
      </c>
      <c r="E55" s="106">
        <v>0.05</v>
      </c>
      <c r="F55" s="108" t="e">
        <f>VLOOKUP(B55,'Current Index'!$B$25:$F$47,5,FALSE)</f>
        <v>#N/A</v>
      </c>
      <c r="G55" s="112" t="e">
        <f>MATCH(B55,'Historical Index'!A:A,0)</f>
        <v>#N/A</v>
      </c>
      <c r="H55" s="113">
        <f t="shared" si="0"/>
        <v>2000</v>
      </c>
      <c r="I55" s="112">
        <f>MATCH(H55,'Historical Index'!$7:$7,0)</f>
        <v>118</v>
      </c>
      <c r="J55" s="110" t="e">
        <f>INDEX('Historical Index'!$1:$1048576,G55,I55)</f>
        <v>#N/A</v>
      </c>
      <c r="K55" s="105" t="e">
        <f t="shared" si="1"/>
        <v>#N/A</v>
      </c>
    </row>
    <row r="56" spans="1:11" x14ac:dyDescent="0.25">
      <c r="A56">
        <v>1540</v>
      </c>
      <c r="C56" t="e">
        <f>VLOOKUP(B56,'Current Index'!$B$25:$D$135,3,FALSE)</f>
        <v>#N/A</v>
      </c>
      <c r="D56" s="107">
        <v>42.916666666666664</v>
      </c>
      <c r="E56" s="106">
        <v>2.3300970873786412E-2</v>
      </c>
      <c r="F56" s="108" t="e">
        <f>VLOOKUP(B56,'Current Index'!$B$25:$F$47,5,FALSE)</f>
        <v>#N/A</v>
      </c>
      <c r="G56" s="112" t="e">
        <f>MATCH(B56,'Historical Index'!A:A,0)</f>
        <v>#N/A</v>
      </c>
      <c r="H56" s="113">
        <f t="shared" si="0"/>
        <v>1977</v>
      </c>
      <c r="I56" s="112">
        <f>MATCH(H56,'Historical Index'!$7:$7,0)</f>
        <v>69</v>
      </c>
      <c r="J56" s="110" t="e">
        <f>INDEX('Historical Index'!$1:$1048576,G56,I56)</f>
        <v>#N/A</v>
      </c>
      <c r="K56" s="105" t="e">
        <f t="shared" si="1"/>
        <v>#N/A</v>
      </c>
    </row>
  </sheetData>
  <autoFilter ref="A3:K56"/>
  <pageMargins left="0.7" right="0.7" top="0.75" bottom="0.75" header="0.3" footer="0.3"/>
  <pageSetup orientation="portrait" r:id="rId1"/>
  <headerFooter>
    <oddFooter>&amp;L&amp;"Times New Roman,Regular"&amp;9O3036516.v1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A1640A2146D542B9EAFD2B0EC2EA35" ma:contentTypeVersion="12" ma:contentTypeDescription="Create a new document." ma:contentTypeScope="" ma:versionID="d48dfd8029bd7766ec6bfe5f864c9724">
  <xsd:schema xmlns:xsd="http://www.w3.org/2001/XMLSchema" xmlns:xs="http://www.w3.org/2001/XMLSchema" xmlns:p="http://schemas.microsoft.com/office/2006/metadata/properties" xmlns:ns3="c5a96f66-4d20-4319-b5bb-cab46750a45b" xmlns:ns4="fbd72e35-e219-480f-80c7-dcbb98c838d5" targetNamespace="http://schemas.microsoft.com/office/2006/metadata/properties" ma:root="true" ma:fieldsID="eb573e72292315bebe317b4e50964d6e" ns3:_="" ns4:_="">
    <xsd:import namespace="c5a96f66-4d20-4319-b5bb-cab46750a45b"/>
    <xsd:import namespace="fbd72e35-e219-480f-80c7-dcbb98c838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a96f66-4d20-4319-b5bb-cab46750a4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d72e35-e219-480f-80c7-dcbb98c838d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2CE843-7D82-4D10-B797-B25C40046EB2}">
  <ds:schemaRefs>
    <ds:schemaRef ds:uri="c5a96f66-4d20-4319-b5bb-cab46750a45b"/>
    <ds:schemaRef ds:uri="fbd72e35-e219-480f-80c7-dcbb98c838d5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8634E13-5A46-4258-84F3-480788A33B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a96f66-4d20-4319-b5bb-cab46750a45b"/>
    <ds:schemaRef ds:uri="fbd72e35-e219-480f-80c7-dcbb98c838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DD313F-5A4A-45CD-8A33-DA37652623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Current Index</vt:lpstr>
      <vt:lpstr>Historical Index</vt:lpstr>
      <vt:lpstr>MFR Retirements</vt:lpstr>
      <vt:lpstr>Obj to 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Sampsell</dc:creator>
  <cp:lastModifiedBy>Martin S. Friedman</cp:lastModifiedBy>
  <dcterms:created xsi:type="dcterms:W3CDTF">2020-05-18T16:16:45Z</dcterms:created>
  <dcterms:modified xsi:type="dcterms:W3CDTF">2020-10-05T18:08:09Z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0x010100B1A1640A2146D542B9EAFD2B0EC2EA35</vt:lpwstr>
  </property>
  <property fmtid="{D5CDD505-2E9C-101B-9397-08002B2CF9AE}" pid="5" name="CUS_DocIDActiveBits">
    <vt:lpwstr>520192</vt:lpwstr>
  </property>
  <property fmtid="{D5CDD505-2E9C-101B-9397-08002B2CF9AE}" pid="6" name="CUS_DocIDLocation">
    <vt:lpwstr>EVERY_PAGE</vt:lpwstr>
  </property>
  <property fmtid="{D5CDD505-2E9C-101B-9397-08002B2CF9AE}" pid="7" name="CUS_DocIDPosition">
    <vt:lpwstr>Left</vt:lpwstr>
  </property>
  <property fmtid="{D5CDD505-2E9C-101B-9397-08002B2CF9AE}" pid="8" name="CUS_DocIDSheetRef">
    <vt:lpwstr>4</vt:lpwstr>
  </property>
  <property fmtid="{D5CDD505-2E9C-101B-9397-08002B2CF9AE}" pid="9" name="CUS_DocIDString">
    <vt:lpwstr>&amp;"Times New Roman,Regular"&amp;9O3036516.v1</vt:lpwstr>
  </property>
  <property fmtid="{D5CDD505-2E9C-101B-9397-08002B2CF9AE}" pid="10" name="CUS_DocIDChunk0">
    <vt:lpwstr>&amp;"Times New Roman,Regular"&amp;9</vt:lpwstr>
  </property>
  <property fmtid="{D5CDD505-2E9C-101B-9397-08002B2CF9AE}" pid="11" name="CUS_DocIDChunk1">
    <vt:lpwstr>O3036516.v1</vt:lpwstr>
  </property>
</Properties>
</file>