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vml" ContentType="application/vnd.openxmlformats-officedocument.vmlDrawing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 autoCompressPictures="0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Pro forma adjustments/Rent/"/>
    </mc:Choice>
  </mc:AlternateContent>
  <bookViews>
    <workbookView xWindow="20" yWindow="110" windowWidth="18730" windowHeight="10050" activeTab="0"/>
  </bookViews>
  <sheets>
    <sheet name="Monthly Schedule V.3" sheetId="5" r:id="rId2"/>
    <sheet name="Rent Schedule V.3" sheetId="6" r:id="rId3"/>
    <sheet name="Rent Schedule V.2" sheetId="3" state="hidden" r:id="rId4"/>
    <sheet name="Monthly Schedule V.2" sheetId="4" state="hidden" r:id="rId5"/>
    <sheet name="Rent Schedule V.1" sheetId="1" state="hidden" r:id="rId6"/>
    <sheet name="Monthly Schedule V.1" sheetId="2" state="hidden" r:id="rId7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<sst xmlns="http://schemas.openxmlformats.org/spreadsheetml/2006/main" count="130" uniqueCount="55">
  <si>
    <t xml:space="preserve">Time Period </t>
  </si>
  <si>
    <t xml:space="preserve">Per Square Foot </t>
  </si>
  <si>
    <t>Monthly Base Rent</t>
  </si>
  <si>
    <t xml:space="preserve">Lease Months 1-12 </t>
  </si>
  <si>
    <t xml:space="preserve">Lease Months 13-24 </t>
  </si>
  <si>
    <t xml:space="preserve">Lease Months 25-36 </t>
  </si>
  <si>
    <t xml:space="preserve">Lease Months 37-48 </t>
  </si>
  <si>
    <t xml:space="preserve">Lease Months 49-60 </t>
  </si>
  <si>
    <t xml:space="preserve">Lease Months 61-72 </t>
  </si>
  <si>
    <t xml:space="preserve">Lease Months 73-84 </t>
  </si>
  <si>
    <t xml:space="preserve">Lease Months 85-96 </t>
  </si>
  <si>
    <t xml:space="preserve">Lease Months 97-108 </t>
  </si>
  <si>
    <t xml:space="preserve">Lease Months 109-120 </t>
  </si>
  <si>
    <t xml:space="preserve">Lease Months 121-132 </t>
  </si>
  <si>
    <t xml:space="preserve">Lease Months 133-144 </t>
  </si>
  <si>
    <t xml:space="preserve">Lease Months 145-156 </t>
  </si>
  <si>
    <t xml:space="preserve">Lease Months 157-168 </t>
  </si>
  <si>
    <t xml:space="preserve">Lease Months 169-180 </t>
  </si>
  <si>
    <t>Annual Rent</t>
  </si>
  <si>
    <t>Rent Abatement</t>
  </si>
  <si>
    <t>Rent Payment</t>
  </si>
  <si>
    <t>Total</t>
  </si>
  <si>
    <t>Possession Period</t>
  </si>
  <si>
    <t>Start Date</t>
  </si>
  <si>
    <t>End Date</t>
  </si>
  <si>
    <t>Full Months</t>
  </si>
  <si>
    <t>First Month</t>
  </si>
  <si>
    <t>Every Other Month</t>
  </si>
  <si>
    <t>Check</t>
  </si>
  <si>
    <t>First Partial Month</t>
  </si>
  <si>
    <t>Total Months</t>
  </si>
  <si>
    <t>500 W Monroe, Chicago Rent Schedule</t>
  </si>
  <si>
    <t>Date:</t>
  </si>
  <si>
    <t>Amount of Construction Allowance Credited Towards Base Rent:</t>
  </si>
  <si>
    <t>Amount of Construction Allowance Remaining:</t>
  </si>
  <si>
    <t>Accounting</t>
  </si>
  <si>
    <t>Rent</t>
  </si>
  <si>
    <t>Abatement</t>
  </si>
  <si>
    <t>Amendment</t>
  </si>
  <si>
    <t>Amendment (TI Conversion)</t>
  </si>
  <si>
    <t>Payment Schedule</t>
  </si>
  <si>
    <t>Corrected</t>
  </si>
  <si>
    <t>TI Allowance</t>
  </si>
  <si>
    <t>Payments</t>
  </si>
  <si>
    <t>Actual</t>
  </si>
  <si>
    <t>Net Rent Liability</t>
  </si>
  <si>
    <t>Accum. Liability</t>
  </si>
  <si>
    <t>unamortized abatements/TI funding</t>
  </si>
  <si>
    <t>Termination Fee:</t>
  </si>
  <si>
    <t>3 months base rent</t>
  </si>
  <si>
    <t>8% annual interest on Landlord funding</t>
  </si>
  <si>
    <t>Legal Fees</t>
  </si>
  <si>
    <t>Broker Commissions</t>
  </si>
  <si>
    <t>3 monhts taxes and operating expenses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</si>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</sst>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0.00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TimesNewRomanPS-BoldMT"/>
      <family val="2"/>
    </font>
    <font>
      <sz val="11"/>
      <color rgb="FF000000"/>
      <name val="TimesNewRomanPSMT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8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1" applyNumberFormat="0" applyAlignment="0" applyProtection="0"/>
  </cellStyleXfs>
  <cellXfs count="25">
    <xf numFmtId="0" fontId="0" fillId="0" borderId="0" xfId="0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8" fontId="0" fillId="0" borderId="0" xfId="0" applyNumberFormat="1"/>
    <xf numFmtId="8" fontId="4" fillId="0" borderId="2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0" fillId="0" borderId="0" xfId="0" applyNumberFormat="1"/>
    <xf numFmtId="4" fontId="0" fillId="0" borderId="0" xfId="0" applyNumberFormat="1"/>
    <xf numFmtId="8" fontId="2" fillId="2" borderId="1" xfId="20" applyNumberFormat="1"/>
    <xf numFmtId="0" fontId="3" fillId="0" borderId="2" xfId="0" applyFont="1" applyFill="1" applyBorder="1" applyAlignment="1">
      <alignment vertical="center" wrapText="1"/>
    </xf>
    <xf numFmtId="8" fontId="0" fillId="0" borderId="2" xfId="0" applyNumberFormat="1" applyBorder="1"/>
    <xf numFmtId="0" fontId="0" fillId="0" borderId="2" xfId="0" applyBorder="1"/>
    <xf numFmtId="0" fontId="4" fillId="0" borderId="2" xfId="0" applyFont="1" applyFill="1" applyBorder="1" applyAlignment="1">
      <alignment vertical="center" wrapText="1"/>
    </xf>
    <xf numFmtId="14" fontId="0" fillId="0" borderId="2" xfId="0" applyNumberFormat="1" applyBorder="1"/>
    <xf numFmtId="164" fontId="0" fillId="0" borderId="2" xfId="0" applyNumberFormat="1" applyBorder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5" fontId="8" fillId="0" borderId="5" xfId="0" applyNumberFormat="1" applyFont="1" applyBorder="1" applyAlignment="1">
      <alignment vertical="center" wrapText="1"/>
    </xf>
    <xf numFmtId="8" fontId="8" fillId="0" borderId="6" xfId="0" applyNumberFormat="1" applyFont="1" applyBorder="1" applyAlignment="1">
      <alignment horizontal="justify" vertical="center" wrapText="1"/>
    </xf>
    <xf numFmtId="8" fontId="8" fillId="0" borderId="6" xfId="0" applyNumberFormat="1" applyFont="1" applyBorder="1" applyAlignment="1">
      <alignment vertical="center" wrapText="1"/>
    </xf>
    <xf numFmtId="8" fontId="0" fillId="3" borderId="0" xfId="0" applyNumberFormat="1" applyFill="1"/>
    <xf numFmtId="0" fontId="7" fillId="0" borderId="0" xfId="0" applyFont="1"/>
    <xf numFmtId="8" fontId="0" fillId="4" borderId="0" xfId="0" applyNumberFormat="1" applyFill="1"/>
    <xf numFmtId="0" fontId="0" fillId="0" borderId="0" xfId="0" applyAlignment="1">
      <alignment horizontal="center"/>
    </xf>
    <xf numFmtId="43" fontId="0" fillId="0" borderId="0" xfId="18" applyFont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Check Cell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tyles" Target="styles.xml" /><Relationship Id="rId4" Type="http://schemas.openxmlformats.org/officeDocument/2006/relationships/worksheet" Target="worksheets/sheet3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12" Type="http://schemas.openxmlformats.org/officeDocument/2006/relationships/customXml" Target="../customXml/item3.xml" /><Relationship Id="rId11" Type="http://schemas.openxmlformats.org/officeDocument/2006/relationships/customXml" Target="../customXml/item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2.vml" /><Relationship Id="rId2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3.vm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A84D-5408-42D0-AEF0-99A9673B05CA}">
  <dimension ref="A1:V192"/>
  <sheetViews>
    <sheetView tabSelected="1" zoomScale="80" zoomScaleNormal="80" workbookViewId="0" topLeftCell="A1">
      <selection pane="topLeft" activeCell="C3" sqref="C3"/>
    </sheetView>
  </sheetViews>
  <sheetFormatPr defaultRowHeight="15"/>
  <cols>
    <col min="2" max="2" width="11.5714285714286" bestFit="1" customWidth="1"/>
    <col min="3" max="3" width="14.5714285714286" bestFit="1" customWidth="1"/>
    <col min="4" max="4" width="14.4285714285714" bestFit="1" customWidth="1"/>
    <col min="5" max="5" width="11.1428571428571" customWidth="1"/>
    <col min="6" max="6" width="15.5714285714286" bestFit="1" customWidth="1"/>
    <col min="7" max="7" width="15.1428571428571" bestFit="1" customWidth="1"/>
    <col min="8" max="8" width="26.5714285714286" bestFit="1" customWidth="1"/>
    <col min="9" max="9" width="15.1428571428571" bestFit="1" customWidth="1"/>
    <col min="10" max="10" width="17.7142857142857" bestFit="1" customWidth="1"/>
    <col min="11" max="11" width="15.8571428571429" customWidth="1"/>
    <col min="12" max="12" width="15" bestFit="1" customWidth="1"/>
    <col min="13" max="13" width="12.2857142857143" bestFit="1" customWidth="1"/>
    <col min="14" max="15" width="2" customWidth="1"/>
    <col min="16" max="16" width="14.7142857142857" bestFit="1" customWidth="1"/>
    <col min="18" max="18" width="15.1428571428571" bestFit="1" customWidth="1"/>
    <col min="20" max="20" width="12.7142857142857" bestFit="1" customWidth="1"/>
    <col min="22" max="22" width="14.4285714285714" bestFit="1" customWidth="1"/>
  </cols>
  <sheetData>
    <row r="1" spans="3:12" ht="14.5">
      <c r="C1" s="21" t="s">
        <v>35</v>
      </c>
      <c r="D1" s="21" t="s">
        <v>44</v>
      </c>
      <c r="F1" s="21" t="s">
        <v>36</v>
      </c>
      <c r="G1" s="21" t="s">
        <v>37</v>
      </c>
      <c r="H1" s="21" t="s">
        <v>39</v>
      </c>
      <c r="I1" s="21" t="s">
        <v>42</v>
      </c>
      <c r="J1" s="21" t="s">
        <v>40</v>
      </c>
      <c r="K1" s="21" t="s">
        <v>45</v>
      </c>
      <c r="L1" s="21" t="s">
        <v>46</v>
      </c>
    </row>
    <row r="2" spans="2:13" ht="14.5">
      <c r="B2" s="6">
        <v>43524</v>
      </c>
      <c r="C2" s="3">
        <f>'Rent Schedule V.3'!H21</f>
        <v>7380.5673738170335</v>
      </c>
      <c r="D2" s="22">
        <f>'Monthly Schedule V.1'!C2</f>
        <v>9490.6024053627734</v>
      </c>
      <c r="J2" s="3">
        <f>F2+G2+H2+I2</f>
        <v>0</v>
      </c>
      <c r="K2" s="3">
        <f>J2-C2</f>
        <v>-7380.5673738170335</v>
      </c>
      <c r="L2" s="3">
        <f>SUM($K$2:K2)</f>
        <v>-7380.5673738170335</v>
      </c>
      <c r="M2" s="3">
        <f t="shared" si="0" ref="M2:M66">L2*(0.08/12)</f>
        <v>-49.203782492113561</v>
      </c>
    </row>
    <row r="3" spans="2:13" ht="14.5">
      <c r="B3" s="6">
        <f>EOMONTH(B2,1)</f>
        <v>43555</v>
      </c>
      <c r="C3" s="3">
        <f>'Rent Schedule V.3'!$H$22</f>
        <v>51663.971616719231</v>
      </c>
      <c r="D3" s="22">
        <f>'Monthly Schedule V.1'!C3</f>
        <v>66434.216837539425</v>
      </c>
      <c r="J3" s="3">
        <f>F3+G3+H3+I3</f>
        <v>0</v>
      </c>
      <c r="K3" s="3">
        <f t="shared" si="1" ref="K3:K10">J3-C3</f>
        <v>-51663.971616719231</v>
      </c>
      <c r="L3" s="3">
        <f>SUM($K$2:K3)</f>
        <v>-59044.538990536268</v>
      </c>
      <c r="M3" s="3">
        <f t="shared" si="0"/>
        <v>-393.63025993690849</v>
      </c>
    </row>
    <row r="4" spans="1:13" ht="14.5">
      <c r="A4">
        <v>1</v>
      </c>
      <c r="B4" s="6">
        <f t="shared" si="2" ref="B4:B67">EOMONTH(B3,1)</f>
        <v>43585</v>
      </c>
      <c r="C4" s="3">
        <f>'Rent Schedule V.3'!$H$22</f>
        <v>51663.971616719231</v>
      </c>
      <c r="D4" s="22">
        <f>'Monthly Schedule V.1'!C4</f>
        <v>66434.216837539425</v>
      </c>
      <c r="F4" s="20">
        <f>INDEX('Rent Schedule V.3'!$D$4:$D$18,MATCH('Monthly Schedule V.3'!A4,'Rent Schedule V.3'!$A$4:$A$18,0))</f>
        <v>60693.75</v>
      </c>
      <c r="G4" s="3">
        <f>-F4</f>
        <v>-60693.75</v>
      </c>
      <c r="J4" s="3">
        <f>F4+G4+H4+I4</f>
        <v>0</v>
      </c>
      <c r="K4" s="3">
        <f t="shared" si="1"/>
        <v>-51663.971616719231</v>
      </c>
      <c r="L4" s="3">
        <f>SUM($K$2:K4)</f>
        <v>-110708.51060725551</v>
      </c>
      <c r="M4" s="3">
        <f t="shared" si="0"/>
        <v>-738.05673738170344</v>
      </c>
    </row>
    <row r="5" spans="2:13" ht="14.5">
      <c r="B5" s="6">
        <f t="shared" si="2"/>
        <v>43616</v>
      </c>
      <c r="C5" s="3">
        <f>'Rent Schedule V.3'!$H$22</f>
        <v>51663.971616719231</v>
      </c>
      <c r="D5" s="22">
        <f>'Monthly Schedule V.1'!C5</f>
        <v>66434.216837539425</v>
      </c>
      <c r="F5" s="3">
        <f>F4</f>
        <v>60693.75</v>
      </c>
      <c r="G5" s="3">
        <f t="shared" si="3" ref="G5:G18">-F5</f>
        <v>-60693.75</v>
      </c>
      <c r="J5" s="3">
        <f t="shared" si="4" ref="J5:J68">F5+G5+H5+I5</f>
        <v>0</v>
      </c>
      <c r="K5" s="3">
        <f t="shared" si="1"/>
        <v>-51663.971616719231</v>
      </c>
      <c r="L5" s="3">
        <f>SUM($K$2:K5)</f>
        <v>-162372.48222397475</v>
      </c>
      <c r="M5" s="3">
        <f t="shared" si="0"/>
        <v>-1082.4832148264984</v>
      </c>
    </row>
    <row r="6" spans="2:13" ht="14.5">
      <c r="B6" s="6">
        <f t="shared" si="2"/>
        <v>43646</v>
      </c>
      <c r="C6" s="3">
        <f>'Rent Schedule V.3'!$H$22</f>
        <v>51663.971616719231</v>
      </c>
      <c r="D6" s="22">
        <f>'Monthly Schedule V.2'!D6</f>
        <v>60264.855638801208</v>
      </c>
      <c r="F6" s="3">
        <f t="shared" si="5" ref="F6:F15">F5</f>
        <v>60693.75</v>
      </c>
      <c r="G6" s="3">
        <f t="shared" si="3"/>
        <v>-60693.75</v>
      </c>
      <c r="J6" s="3">
        <f t="shared" si="4"/>
        <v>0</v>
      </c>
      <c r="K6" s="3">
        <f t="shared" si="1"/>
        <v>-51663.971616719231</v>
      </c>
      <c r="L6" s="3">
        <f>SUM($K$2:K6)</f>
        <v>-214036.45384069398</v>
      </c>
      <c r="M6" s="3">
        <f t="shared" si="0"/>
        <v>-1426.9096922712934</v>
      </c>
    </row>
    <row r="7" spans="2:13" ht="14.5">
      <c r="B7" s="6">
        <f t="shared" si="2"/>
        <v>43677</v>
      </c>
      <c r="C7" s="3">
        <f>'Rent Schedule V.3'!$H$22</f>
        <v>51663.971616719231</v>
      </c>
      <c r="D7" s="22">
        <f>'Monthly Schedule V.2'!D7</f>
        <v>64945.060686119861</v>
      </c>
      <c r="F7" s="3">
        <f t="shared" si="5"/>
        <v>60693.75</v>
      </c>
      <c r="G7" s="3">
        <f t="shared" si="3"/>
        <v>-60693.75</v>
      </c>
      <c r="J7" s="3">
        <f t="shared" si="4"/>
        <v>0</v>
      </c>
      <c r="K7" s="3">
        <f t="shared" si="1"/>
        <v>-51663.971616719231</v>
      </c>
      <c r="L7" s="3">
        <f>SUM($K$2:K7)</f>
        <v>-265700.42545741319</v>
      </c>
      <c r="M7" s="3">
        <f t="shared" si="0"/>
        <v>-1771.3361697160881</v>
      </c>
    </row>
    <row r="8" spans="2:13" ht="14.5">
      <c r="B8" s="6">
        <f t="shared" si="2"/>
        <v>43708</v>
      </c>
      <c r="C8" s="3">
        <f>'Rent Schedule V.3'!$H$22</f>
        <v>51663.971616719231</v>
      </c>
      <c r="D8" s="22">
        <f>'Monthly Schedule V.2'!D8</f>
        <v>64945.060686119861</v>
      </c>
      <c r="F8" s="3">
        <f t="shared" si="5"/>
        <v>60693.75</v>
      </c>
      <c r="G8" s="3">
        <f t="shared" si="3"/>
        <v>-60693.75</v>
      </c>
      <c r="J8" s="3">
        <f t="shared" si="4"/>
        <v>0</v>
      </c>
      <c r="K8" s="3">
        <f t="shared" si="1"/>
        <v>-51663.971616719231</v>
      </c>
      <c r="L8" s="3">
        <f>SUM($K$2:K8)</f>
        <v>-317364.3970741324</v>
      </c>
      <c r="M8" s="3">
        <f t="shared" si="0"/>
        <v>-2115.7626471608828</v>
      </c>
    </row>
    <row r="9" spans="2:18" ht="14.5">
      <c r="B9" s="6">
        <f t="shared" si="2"/>
        <v>43738</v>
      </c>
      <c r="C9" s="3">
        <f>'Rent Schedule V.3'!$H$22</f>
        <v>51663.971616719231</v>
      </c>
      <c r="D9" s="22">
        <f>'Monthly Schedule V.2'!D9</f>
        <v>64945.060686119861</v>
      </c>
      <c r="F9" s="3">
        <f t="shared" si="5"/>
        <v>60693.75</v>
      </c>
      <c r="G9" s="3">
        <f t="shared" si="3"/>
        <v>-60693.75</v>
      </c>
      <c r="J9" s="3">
        <f t="shared" si="4"/>
        <v>0</v>
      </c>
      <c r="K9" s="3">
        <f t="shared" si="1"/>
        <v>-51663.971616719231</v>
      </c>
      <c r="L9" s="3">
        <f>SUM($K$2:K9)</f>
        <v>-369028.36869085161</v>
      </c>
      <c r="M9" s="3">
        <f t="shared" si="0"/>
        <v>-2460.1891246056775</v>
      </c>
      <c r="P9" s="24">
        <f>+L9*0.1809</f>
        <v>-66757.231896175057</v>
      </c>
      <c r="R9">
        <f>+P9*0.075*1.3</f>
        <v>-6508.8301098770689</v>
      </c>
    </row>
    <row r="10" spans="2:13" ht="14.5">
      <c r="B10" s="6">
        <f t="shared" si="2"/>
        <v>43769</v>
      </c>
      <c r="C10" s="3">
        <f>'Rent Schedule V.3'!$H$22</f>
        <v>51663.971616719231</v>
      </c>
      <c r="D10" s="20">
        <f>C10+SUM(C2:C9)-SUM(D2:D9)</f>
        <v>-43200.950307570922</v>
      </c>
      <c r="E10" s="3"/>
      <c r="F10" s="3">
        <f t="shared" si="5"/>
        <v>60693.75</v>
      </c>
      <c r="G10" s="3">
        <f t="shared" si="3"/>
        <v>-60693.75</v>
      </c>
      <c r="I10" s="3">
        <f>'Rent Schedule V.3'!G4</f>
        <v>-2405774.42</v>
      </c>
      <c r="J10" s="3">
        <f t="shared" si="4"/>
        <v>-2405774.42</v>
      </c>
      <c r="K10" s="3">
        <f t="shared" si="1"/>
        <v>-2457438.3916167193</v>
      </c>
      <c r="L10" s="3">
        <f>SUM($K$2:K10)</f>
        <v>-2826466.7603075709</v>
      </c>
      <c r="M10" s="3">
        <f t="shared" si="0"/>
        <v>-18843.111735383809</v>
      </c>
    </row>
    <row r="11" spans="2:13" ht="14.5">
      <c r="B11" s="6">
        <f t="shared" si="2"/>
        <v>43799</v>
      </c>
      <c r="C11" s="3">
        <f>'Rent Schedule V.3'!$H$22</f>
        <v>51663.971616719231</v>
      </c>
      <c r="D11" s="3">
        <f t="shared" si="6" ref="D11:D70">C11</f>
        <v>51663.971616719231</v>
      </c>
      <c r="F11" s="3">
        <f t="shared" si="5"/>
        <v>60693.75</v>
      </c>
      <c r="G11" s="3">
        <f t="shared" si="3"/>
        <v>-60693.75</v>
      </c>
      <c r="J11" s="3">
        <f t="shared" si="4"/>
        <v>0</v>
      </c>
      <c r="K11" s="3">
        <f t="shared" si="7" ref="K11:K74">J11-C11</f>
        <v>-51663.971616719231</v>
      </c>
      <c r="L11" s="3">
        <f>SUM($K$2:K11)</f>
        <v>-2878130.7319242903</v>
      </c>
      <c r="M11" s="3">
        <f t="shared" si="0"/>
        <v>-19187.538212828604</v>
      </c>
    </row>
    <row r="12" spans="2:13" ht="14.5">
      <c r="B12" s="6">
        <f t="shared" si="2"/>
        <v>43830</v>
      </c>
      <c r="C12" s="3">
        <f>'Rent Schedule V.3'!$H$22</f>
        <v>51663.971616719231</v>
      </c>
      <c r="D12" s="3">
        <f t="shared" si="6"/>
        <v>51663.971616719231</v>
      </c>
      <c r="F12" s="3">
        <f t="shared" si="5"/>
        <v>60693.75</v>
      </c>
      <c r="G12" s="3">
        <f t="shared" si="3"/>
        <v>-60693.75</v>
      </c>
      <c r="J12" s="3">
        <f t="shared" si="4"/>
        <v>0</v>
      </c>
      <c r="K12" s="3">
        <f t="shared" si="7"/>
        <v>-51663.971616719231</v>
      </c>
      <c r="L12" s="3">
        <f>SUM($K$2:K12)</f>
        <v>-2929794.7035410097</v>
      </c>
      <c r="M12" s="3">
        <f t="shared" si="0"/>
        <v>-19531.964690273398</v>
      </c>
    </row>
    <row r="13" spans="2:13" ht="14.5">
      <c r="B13" s="6">
        <f t="shared" si="2"/>
        <v>43861</v>
      </c>
      <c r="C13" s="3">
        <f>'Rent Schedule V.3'!$H$22</f>
        <v>51663.971616719231</v>
      </c>
      <c r="D13" s="3">
        <f t="shared" si="6"/>
        <v>51663.971616719231</v>
      </c>
      <c r="F13" s="3">
        <f t="shared" si="5"/>
        <v>60693.75</v>
      </c>
      <c r="G13" s="3">
        <f t="shared" si="3"/>
        <v>-60693.75</v>
      </c>
      <c r="J13" s="3">
        <f t="shared" si="4"/>
        <v>0</v>
      </c>
      <c r="K13" s="3">
        <f t="shared" si="7"/>
        <v>-51663.971616719231</v>
      </c>
      <c r="L13" s="3">
        <f>SUM($K$2:K13)</f>
        <v>-2981458.6751577291</v>
      </c>
      <c r="M13" s="3">
        <f t="shared" si="0"/>
        <v>-19876.391167718197</v>
      </c>
    </row>
    <row r="14" spans="2:13" ht="14.5">
      <c r="B14" s="6">
        <f t="shared" si="2"/>
        <v>43890</v>
      </c>
      <c r="C14" s="3">
        <f>'Rent Schedule V.3'!$H$22</f>
        <v>51663.971616719231</v>
      </c>
      <c r="D14" s="3">
        <f t="shared" si="6"/>
        <v>51663.971616719231</v>
      </c>
      <c r="F14" s="3">
        <f t="shared" si="5"/>
        <v>60693.75</v>
      </c>
      <c r="G14" s="3">
        <f t="shared" si="3"/>
        <v>-60693.75</v>
      </c>
      <c r="J14" s="3">
        <f t="shared" si="4"/>
        <v>0</v>
      </c>
      <c r="K14" s="3">
        <f t="shared" si="7"/>
        <v>-51663.971616719231</v>
      </c>
      <c r="L14" s="3">
        <f>SUM($K$2:K14)</f>
        <v>-3033122.6467744485</v>
      </c>
      <c r="M14" s="3">
        <f t="shared" si="0"/>
        <v>-20220.817645162992</v>
      </c>
    </row>
    <row r="15" spans="2:14" ht="14.5">
      <c r="B15" s="6">
        <f t="shared" si="2"/>
        <v>43921</v>
      </c>
      <c r="C15" s="3">
        <f>'Rent Schedule V.3'!$H$22</f>
        <v>51663.971616719231</v>
      </c>
      <c r="D15" s="3">
        <f t="shared" si="6"/>
        <v>51663.971616719231</v>
      </c>
      <c r="F15" s="3">
        <f t="shared" si="5"/>
        <v>60693.75</v>
      </c>
      <c r="G15" s="3">
        <f t="shared" si="3"/>
        <v>-60693.75</v>
      </c>
      <c r="J15" s="3">
        <f t="shared" si="4"/>
        <v>0</v>
      </c>
      <c r="K15" s="3">
        <f t="shared" si="7"/>
        <v>-51663.971616719231</v>
      </c>
      <c r="L15" s="3">
        <f>SUM($K$2:K15)</f>
        <v>-3084786.6183911678</v>
      </c>
      <c r="M15" s="3">
        <f t="shared" si="0"/>
        <v>-20565.244122607786</v>
      </c>
      <c r="N15" s="3"/>
    </row>
    <row r="16" spans="1:13" ht="14.5">
      <c r="A16">
        <f>A4+1</f>
        <v>2</v>
      </c>
      <c r="B16" s="6">
        <f t="shared" si="2"/>
        <v>43951</v>
      </c>
      <c r="C16" s="3">
        <f>'Rent Schedule V.3'!$H$22</f>
        <v>51663.971616719231</v>
      </c>
      <c r="D16" s="3">
        <f t="shared" si="6"/>
        <v>51663.971616719231</v>
      </c>
      <c r="F16" s="20">
        <f>INDEX('Rent Schedule V.3'!$D$4:$D$18,MATCH('Monthly Schedule V.3'!A16,'Rent Schedule V.3'!$A$4:$A$18,0))</f>
        <v>62222.33</v>
      </c>
      <c r="G16" s="3">
        <f t="shared" si="3"/>
        <v>-62222.33</v>
      </c>
      <c r="J16" s="3">
        <f t="shared" si="4"/>
        <v>0</v>
      </c>
      <c r="K16" s="3">
        <f t="shared" si="7"/>
        <v>-51663.971616719231</v>
      </c>
      <c r="L16" s="3">
        <f>SUM($K$2:K16)</f>
        <v>-3136450.5900078872</v>
      </c>
      <c r="M16" s="3">
        <f t="shared" si="0"/>
        <v>-20909.670600052585</v>
      </c>
    </row>
    <row r="17" spans="2:13" ht="14.5">
      <c r="B17" s="6">
        <f t="shared" si="2"/>
        <v>43982</v>
      </c>
      <c r="C17" s="3">
        <f>'Rent Schedule V.3'!$H$22</f>
        <v>51663.971616719231</v>
      </c>
      <c r="D17" s="3">
        <f t="shared" si="6"/>
        <v>51663.971616719231</v>
      </c>
      <c r="F17" s="3">
        <f>F16</f>
        <v>62222.33</v>
      </c>
      <c r="G17" s="3">
        <f t="shared" si="3"/>
        <v>-62222.33</v>
      </c>
      <c r="J17" s="3">
        <f t="shared" si="4"/>
        <v>0</v>
      </c>
      <c r="K17" s="3">
        <f t="shared" si="7"/>
        <v>-51663.971616719231</v>
      </c>
      <c r="L17" s="3">
        <f>SUM($K$2:K17)</f>
        <v>-3188114.5616246066</v>
      </c>
      <c r="M17" s="3">
        <f t="shared" si="0"/>
        <v>-21254.097077497379</v>
      </c>
    </row>
    <row r="18" spans="2:22" ht="14.5">
      <c r="B18" s="6">
        <f t="shared" si="2"/>
        <v>44012</v>
      </c>
      <c r="C18" s="3">
        <f>'Rent Schedule V.3'!$H$22</f>
        <v>51663.971616719231</v>
      </c>
      <c r="D18" s="3">
        <f t="shared" si="6"/>
        <v>51663.971616719231</v>
      </c>
      <c r="F18" s="3">
        <f t="shared" si="8" ref="F18:F27">F17</f>
        <v>62222.33</v>
      </c>
      <c r="G18" s="3">
        <f t="shared" si="3"/>
        <v>-62222.33</v>
      </c>
      <c r="J18" s="3">
        <f t="shared" si="4"/>
        <v>0</v>
      </c>
      <c r="K18" s="3">
        <f t="shared" si="7"/>
        <v>-51663.971616719231</v>
      </c>
      <c r="L18" s="3">
        <f>SUM($K$2:K18)</f>
        <v>-3239778.533241326</v>
      </c>
      <c r="M18" s="3">
        <f t="shared" si="0"/>
        <v>-21598.523554942174</v>
      </c>
      <c r="V18" s="3"/>
    </row>
    <row r="19" spans="2:13" ht="14.5">
      <c r="B19" s="6">
        <f t="shared" si="2"/>
        <v>44043</v>
      </c>
      <c r="C19" s="3">
        <f>'Rent Schedule V.3'!$H$22</f>
        <v>51663.971616719231</v>
      </c>
      <c r="D19" s="3">
        <f t="shared" si="6"/>
        <v>51663.971616719231</v>
      </c>
      <c r="F19" s="3">
        <f t="shared" si="8"/>
        <v>62222.33</v>
      </c>
      <c r="G19" s="3">
        <f>-4000*'Rent Schedule V.2'!$C$5/12</f>
        <v>-9226.6666666666661</v>
      </c>
      <c r="H19" s="3">
        <f>-'Rent Schedule V.2'!P4</f>
        <v>-52995.66</v>
      </c>
      <c r="I19" s="3"/>
      <c r="J19" s="3">
        <f t="shared" si="4"/>
        <v>0.0033333333340124227</v>
      </c>
      <c r="K19" s="3">
        <f t="shared" si="7"/>
        <v>-51663.968283385897</v>
      </c>
      <c r="L19" s="3">
        <f>SUM($K$2:K19)</f>
        <v>-3291442.501524712</v>
      </c>
      <c r="M19" s="3">
        <f t="shared" si="0"/>
        <v>-21942.950010164746</v>
      </c>
    </row>
    <row r="20" spans="2:13" ht="14.5">
      <c r="B20" s="6">
        <f t="shared" si="2"/>
        <v>44074</v>
      </c>
      <c r="C20" s="3">
        <f>'Rent Schedule V.3'!$H$22</f>
        <v>51663.971616719231</v>
      </c>
      <c r="D20" s="3">
        <f t="shared" si="6"/>
        <v>51663.971616719231</v>
      </c>
      <c r="F20" s="3">
        <f t="shared" si="8"/>
        <v>62222.33</v>
      </c>
      <c r="G20" s="3">
        <f>-4000*'Rent Schedule V.2'!$C$5/12</f>
        <v>-9226.6666666666661</v>
      </c>
      <c r="H20" s="3">
        <f>-'Rent Schedule V.2'!P5</f>
        <v>-52995.66</v>
      </c>
      <c r="I20" s="3"/>
      <c r="J20" s="3">
        <f t="shared" si="4"/>
        <v>0.0033333333340124227</v>
      </c>
      <c r="K20" s="3">
        <f t="shared" si="7"/>
        <v>-51663.968283385897</v>
      </c>
      <c r="L20" s="3">
        <f>SUM($K$2:K20)</f>
        <v>-3343106.4698080979</v>
      </c>
      <c r="M20" s="3">
        <f t="shared" si="0"/>
        <v>-22287.376465387322</v>
      </c>
    </row>
    <row r="21" spans="2:20" ht="14.5">
      <c r="B21" s="6">
        <f t="shared" si="2"/>
        <v>44104</v>
      </c>
      <c r="C21" s="3">
        <f>'Rent Schedule V.3'!$H$22</f>
        <v>51663.971616719231</v>
      </c>
      <c r="D21" s="3">
        <f t="shared" si="6"/>
        <v>51663.971616719231</v>
      </c>
      <c r="F21" s="3">
        <f t="shared" si="8"/>
        <v>62222.33</v>
      </c>
      <c r="G21" s="3">
        <f>-4000*'Rent Schedule V.2'!$C$5/12</f>
        <v>-9226.6666666666661</v>
      </c>
      <c r="H21" s="3">
        <f>-'Rent Schedule V.2'!P6</f>
        <v>-52995.66</v>
      </c>
      <c r="I21" s="3"/>
      <c r="J21" s="3">
        <f t="shared" si="4"/>
        <v>0.0033333333340124227</v>
      </c>
      <c r="K21" s="3">
        <f t="shared" si="7"/>
        <v>-51663.968283385897</v>
      </c>
      <c r="L21" s="3">
        <f>SUM($K$2:K21)</f>
        <v>-3394770.4380914839</v>
      </c>
      <c r="M21" s="3">
        <f t="shared" si="0"/>
        <v>-22631.802920609894</v>
      </c>
      <c r="R21" s="3">
        <f>+SUM(F16:F27)</f>
        <v>746667.96</v>
      </c>
      <c r="T21">
        <f>+C11*12</f>
        <v>619967.65940063074</v>
      </c>
    </row>
    <row r="22" spans="2:21" ht="14.5">
      <c r="B22" s="6">
        <f t="shared" si="2"/>
        <v>44135</v>
      </c>
      <c r="C22" s="3">
        <f>'Rent Schedule V.3'!$H$22</f>
        <v>51663.971616719231</v>
      </c>
      <c r="D22" s="3">
        <f t="shared" si="6"/>
        <v>51663.971616719231</v>
      </c>
      <c r="F22" s="3">
        <f t="shared" si="8"/>
        <v>62222.33</v>
      </c>
      <c r="G22" s="3">
        <f>-4000*'Rent Schedule V.2'!$C$5/12</f>
        <v>-9226.6666666666661</v>
      </c>
      <c r="H22" s="3">
        <f>-'Rent Schedule V.2'!P7</f>
        <v>-52995.66</v>
      </c>
      <c r="I22" s="3"/>
      <c r="J22" s="3">
        <f t="shared" si="4"/>
        <v>0.0033333333340124227</v>
      </c>
      <c r="K22" s="3">
        <f t="shared" si="7"/>
        <v>-51663.968283385897</v>
      </c>
      <c r="L22" s="3">
        <f>SUM($K$2:K22)</f>
        <v>-3446434.4063748699</v>
      </c>
      <c r="M22" s="3">
        <f t="shared" si="0"/>
        <v>-22976.229375832467</v>
      </c>
      <c r="R22" s="3">
        <f>+G184+H184+I184</f>
        <v>-3701926.4099999992</v>
      </c>
      <c r="T22" s="3">
        <f>+T21-R24</f>
        <v>120094.7934006307</v>
      </c>
      <c r="U22">
        <f>+T22*0.1809</f>
        <v>21725.148126174096</v>
      </c>
    </row>
    <row r="23" spans="2:18" ht="14.5">
      <c r="B23" s="6">
        <f t="shared" si="2"/>
        <v>44165</v>
      </c>
      <c r="C23" s="3">
        <f>'Rent Schedule V.3'!$H$22</f>
        <v>51663.971616719231</v>
      </c>
      <c r="D23" s="3">
        <f t="shared" si="6"/>
        <v>51663.971616719231</v>
      </c>
      <c r="F23" s="3">
        <f t="shared" si="8"/>
        <v>62222.33</v>
      </c>
      <c r="G23" s="3">
        <f>-4000*'Rent Schedule V.2'!$C$5/12</f>
        <v>-9226.6666666666661</v>
      </c>
      <c r="H23" s="3">
        <f>-'Rent Schedule V.2'!P8</f>
        <v>-52995.66</v>
      </c>
      <c r="I23" s="3"/>
      <c r="J23" s="3">
        <f t="shared" si="4"/>
        <v>0.0033333333340124227</v>
      </c>
      <c r="K23" s="3">
        <f t="shared" si="7"/>
        <v>-51663.968283385897</v>
      </c>
      <c r="L23" s="3">
        <f>SUM($K$2:K23)</f>
        <v>-3498098.3746582558</v>
      </c>
      <c r="M23" s="3">
        <f t="shared" si="0"/>
        <v>-23320.655831055039</v>
      </c>
      <c r="R23">
        <f>+R22/15</f>
        <v>-246795.09399999995</v>
      </c>
    </row>
    <row r="24" spans="2:18" ht="14.5">
      <c r="B24" s="6">
        <f t="shared" si="2"/>
        <v>44196</v>
      </c>
      <c r="C24" s="3">
        <f>'Rent Schedule V.3'!$H$22</f>
        <v>51663.971616719231</v>
      </c>
      <c r="D24" s="3">
        <f t="shared" si="6"/>
        <v>51663.971616719231</v>
      </c>
      <c r="F24" s="3">
        <f t="shared" si="8"/>
        <v>62222.33</v>
      </c>
      <c r="G24" s="3">
        <f>-4000*'Rent Schedule V.2'!$C$5/12</f>
        <v>-9226.6666666666661</v>
      </c>
      <c r="H24" s="3">
        <f>-'Rent Schedule V.2'!P9</f>
        <v>-4771.70</v>
      </c>
      <c r="I24" s="3"/>
      <c r="J24" s="3">
        <f t="shared" si="4"/>
        <v>48223.96333333334</v>
      </c>
      <c r="K24" s="3">
        <f t="shared" si="7"/>
        <v>-3440.0082833858905</v>
      </c>
      <c r="L24" s="3">
        <f>SUM($K$2:K24)</f>
        <v>-3501538.3829416418</v>
      </c>
      <c r="M24" s="3">
        <f t="shared" si="0"/>
        <v>-23343.589219610949</v>
      </c>
      <c r="R24" s="3">
        <f>+R21+R23</f>
        <v>499872.86600000004</v>
      </c>
    </row>
    <row r="25" spans="2:18" ht="14.5">
      <c r="B25" s="6">
        <f t="shared" si="2"/>
        <v>44227</v>
      </c>
      <c r="C25" s="3">
        <f>'Rent Schedule V.3'!$H$22</f>
        <v>51663.971616719231</v>
      </c>
      <c r="D25" s="3">
        <f t="shared" si="6"/>
        <v>51663.971616719231</v>
      </c>
      <c r="F25" s="3">
        <f t="shared" si="8"/>
        <v>62222.33</v>
      </c>
      <c r="G25" s="3">
        <f>-4000*'Rent Schedule V.2'!$C$5/12</f>
        <v>-9226.6666666666661</v>
      </c>
      <c r="J25" s="3">
        <f t="shared" si="4"/>
        <v>52995.663333333338</v>
      </c>
      <c r="K25" s="3">
        <f t="shared" si="7"/>
        <v>1331.6917166141066</v>
      </c>
      <c r="L25" s="3">
        <f>SUM($K$2:K25)</f>
        <v>-3500206.6912250277</v>
      </c>
      <c r="M25" s="3">
        <f t="shared" si="0"/>
        <v>-23334.71127483352</v>
      </c>
      <c r="R25">
        <f>+R24/12</f>
        <v>41656.072166666672</v>
      </c>
    </row>
    <row r="26" spans="2:13" ht="14.5">
      <c r="B26" s="6">
        <f t="shared" si="2"/>
        <v>44255</v>
      </c>
      <c r="C26" s="3">
        <f>'Rent Schedule V.3'!$H$22</f>
        <v>51663.971616719231</v>
      </c>
      <c r="D26" s="3">
        <f t="shared" si="6"/>
        <v>51663.971616719231</v>
      </c>
      <c r="F26" s="3">
        <f t="shared" si="8"/>
        <v>62222.33</v>
      </c>
      <c r="G26" s="3">
        <f>-4000*'Rent Schedule V.2'!$C$5/12</f>
        <v>-9226.6666666666661</v>
      </c>
      <c r="J26" s="3">
        <f t="shared" si="4"/>
        <v>52995.663333333338</v>
      </c>
      <c r="K26" s="3">
        <f t="shared" si="7"/>
        <v>1331.6917166141066</v>
      </c>
      <c r="L26" s="3">
        <f>SUM($K$2:K26)</f>
        <v>-3498874.9995084135</v>
      </c>
      <c r="M26" s="3">
        <f t="shared" si="0"/>
        <v>-23325.833330056092</v>
      </c>
    </row>
    <row r="27" spans="2:13" ht="14.5">
      <c r="B27" s="6">
        <f t="shared" si="2"/>
        <v>44286</v>
      </c>
      <c r="C27" s="3">
        <f>'Rent Schedule V.3'!$H$22</f>
        <v>51663.971616719231</v>
      </c>
      <c r="D27" s="3">
        <f t="shared" si="6"/>
        <v>51663.971616719231</v>
      </c>
      <c r="F27" s="3">
        <f t="shared" si="8"/>
        <v>62222.33</v>
      </c>
      <c r="G27" s="3">
        <f>-4000*'Rent Schedule V.2'!$C$5/12</f>
        <v>-9226.6666666666661</v>
      </c>
      <c r="J27" s="3">
        <f t="shared" si="4"/>
        <v>52995.663333333338</v>
      </c>
      <c r="K27" s="3">
        <f t="shared" si="7"/>
        <v>1331.6917166141066</v>
      </c>
      <c r="L27" s="3">
        <f>SUM($K$2:K27)</f>
        <v>-3497543.3077917993</v>
      </c>
      <c r="M27" s="3">
        <f t="shared" si="0"/>
        <v>-23316.955385278663</v>
      </c>
    </row>
    <row r="28" spans="1:13" ht="14.5">
      <c r="A28">
        <f>A16+1</f>
        <v>3</v>
      </c>
      <c r="B28" s="6">
        <f t="shared" si="2"/>
        <v>44316</v>
      </c>
      <c r="C28" s="3">
        <f>'Rent Schedule V.3'!$H$22</f>
        <v>51663.971616719231</v>
      </c>
      <c r="D28" s="3">
        <f t="shared" si="6"/>
        <v>51663.971616719231</v>
      </c>
      <c r="F28" s="20">
        <f>INDEX('Rent Schedule V.3'!$D$4:$D$18,MATCH('Monthly Schedule V.3'!A28,'Rent Schedule V.3'!$A$4:$A$18,0))</f>
        <v>63773.40</v>
      </c>
      <c r="G28" s="3">
        <f>-4000*'Rent Schedule V.2'!$C$6/12</f>
        <v>-9456.6666666666661</v>
      </c>
      <c r="J28" s="3">
        <f t="shared" si="4"/>
        <v>54316.733333333337</v>
      </c>
      <c r="K28" s="3">
        <f t="shared" si="7"/>
        <v>2652.7617166141063</v>
      </c>
      <c r="L28" s="3">
        <f>SUM($K$2:K28)</f>
        <v>-3494890.5460751853</v>
      </c>
      <c r="M28" s="3">
        <f t="shared" si="0"/>
        <v>-23299.270307167903</v>
      </c>
    </row>
    <row r="29" spans="2:13" ht="14.5">
      <c r="B29" s="6">
        <f t="shared" si="2"/>
        <v>44347</v>
      </c>
      <c r="C29" s="3">
        <f>'Rent Schedule V.3'!$H$22</f>
        <v>51663.971616719231</v>
      </c>
      <c r="D29" s="3">
        <f t="shared" si="6"/>
        <v>51663.971616719231</v>
      </c>
      <c r="F29" s="3">
        <f>F28</f>
        <v>63773.40</v>
      </c>
      <c r="G29" s="3">
        <f>-4000*'Rent Schedule V.2'!$C$6/12</f>
        <v>-9456.6666666666661</v>
      </c>
      <c r="J29" s="3">
        <f t="shared" si="4"/>
        <v>54316.733333333337</v>
      </c>
      <c r="K29" s="3">
        <f t="shared" si="7"/>
        <v>2652.7617166141063</v>
      </c>
      <c r="L29" s="3">
        <f>SUM($K$2:K29)</f>
        <v>-3492237.7843585713</v>
      </c>
      <c r="M29" s="3">
        <f t="shared" si="0"/>
        <v>-23281.585229057142</v>
      </c>
    </row>
    <row r="30" spans="2:13" ht="14.5">
      <c r="B30" s="6">
        <f t="shared" si="2"/>
        <v>44377</v>
      </c>
      <c r="C30" s="3">
        <f>'Rent Schedule V.3'!$H$22</f>
        <v>51663.971616719231</v>
      </c>
      <c r="D30" s="3">
        <f t="shared" si="6"/>
        <v>51663.971616719231</v>
      </c>
      <c r="F30" s="3">
        <f t="shared" si="9" ref="F30:F39">F29</f>
        <v>63773.40</v>
      </c>
      <c r="G30" s="3">
        <f>-4000*'Rent Schedule V.2'!$C$6/12</f>
        <v>-9456.6666666666661</v>
      </c>
      <c r="J30" s="3">
        <f t="shared" si="4"/>
        <v>54316.733333333337</v>
      </c>
      <c r="K30" s="3">
        <f t="shared" si="7"/>
        <v>2652.7617166141063</v>
      </c>
      <c r="L30" s="3">
        <f>SUM($K$2:K30)</f>
        <v>-3489585.0226419573</v>
      </c>
      <c r="M30" s="3">
        <f t="shared" si="0"/>
        <v>-23263.900150946385</v>
      </c>
    </row>
    <row r="31" spans="2:13" ht="14.5">
      <c r="B31" s="6">
        <f t="shared" si="2"/>
        <v>44408</v>
      </c>
      <c r="C31" s="3">
        <f>'Rent Schedule V.3'!$H$22</f>
        <v>51663.971616719231</v>
      </c>
      <c r="D31" s="3">
        <f t="shared" si="6"/>
        <v>51663.971616719231</v>
      </c>
      <c r="F31" s="3">
        <f t="shared" si="9"/>
        <v>63773.40</v>
      </c>
      <c r="G31" s="3"/>
      <c r="J31" s="3">
        <f t="shared" si="4"/>
        <v>63773.40</v>
      </c>
      <c r="K31" s="3">
        <f t="shared" si="7"/>
        <v>12109.428383280771</v>
      </c>
      <c r="L31" s="3">
        <f>SUM($K$2:K31)</f>
        <v>-3477475.5942586763</v>
      </c>
      <c r="M31" s="3">
        <f t="shared" si="0"/>
        <v>-23183.170628391177</v>
      </c>
    </row>
    <row r="32" spans="2:13" ht="14.5">
      <c r="B32" s="6">
        <f t="shared" si="2"/>
        <v>44439</v>
      </c>
      <c r="C32" s="3">
        <f>'Rent Schedule V.3'!$H$22</f>
        <v>51663.971616719231</v>
      </c>
      <c r="D32" s="3">
        <f t="shared" si="6"/>
        <v>51663.971616719231</v>
      </c>
      <c r="F32" s="3">
        <f t="shared" si="9"/>
        <v>63773.40</v>
      </c>
      <c r="J32" s="3">
        <f t="shared" si="4"/>
        <v>63773.40</v>
      </c>
      <c r="K32" s="3">
        <f t="shared" si="7"/>
        <v>12109.428383280771</v>
      </c>
      <c r="L32" s="3">
        <f>SUM($K$2:K32)</f>
        <v>-3465366.1658753953</v>
      </c>
      <c r="M32" s="3">
        <f t="shared" si="0"/>
        <v>-23102.441105835969</v>
      </c>
    </row>
    <row r="33" spans="2:13" ht="14.5">
      <c r="B33" s="6">
        <f t="shared" si="2"/>
        <v>44469</v>
      </c>
      <c r="C33" s="3">
        <f>'Rent Schedule V.3'!$H$22</f>
        <v>51663.971616719231</v>
      </c>
      <c r="D33" s="3">
        <f t="shared" si="6"/>
        <v>51663.971616719231</v>
      </c>
      <c r="F33" s="3">
        <f t="shared" si="9"/>
        <v>63773.40</v>
      </c>
      <c r="J33" s="3">
        <f t="shared" si="4"/>
        <v>63773.40</v>
      </c>
      <c r="K33" s="3">
        <f t="shared" si="7"/>
        <v>12109.428383280771</v>
      </c>
      <c r="L33" s="3">
        <f>SUM($K$2:K33)</f>
        <v>-3453256.7374921143</v>
      </c>
      <c r="M33" s="3">
        <f t="shared" si="0"/>
        <v>-23021.711583280765</v>
      </c>
    </row>
    <row r="34" spans="2:13" ht="14.5">
      <c r="B34" s="6">
        <f t="shared" si="2"/>
        <v>44500</v>
      </c>
      <c r="C34" s="3">
        <f>'Rent Schedule V.3'!$H$22</f>
        <v>51663.971616719231</v>
      </c>
      <c r="D34" s="3">
        <f t="shared" si="6"/>
        <v>51663.971616719231</v>
      </c>
      <c r="F34" s="3">
        <f t="shared" si="9"/>
        <v>63773.40</v>
      </c>
      <c r="J34" s="3">
        <f t="shared" si="4"/>
        <v>63773.40</v>
      </c>
      <c r="K34" s="3">
        <f t="shared" si="7"/>
        <v>12109.428383280771</v>
      </c>
      <c r="L34" s="3">
        <f>SUM($K$2:K34)</f>
        <v>-3441147.3091088333</v>
      </c>
      <c r="M34" s="3">
        <f t="shared" si="0"/>
        <v>-22940.982060725557</v>
      </c>
    </row>
    <row r="35" spans="2:13" ht="14.5">
      <c r="B35" s="6">
        <f t="shared" si="2"/>
        <v>44530</v>
      </c>
      <c r="C35" s="3">
        <f>'Rent Schedule V.3'!$H$22</f>
        <v>51663.971616719231</v>
      </c>
      <c r="D35" s="3">
        <f t="shared" si="6"/>
        <v>51663.971616719231</v>
      </c>
      <c r="F35" s="3">
        <f t="shared" si="9"/>
        <v>63773.40</v>
      </c>
      <c r="J35" s="3">
        <f t="shared" si="4"/>
        <v>63773.40</v>
      </c>
      <c r="K35" s="3">
        <f t="shared" si="7"/>
        <v>12109.428383280771</v>
      </c>
      <c r="L35" s="3">
        <f>SUM($K$2:K35)</f>
        <v>-3429037.8807255523</v>
      </c>
      <c r="M35" s="3">
        <f t="shared" si="0"/>
        <v>-22860.252538170349</v>
      </c>
    </row>
    <row r="36" spans="2:13" ht="14.5">
      <c r="B36" s="6">
        <f t="shared" si="2"/>
        <v>44561</v>
      </c>
      <c r="C36" s="3">
        <f>'Rent Schedule V.3'!$H$22</f>
        <v>51663.971616719231</v>
      </c>
      <c r="D36" s="3">
        <f t="shared" si="6"/>
        <v>51663.971616719231</v>
      </c>
      <c r="F36" s="3">
        <f t="shared" si="9"/>
        <v>63773.40</v>
      </c>
      <c r="J36" s="3">
        <f t="shared" si="4"/>
        <v>63773.40</v>
      </c>
      <c r="K36" s="3">
        <f t="shared" si="7"/>
        <v>12109.428383280771</v>
      </c>
      <c r="L36" s="3">
        <f>SUM($K$2:K36)</f>
        <v>-3416928.4523422713</v>
      </c>
      <c r="M36" s="3">
        <f t="shared" si="0"/>
        <v>-22779.523015615145</v>
      </c>
    </row>
    <row r="37" spans="2:13" ht="14.5">
      <c r="B37" s="6">
        <f t="shared" si="2"/>
        <v>44592</v>
      </c>
      <c r="C37" s="3">
        <f>'Rent Schedule V.3'!$H$22</f>
        <v>51663.971616719231</v>
      </c>
      <c r="D37" s="3">
        <f t="shared" si="6"/>
        <v>51663.971616719231</v>
      </c>
      <c r="F37" s="3">
        <f t="shared" si="9"/>
        <v>63773.40</v>
      </c>
      <c r="J37" s="3">
        <f t="shared" si="4"/>
        <v>63773.40</v>
      </c>
      <c r="K37" s="3">
        <f t="shared" si="7"/>
        <v>12109.428383280771</v>
      </c>
      <c r="L37" s="3">
        <f>SUM($K$2:K37)</f>
        <v>-3404819.0239589904</v>
      </c>
      <c r="M37" s="3">
        <f t="shared" si="0"/>
        <v>-22698.793493059937</v>
      </c>
    </row>
    <row r="38" spans="2:13" ht="14.5">
      <c r="B38" s="6">
        <f t="shared" si="2"/>
        <v>44620</v>
      </c>
      <c r="C38" s="3">
        <f>'Rent Schedule V.3'!$H$22</f>
        <v>51663.971616719231</v>
      </c>
      <c r="D38" s="3">
        <f t="shared" si="6"/>
        <v>51663.971616719231</v>
      </c>
      <c r="F38" s="3">
        <f t="shared" si="9"/>
        <v>63773.40</v>
      </c>
      <c r="J38" s="3">
        <f t="shared" si="4"/>
        <v>63773.40</v>
      </c>
      <c r="K38" s="3">
        <f t="shared" si="7"/>
        <v>12109.428383280771</v>
      </c>
      <c r="L38" s="3">
        <f>SUM($K$2:K38)</f>
        <v>-3392709.5955757094</v>
      </c>
      <c r="M38" s="3">
        <f t="shared" si="0"/>
        <v>-22618.063970504729</v>
      </c>
    </row>
    <row r="39" spans="2:13" ht="14.5">
      <c r="B39" s="6">
        <f t="shared" si="2"/>
        <v>44651</v>
      </c>
      <c r="C39" s="3">
        <f>'Rent Schedule V.3'!$H$22</f>
        <v>51663.971616719231</v>
      </c>
      <c r="D39" s="3">
        <f t="shared" si="6"/>
        <v>51663.971616719231</v>
      </c>
      <c r="F39" s="3">
        <f t="shared" si="9"/>
        <v>63773.40</v>
      </c>
      <c r="J39" s="3">
        <f t="shared" si="4"/>
        <v>63773.40</v>
      </c>
      <c r="K39" s="3">
        <f t="shared" si="7"/>
        <v>12109.428383280771</v>
      </c>
      <c r="L39" s="3">
        <f>SUM($K$2:K39)</f>
        <v>-3380600.1671924284</v>
      </c>
      <c r="M39" s="3">
        <f t="shared" si="0"/>
        <v>-22537.334447949524</v>
      </c>
    </row>
    <row r="40" spans="1:13" ht="14.5">
      <c r="A40">
        <f>A28+1</f>
        <v>4</v>
      </c>
      <c r="B40" s="6">
        <f t="shared" si="2"/>
        <v>44681</v>
      </c>
      <c r="C40" s="3">
        <f>'Rent Schedule V.3'!$H$22</f>
        <v>51663.971616719231</v>
      </c>
      <c r="D40" s="3">
        <f t="shared" si="6"/>
        <v>51663.971616719231</v>
      </c>
      <c r="F40" s="20">
        <f>INDEX('Rent Schedule V.3'!$D$4:$D$18,MATCH('Monthly Schedule V.3'!A40,'Rent Schedule V.3'!$A$4:$A$18,0))</f>
        <v>65369.42</v>
      </c>
      <c r="J40" s="3">
        <f t="shared" si="4"/>
        <v>65369.42</v>
      </c>
      <c r="K40" s="3">
        <f t="shared" si="7"/>
        <v>13705.448383280767</v>
      </c>
      <c r="L40" s="3">
        <f>SUM($K$2:K40)</f>
        <v>-3366894.7188091478</v>
      </c>
      <c r="M40" s="3">
        <f t="shared" si="0"/>
        <v>-22445.964792060986</v>
      </c>
    </row>
    <row r="41" spans="2:13" ht="14.5">
      <c r="B41" s="6">
        <f t="shared" si="2"/>
        <v>44712</v>
      </c>
      <c r="C41" s="3">
        <f>'Rent Schedule V.3'!$H$22</f>
        <v>51663.971616719231</v>
      </c>
      <c r="D41" s="3">
        <f t="shared" si="6"/>
        <v>51663.971616719231</v>
      </c>
      <c r="F41" s="3">
        <f>F40</f>
        <v>65369.42</v>
      </c>
      <c r="J41" s="3">
        <f t="shared" si="4"/>
        <v>65369.42</v>
      </c>
      <c r="K41" s="3">
        <f t="shared" si="7"/>
        <v>13705.448383280767</v>
      </c>
      <c r="L41" s="3">
        <f>SUM($K$2:K41)</f>
        <v>-3353189.2704258673</v>
      </c>
      <c r="M41" s="3">
        <f t="shared" si="0"/>
        <v>-22354.595136172451</v>
      </c>
    </row>
    <row r="42" spans="2:13" ht="14.5">
      <c r="B42" s="6">
        <f t="shared" si="2"/>
        <v>44742</v>
      </c>
      <c r="C42" s="3">
        <f>'Rent Schedule V.3'!$H$22</f>
        <v>51663.971616719231</v>
      </c>
      <c r="D42" s="3">
        <f t="shared" si="6"/>
        <v>51663.971616719231</v>
      </c>
      <c r="F42" s="3">
        <f t="shared" si="10" ref="F42:F51">F41</f>
        <v>65369.42</v>
      </c>
      <c r="J42" s="3">
        <f t="shared" si="4"/>
        <v>65369.42</v>
      </c>
      <c r="K42" s="3">
        <f t="shared" si="7"/>
        <v>13705.448383280767</v>
      </c>
      <c r="L42" s="3">
        <f>SUM($K$2:K42)</f>
        <v>-3339483.8220425867</v>
      </c>
      <c r="M42" s="3">
        <f t="shared" si="0"/>
        <v>-22263.225480283912</v>
      </c>
    </row>
    <row r="43" spans="2:13" ht="14.5">
      <c r="B43" s="6">
        <f t="shared" si="2"/>
        <v>44773</v>
      </c>
      <c r="C43" s="3">
        <f>'Rent Schedule V.3'!$H$22</f>
        <v>51663.971616719231</v>
      </c>
      <c r="D43" s="3">
        <f t="shared" si="6"/>
        <v>51663.971616719231</v>
      </c>
      <c r="F43" s="3">
        <f t="shared" si="10"/>
        <v>65369.42</v>
      </c>
      <c r="J43" s="3">
        <f t="shared" si="4"/>
        <v>65369.42</v>
      </c>
      <c r="K43" s="3">
        <f t="shared" si="7"/>
        <v>13705.448383280767</v>
      </c>
      <c r="L43" s="3">
        <f>SUM($K$2:K43)</f>
        <v>-3325778.3736593062</v>
      </c>
      <c r="M43" s="3">
        <f t="shared" si="0"/>
        <v>-22171.855824395378</v>
      </c>
    </row>
    <row r="44" spans="2:13" ht="14.5">
      <c r="B44" s="6">
        <f t="shared" si="2"/>
        <v>44804</v>
      </c>
      <c r="C44" s="3">
        <f>'Rent Schedule V.3'!$H$22</f>
        <v>51663.971616719231</v>
      </c>
      <c r="D44" s="3">
        <f t="shared" si="6"/>
        <v>51663.971616719231</v>
      </c>
      <c r="F44" s="3">
        <f t="shared" si="10"/>
        <v>65369.42</v>
      </c>
      <c r="J44" s="3">
        <f t="shared" si="4"/>
        <v>65369.42</v>
      </c>
      <c r="K44" s="3">
        <f t="shared" si="7"/>
        <v>13705.448383280767</v>
      </c>
      <c r="L44" s="3">
        <f>SUM($K$2:K44)</f>
        <v>-3312072.9252760257</v>
      </c>
      <c r="M44" s="3">
        <f t="shared" si="0"/>
        <v>-22080.486168506839</v>
      </c>
    </row>
    <row r="45" spans="2:13" ht="14.5">
      <c r="B45" s="6">
        <f t="shared" si="2"/>
        <v>44834</v>
      </c>
      <c r="C45" s="3">
        <f>'Rent Schedule V.3'!$H$22</f>
        <v>51663.971616719231</v>
      </c>
      <c r="D45" s="3">
        <f t="shared" si="6"/>
        <v>51663.971616719231</v>
      </c>
      <c r="F45" s="3">
        <f t="shared" si="10"/>
        <v>65369.42</v>
      </c>
      <c r="J45" s="3">
        <f t="shared" si="4"/>
        <v>65369.42</v>
      </c>
      <c r="K45" s="3">
        <f t="shared" si="7"/>
        <v>13705.448383280767</v>
      </c>
      <c r="L45" s="3">
        <f>SUM($K$2:K45)</f>
        <v>-3298367.4768927451</v>
      </c>
      <c r="M45" s="3">
        <f t="shared" si="0"/>
        <v>-21989.1165126183</v>
      </c>
    </row>
    <row r="46" spans="2:13" ht="14.5">
      <c r="B46" s="6">
        <f t="shared" si="2"/>
        <v>44865</v>
      </c>
      <c r="C46" s="3">
        <f>'Rent Schedule V.3'!$H$22</f>
        <v>51663.971616719231</v>
      </c>
      <c r="D46" s="3">
        <f t="shared" si="6"/>
        <v>51663.971616719231</v>
      </c>
      <c r="F46" s="3">
        <f t="shared" si="10"/>
        <v>65369.42</v>
      </c>
      <c r="J46" s="3">
        <f t="shared" si="4"/>
        <v>65369.42</v>
      </c>
      <c r="K46" s="3">
        <f t="shared" si="7"/>
        <v>13705.448383280767</v>
      </c>
      <c r="L46" s="3">
        <f>SUM($K$2:K46)</f>
        <v>-3284662.0285094646</v>
      </c>
      <c r="M46" s="3">
        <f t="shared" si="0"/>
        <v>-21897.746856729766</v>
      </c>
    </row>
    <row r="47" spans="2:13" ht="14.5">
      <c r="B47" s="6">
        <f t="shared" si="2"/>
        <v>44895</v>
      </c>
      <c r="C47" s="3">
        <f>'Rent Schedule V.3'!$H$22</f>
        <v>51663.971616719231</v>
      </c>
      <c r="D47" s="3">
        <f t="shared" si="6"/>
        <v>51663.971616719231</v>
      </c>
      <c r="F47" s="3">
        <f t="shared" si="10"/>
        <v>65369.42</v>
      </c>
      <c r="J47" s="3">
        <f t="shared" si="4"/>
        <v>65369.42</v>
      </c>
      <c r="K47" s="3">
        <f t="shared" si="7"/>
        <v>13705.448383280767</v>
      </c>
      <c r="L47" s="3">
        <f>SUM($K$2:K47)</f>
        <v>-3270956.580126184</v>
      </c>
      <c r="M47" s="3">
        <f t="shared" si="0"/>
        <v>-21806.377200841227</v>
      </c>
    </row>
    <row r="48" spans="2:13" ht="14.5">
      <c r="B48" s="6">
        <f t="shared" si="2"/>
        <v>44926</v>
      </c>
      <c r="C48" s="3">
        <f>'Rent Schedule V.3'!$H$22</f>
        <v>51663.971616719231</v>
      </c>
      <c r="D48" s="3">
        <f t="shared" si="6"/>
        <v>51663.971616719231</v>
      </c>
      <c r="F48" s="3">
        <f t="shared" si="10"/>
        <v>65369.42</v>
      </c>
      <c r="J48" s="3">
        <f t="shared" si="4"/>
        <v>65369.42</v>
      </c>
      <c r="K48" s="3">
        <f t="shared" si="7"/>
        <v>13705.448383280767</v>
      </c>
      <c r="L48" s="3">
        <f>SUM($K$2:K48)</f>
        <v>-3257251.1317429035</v>
      </c>
      <c r="M48" s="3">
        <f t="shared" si="0"/>
        <v>-21715.007544952692</v>
      </c>
    </row>
    <row r="49" spans="2:13" ht="14.5">
      <c r="B49" s="6">
        <f t="shared" si="2"/>
        <v>44957</v>
      </c>
      <c r="C49" s="3">
        <f>'Rent Schedule V.3'!$H$22</f>
        <v>51663.971616719231</v>
      </c>
      <c r="D49" s="3">
        <f t="shared" si="6"/>
        <v>51663.971616719231</v>
      </c>
      <c r="F49" s="3">
        <f t="shared" si="10"/>
        <v>65369.42</v>
      </c>
      <c r="J49" s="3">
        <f t="shared" si="4"/>
        <v>65369.42</v>
      </c>
      <c r="K49" s="3">
        <f t="shared" si="7"/>
        <v>13705.448383280767</v>
      </c>
      <c r="L49" s="3">
        <f>SUM($K$2:K49)</f>
        <v>-3243545.683359623</v>
      </c>
      <c r="M49" s="3">
        <f t="shared" si="0"/>
        <v>-21623.637889064154</v>
      </c>
    </row>
    <row r="50" spans="2:13" ht="14.5">
      <c r="B50" s="6">
        <f t="shared" si="2"/>
        <v>44985</v>
      </c>
      <c r="C50" s="3">
        <f>'Rent Schedule V.3'!$H$22</f>
        <v>51663.971616719231</v>
      </c>
      <c r="D50" s="3">
        <f t="shared" si="6"/>
        <v>51663.971616719231</v>
      </c>
      <c r="F50" s="3">
        <f t="shared" si="10"/>
        <v>65369.42</v>
      </c>
      <c r="J50" s="3">
        <f t="shared" si="4"/>
        <v>65369.42</v>
      </c>
      <c r="K50" s="3">
        <f t="shared" si="7"/>
        <v>13705.448383280767</v>
      </c>
      <c r="L50" s="3">
        <f>SUM($K$2:K50)</f>
        <v>-3229840.2349763424</v>
      </c>
      <c r="M50" s="3">
        <f t="shared" si="0"/>
        <v>-21532.268233175619</v>
      </c>
    </row>
    <row r="51" spans="2:13" ht="14.5">
      <c r="B51" s="6">
        <f t="shared" si="2"/>
        <v>45016</v>
      </c>
      <c r="C51" s="3">
        <f>'Rent Schedule V.3'!$H$22</f>
        <v>51663.971616719231</v>
      </c>
      <c r="D51" s="3">
        <f t="shared" si="6"/>
        <v>51663.971616719231</v>
      </c>
      <c r="F51" s="3">
        <f t="shared" si="10"/>
        <v>65369.42</v>
      </c>
      <c r="J51" s="3">
        <f t="shared" si="4"/>
        <v>65369.42</v>
      </c>
      <c r="K51" s="3">
        <f t="shared" si="7"/>
        <v>13705.448383280767</v>
      </c>
      <c r="L51" s="3">
        <f>SUM($K$2:K51)</f>
        <v>-3216134.7865930619</v>
      </c>
      <c r="M51" s="3">
        <f t="shared" si="0"/>
        <v>-21440.89857728708</v>
      </c>
    </row>
    <row r="52" spans="1:13" ht="14.5">
      <c r="A52">
        <f>A40+1</f>
        <v>5</v>
      </c>
      <c r="B52" s="6">
        <f t="shared" si="2"/>
        <v>45046</v>
      </c>
      <c r="C52" s="3">
        <f>'Rent Schedule V.3'!$H$22</f>
        <v>51663.971616719231</v>
      </c>
      <c r="D52" s="3">
        <f t="shared" si="6"/>
        <v>51663.971616719231</v>
      </c>
      <c r="F52" s="20">
        <f>INDEX('Rent Schedule V.3'!$D$4:$D$18,MATCH('Monthly Schedule V.3'!A52,'Rent Schedule V.3'!$A$4:$A$18,0))</f>
        <v>66987.92</v>
      </c>
      <c r="J52" s="3">
        <f t="shared" si="4"/>
        <v>66987.92</v>
      </c>
      <c r="K52" s="3">
        <f t="shared" si="7"/>
        <v>15323.948383280767</v>
      </c>
      <c r="L52" s="3">
        <f>SUM($K$2:K52)</f>
        <v>-3200810.8382097813</v>
      </c>
      <c r="M52" s="3">
        <f t="shared" si="0"/>
        <v>-21338.738921398544</v>
      </c>
    </row>
    <row r="53" spans="2:13" ht="14.5">
      <c r="B53" s="6">
        <f t="shared" si="2"/>
        <v>45077</v>
      </c>
      <c r="C53" s="3">
        <f>'Rent Schedule V.3'!$H$22</f>
        <v>51663.971616719231</v>
      </c>
      <c r="D53" s="3">
        <f t="shared" si="6"/>
        <v>51663.971616719231</v>
      </c>
      <c r="F53" s="3">
        <f>F52</f>
        <v>66987.92</v>
      </c>
      <c r="J53" s="3">
        <f t="shared" si="4"/>
        <v>66987.92</v>
      </c>
      <c r="K53" s="3">
        <f t="shared" si="7"/>
        <v>15323.948383280767</v>
      </c>
      <c r="L53" s="3">
        <f>SUM($K$2:K53)</f>
        <v>-3185486.8898265008</v>
      </c>
      <c r="M53" s="3">
        <f t="shared" si="0"/>
        <v>-21236.579265510005</v>
      </c>
    </row>
    <row r="54" spans="2:13" ht="14.5">
      <c r="B54" s="6">
        <f t="shared" si="2"/>
        <v>45107</v>
      </c>
      <c r="C54" s="3">
        <f>'Rent Schedule V.3'!$H$22</f>
        <v>51663.971616719231</v>
      </c>
      <c r="D54" s="3">
        <f t="shared" si="6"/>
        <v>51663.971616719231</v>
      </c>
      <c r="F54" s="3">
        <f t="shared" si="11" ref="F54:F63">F53</f>
        <v>66987.92</v>
      </c>
      <c r="J54" s="3">
        <f t="shared" si="4"/>
        <v>66987.92</v>
      </c>
      <c r="K54" s="3">
        <f t="shared" si="7"/>
        <v>15323.948383280767</v>
      </c>
      <c r="L54" s="3">
        <f>SUM($K$2:K54)</f>
        <v>-3170162.9414432202</v>
      </c>
      <c r="M54" s="3">
        <f t="shared" si="0"/>
        <v>-21134.419609621469</v>
      </c>
    </row>
    <row r="55" spans="2:13" ht="14.5">
      <c r="B55" s="6">
        <f t="shared" si="2"/>
        <v>45138</v>
      </c>
      <c r="C55" s="3">
        <f>'Rent Schedule V.3'!$H$22</f>
        <v>51663.971616719231</v>
      </c>
      <c r="D55" s="3">
        <f t="shared" si="6"/>
        <v>51663.971616719231</v>
      </c>
      <c r="F55" s="3">
        <f t="shared" si="11"/>
        <v>66987.92</v>
      </c>
      <c r="J55" s="3">
        <f t="shared" si="4"/>
        <v>66987.92</v>
      </c>
      <c r="K55" s="3">
        <f t="shared" si="7"/>
        <v>15323.948383280767</v>
      </c>
      <c r="L55" s="3">
        <f>SUM($K$2:K55)</f>
        <v>-3154838.9930599397</v>
      </c>
      <c r="M55" s="3">
        <f t="shared" si="0"/>
        <v>-21032.259953732933</v>
      </c>
    </row>
    <row r="56" spans="2:13" ht="14.5">
      <c r="B56" s="6">
        <f t="shared" si="2"/>
        <v>45169</v>
      </c>
      <c r="C56" s="3">
        <f>'Rent Schedule V.3'!$H$22</f>
        <v>51663.971616719231</v>
      </c>
      <c r="D56" s="3">
        <f t="shared" si="6"/>
        <v>51663.971616719231</v>
      </c>
      <c r="F56" s="3">
        <f t="shared" si="11"/>
        <v>66987.92</v>
      </c>
      <c r="J56" s="3">
        <f t="shared" si="4"/>
        <v>66987.92</v>
      </c>
      <c r="K56" s="3">
        <f t="shared" si="7"/>
        <v>15323.948383280767</v>
      </c>
      <c r="L56" s="3">
        <f>SUM($K$2:K56)</f>
        <v>-3139515.0446766592</v>
      </c>
      <c r="M56" s="3">
        <f t="shared" si="0"/>
        <v>-20930.100297844398</v>
      </c>
    </row>
    <row r="57" spans="2:13" ht="14.5">
      <c r="B57" s="6">
        <f t="shared" si="2"/>
        <v>45199</v>
      </c>
      <c r="C57" s="3">
        <f>'Rent Schedule V.3'!$H$22</f>
        <v>51663.971616719231</v>
      </c>
      <c r="D57" s="3">
        <f t="shared" si="6"/>
        <v>51663.971616719231</v>
      </c>
      <c r="F57" s="3">
        <f t="shared" si="11"/>
        <v>66987.92</v>
      </c>
      <c r="J57" s="3">
        <f t="shared" si="4"/>
        <v>66987.92</v>
      </c>
      <c r="K57" s="3">
        <f t="shared" si="7"/>
        <v>15323.948383280767</v>
      </c>
      <c r="L57" s="3">
        <f>SUM($K$2:K57)</f>
        <v>-3124191.0962933786</v>
      </c>
      <c r="M57" s="3">
        <f t="shared" si="0"/>
        <v>-20827.940641955858</v>
      </c>
    </row>
    <row r="58" spans="2:13" ht="14.5">
      <c r="B58" s="6">
        <f t="shared" si="2"/>
        <v>45230</v>
      </c>
      <c r="C58" s="3">
        <f>'Rent Schedule V.3'!$H$22</f>
        <v>51663.971616719231</v>
      </c>
      <c r="D58" s="3">
        <f t="shared" si="6"/>
        <v>51663.971616719231</v>
      </c>
      <c r="F58" s="3">
        <f t="shared" si="11"/>
        <v>66987.92</v>
      </c>
      <c r="J58" s="3">
        <f t="shared" si="4"/>
        <v>66987.92</v>
      </c>
      <c r="K58" s="3">
        <f t="shared" si="7"/>
        <v>15323.948383280767</v>
      </c>
      <c r="L58" s="3">
        <f>SUM($K$2:K58)</f>
        <v>-3108867.1479100981</v>
      </c>
      <c r="M58" s="3">
        <f t="shared" si="0"/>
        <v>-20725.780986067322</v>
      </c>
    </row>
    <row r="59" spans="2:13" ht="14.5">
      <c r="B59" s="6">
        <f t="shared" si="2"/>
        <v>45260</v>
      </c>
      <c r="C59" s="3">
        <f>'Rent Schedule V.3'!$H$22</f>
        <v>51663.971616719231</v>
      </c>
      <c r="D59" s="3">
        <f t="shared" si="6"/>
        <v>51663.971616719231</v>
      </c>
      <c r="F59" s="3">
        <f t="shared" si="11"/>
        <v>66987.92</v>
      </c>
      <c r="J59" s="3">
        <f t="shared" si="4"/>
        <v>66987.92</v>
      </c>
      <c r="K59" s="3">
        <f t="shared" si="7"/>
        <v>15323.948383280767</v>
      </c>
      <c r="L59" s="3">
        <f>SUM($K$2:K59)</f>
        <v>-3093543.1995268175</v>
      </c>
      <c r="M59" s="3">
        <f t="shared" si="0"/>
        <v>-20623.621330178787</v>
      </c>
    </row>
    <row r="60" spans="2:13" ht="14.5">
      <c r="B60" s="6">
        <f t="shared" si="2"/>
        <v>45291</v>
      </c>
      <c r="C60" s="3">
        <f>'Rent Schedule V.3'!$H$22</f>
        <v>51663.971616719231</v>
      </c>
      <c r="D60" s="3">
        <f t="shared" si="6"/>
        <v>51663.971616719231</v>
      </c>
      <c r="F60" s="3">
        <f t="shared" si="11"/>
        <v>66987.92</v>
      </c>
      <c r="J60" s="3">
        <f t="shared" si="4"/>
        <v>66987.92</v>
      </c>
      <c r="K60" s="3">
        <f t="shared" si="7"/>
        <v>15323.948383280767</v>
      </c>
      <c r="L60" s="3">
        <f>SUM($K$2:K60)</f>
        <v>-3078219.251143537</v>
      </c>
      <c r="M60" s="3">
        <f t="shared" si="0"/>
        <v>-20521.461674290247</v>
      </c>
    </row>
    <row r="61" spans="2:13" ht="14.5">
      <c r="B61" s="6">
        <f t="shared" si="2"/>
        <v>45322</v>
      </c>
      <c r="C61" s="3">
        <f>'Rent Schedule V.3'!$H$22</f>
        <v>51663.971616719231</v>
      </c>
      <c r="D61" s="3">
        <f t="shared" si="6"/>
        <v>51663.971616719231</v>
      </c>
      <c r="F61" s="3">
        <f t="shared" si="11"/>
        <v>66987.92</v>
      </c>
      <c r="J61" s="3">
        <f t="shared" si="4"/>
        <v>66987.92</v>
      </c>
      <c r="K61" s="3">
        <f t="shared" si="7"/>
        <v>15323.948383280767</v>
      </c>
      <c r="L61" s="3">
        <f>SUM($K$2:K61)</f>
        <v>-3062895.3027602565</v>
      </c>
      <c r="M61" s="3">
        <f t="shared" si="0"/>
        <v>-20419.302018401711</v>
      </c>
    </row>
    <row r="62" spans="2:13" ht="14.5">
      <c r="B62" s="6">
        <f t="shared" si="2"/>
        <v>45351</v>
      </c>
      <c r="C62" s="3">
        <f>'Rent Schedule V.3'!$H$22</f>
        <v>51663.971616719231</v>
      </c>
      <c r="D62" s="3">
        <f t="shared" si="6"/>
        <v>51663.971616719231</v>
      </c>
      <c r="F62" s="3">
        <f t="shared" si="11"/>
        <v>66987.92</v>
      </c>
      <c r="J62" s="3">
        <f t="shared" si="4"/>
        <v>66987.92</v>
      </c>
      <c r="K62" s="3">
        <f t="shared" si="7"/>
        <v>15323.948383280767</v>
      </c>
      <c r="L62" s="3">
        <f>SUM($K$2:K62)</f>
        <v>-3047571.3543769759</v>
      </c>
      <c r="M62" s="3">
        <f t="shared" si="0"/>
        <v>-20317.142362513176</v>
      </c>
    </row>
    <row r="63" spans="2:13" ht="14.5">
      <c r="B63" s="6">
        <f t="shared" si="2"/>
        <v>45382</v>
      </c>
      <c r="C63" s="3">
        <f>'Rent Schedule V.3'!$H$22</f>
        <v>51663.971616719231</v>
      </c>
      <c r="D63" s="3">
        <f t="shared" si="6"/>
        <v>51663.971616719231</v>
      </c>
      <c r="F63" s="3">
        <f t="shared" si="11"/>
        <v>66987.92</v>
      </c>
      <c r="J63" s="3">
        <f t="shared" si="4"/>
        <v>66987.92</v>
      </c>
      <c r="K63" s="3">
        <f t="shared" si="7"/>
        <v>15323.948383280767</v>
      </c>
      <c r="L63" s="3">
        <f>SUM($K$2:K63)</f>
        <v>-3032247.4059936954</v>
      </c>
      <c r="M63" s="3">
        <f t="shared" si="0"/>
        <v>-20214.982706624636</v>
      </c>
    </row>
    <row r="64" spans="1:13" ht="14.5">
      <c r="A64">
        <f>A52+1</f>
        <v>6</v>
      </c>
      <c r="B64" s="6">
        <f t="shared" si="2"/>
        <v>45412</v>
      </c>
      <c r="C64" s="3">
        <f>'Rent Schedule V.3'!$H$22</f>
        <v>51663.971616719231</v>
      </c>
      <c r="D64" s="3">
        <f t="shared" si="6"/>
        <v>51663.971616719231</v>
      </c>
      <c r="F64" s="20">
        <f>INDEX('Rent Schedule V.3'!$D$4:$D$18,MATCH('Monthly Schedule V.3'!A64,'Rent Schedule V.3'!$A$4:$A$18,0))</f>
        <v>68673.850000000006</v>
      </c>
      <c r="J64" s="3">
        <f t="shared" si="4"/>
        <v>68673.850000000006</v>
      </c>
      <c r="K64" s="3">
        <f t="shared" si="7"/>
        <v>17009.878383280775</v>
      </c>
      <c r="L64" s="3">
        <f>SUM($K$2:K64)</f>
        <v>-3015237.5276104147</v>
      </c>
      <c r="M64" s="3">
        <f t="shared" si="0"/>
        <v>-20101.583517402767</v>
      </c>
    </row>
    <row r="65" spans="2:13" ht="14.5">
      <c r="B65" s="6">
        <f t="shared" si="2"/>
        <v>45443</v>
      </c>
      <c r="C65" s="3">
        <f>'Rent Schedule V.3'!$H$22</f>
        <v>51663.971616719231</v>
      </c>
      <c r="D65" s="3">
        <f t="shared" si="6"/>
        <v>51663.971616719231</v>
      </c>
      <c r="F65" s="3">
        <f>F64</f>
        <v>68673.850000000006</v>
      </c>
      <c r="J65" s="3">
        <f t="shared" si="4"/>
        <v>68673.850000000006</v>
      </c>
      <c r="K65" s="3">
        <f t="shared" si="7"/>
        <v>17009.878383280775</v>
      </c>
      <c r="L65" s="3">
        <f>SUM($K$2:K65)</f>
        <v>-2998227.649227134</v>
      </c>
      <c r="M65" s="3">
        <f t="shared" si="0"/>
        <v>-19988.184328180894</v>
      </c>
    </row>
    <row r="66" spans="2:13" ht="14.5">
      <c r="B66" s="6">
        <f t="shared" si="2"/>
        <v>45473</v>
      </c>
      <c r="C66" s="3">
        <f>'Rent Schedule V.3'!$H$22</f>
        <v>51663.971616719231</v>
      </c>
      <c r="D66" s="3">
        <f t="shared" si="6"/>
        <v>51663.971616719231</v>
      </c>
      <c r="F66" s="3">
        <f t="shared" si="12" ref="F66:F75">F65</f>
        <v>68673.850000000006</v>
      </c>
      <c r="J66" s="3">
        <f t="shared" si="4"/>
        <v>68673.850000000006</v>
      </c>
      <c r="K66" s="3">
        <f t="shared" si="7"/>
        <v>17009.878383280775</v>
      </c>
      <c r="L66" s="3">
        <f>SUM($K$2:K66)</f>
        <v>-2981217.7708438532</v>
      </c>
      <c r="M66" s="3">
        <f t="shared" si="0"/>
        <v>-19874.785138959021</v>
      </c>
    </row>
    <row r="67" spans="2:13" ht="14.5">
      <c r="B67" s="6">
        <f t="shared" si="2"/>
        <v>45504</v>
      </c>
      <c r="C67" s="3">
        <f>'Rent Schedule V.3'!$H$22</f>
        <v>51663.971616719231</v>
      </c>
      <c r="D67" s="3">
        <f t="shared" si="6"/>
        <v>51663.971616719231</v>
      </c>
      <c r="F67" s="3">
        <f t="shared" si="12"/>
        <v>68673.850000000006</v>
      </c>
      <c r="J67" s="3">
        <f t="shared" si="4"/>
        <v>68673.850000000006</v>
      </c>
      <c r="K67" s="3">
        <f t="shared" si="7"/>
        <v>17009.878383280775</v>
      </c>
      <c r="L67" s="3">
        <f>SUM($K$2:K67)</f>
        <v>-2964207.8924605725</v>
      </c>
      <c r="M67" s="3">
        <f t="shared" si="13" ref="M67:M123">L67*(0.08/12)</f>
        <v>-19761.385949737152</v>
      </c>
    </row>
    <row r="68" spans="2:13" ht="14.5">
      <c r="B68" s="6">
        <f t="shared" si="14" ref="B68:B131">EOMONTH(B67,1)</f>
        <v>45535</v>
      </c>
      <c r="C68" s="3">
        <f>'Rent Schedule V.3'!$H$22</f>
        <v>51663.971616719231</v>
      </c>
      <c r="D68" s="3">
        <f t="shared" si="6"/>
        <v>51663.971616719231</v>
      </c>
      <c r="F68" s="3">
        <f t="shared" si="12"/>
        <v>68673.850000000006</v>
      </c>
      <c r="J68" s="3">
        <f t="shared" si="4"/>
        <v>68673.850000000006</v>
      </c>
      <c r="K68" s="3">
        <f t="shared" si="7"/>
        <v>17009.878383280775</v>
      </c>
      <c r="L68" s="3">
        <f>SUM($K$2:K68)</f>
        <v>-2947198.0140772918</v>
      </c>
      <c r="M68" s="3">
        <f t="shared" si="13"/>
        <v>-19647.986760515279</v>
      </c>
    </row>
    <row r="69" spans="2:13" ht="14.5">
      <c r="B69" s="6">
        <f t="shared" si="14"/>
        <v>45565</v>
      </c>
      <c r="C69" s="3">
        <f>'Rent Schedule V.3'!$H$22</f>
        <v>51663.971616719231</v>
      </c>
      <c r="D69" s="3">
        <f t="shared" si="6"/>
        <v>51663.971616719231</v>
      </c>
      <c r="F69" s="3">
        <f t="shared" si="12"/>
        <v>68673.850000000006</v>
      </c>
      <c r="J69" s="3">
        <f t="shared" si="15" ref="J69:J132">F69+G69+H69+I69</f>
        <v>68673.850000000006</v>
      </c>
      <c r="K69" s="3">
        <f t="shared" si="7"/>
        <v>17009.878383280775</v>
      </c>
      <c r="L69" s="3">
        <f>SUM($K$2:K69)</f>
        <v>-2930188.1356940111</v>
      </c>
      <c r="M69" s="3">
        <f t="shared" si="13"/>
        <v>-19534.58757129341</v>
      </c>
    </row>
    <row r="70" spans="2:13" ht="14.5">
      <c r="B70" s="6">
        <f t="shared" si="14"/>
        <v>45596</v>
      </c>
      <c r="C70" s="3">
        <f>'Rent Schedule V.3'!$H$22</f>
        <v>51663.971616719231</v>
      </c>
      <c r="D70" s="3">
        <f t="shared" si="6"/>
        <v>51663.971616719231</v>
      </c>
      <c r="F70" s="3">
        <f t="shared" si="12"/>
        <v>68673.850000000006</v>
      </c>
      <c r="J70" s="3">
        <f t="shared" si="15"/>
        <v>68673.850000000006</v>
      </c>
      <c r="K70" s="3">
        <f t="shared" si="7"/>
        <v>17009.878383280775</v>
      </c>
      <c r="L70" s="3">
        <f>SUM($K$2:K70)</f>
        <v>-2913178.2573107304</v>
      </c>
      <c r="M70" s="3">
        <f t="shared" si="13"/>
        <v>-19421.188382071537</v>
      </c>
    </row>
    <row r="71" spans="2:13" ht="14.5">
      <c r="B71" s="6">
        <f t="shared" si="14"/>
        <v>45626</v>
      </c>
      <c r="C71" s="3">
        <f>'Rent Schedule V.3'!$H$22</f>
        <v>51663.971616719231</v>
      </c>
      <c r="D71" s="3">
        <f t="shared" si="16" ref="D71:D134">C71</f>
        <v>51663.971616719231</v>
      </c>
      <c r="F71" s="3">
        <f t="shared" si="12"/>
        <v>68673.850000000006</v>
      </c>
      <c r="J71" s="3">
        <f t="shared" si="15"/>
        <v>68673.850000000006</v>
      </c>
      <c r="K71" s="3">
        <f t="shared" si="7"/>
        <v>17009.878383280775</v>
      </c>
      <c r="L71" s="3">
        <f>SUM($K$2:K71)</f>
        <v>-2896168.3789274497</v>
      </c>
      <c r="M71" s="3">
        <f t="shared" si="13"/>
        <v>-19307.789192849665</v>
      </c>
    </row>
    <row r="72" spans="2:13" ht="14.5">
      <c r="B72" s="6">
        <f t="shared" si="14"/>
        <v>45657</v>
      </c>
      <c r="C72" s="3">
        <f>'Rent Schedule V.3'!$H$22</f>
        <v>51663.971616719231</v>
      </c>
      <c r="D72" s="3">
        <f t="shared" si="16"/>
        <v>51663.971616719231</v>
      </c>
      <c r="F72" s="3">
        <f t="shared" si="12"/>
        <v>68673.850000000006</v>
      </c>
      <c r="J72" s="3">
        <f t="shared" si="15"/>
        <v>68673.850000000006</v>
      </c>
      <c r="K72" s="3">
        <f t="shared" si="7"/>
        <v>17009.878383280775</v>
      </c>
      <c r="L72" s="3">
        <f>SUM($K$2:K72)</f>
        <v>-2879158.500544169</v>
      </c>
      <c r="M72" s="3">
        <f t="shared" si="13"/>
        <v>-19194.390003627796</v>
      </c>
    </row>
    <row r="73" spans="2:13" ht="14.5">
      <c r="B73" s="6">
        <f t="shared" si="14"/>
        <v>45688</v>
      </c>
      <c r="C73" s="3">
        <f>'Rent Schedule V.3'!$H$22</f>
        <v>51663.971616719231</v>
      </c>
      <c r="D73" s="3">
        <f t="shared" si="16"/>
        <v>51663.971616719231</v>
      </c>
      <c r="F73" s="3">
        <f t="shared" si="12"/>
        <v>68673.850000000006</v>
      </c>
      <c r="J73" s="3">
        <f t="shared" si="15"/>
        <v>68673.850000000006</v>
      </c>
      <c r="K73" s="3">
        <f t="shared" si="7"/>
        <v>17009.878383280775</v>
      </c>
      <c r="L73" s="3">
        <f>SUM($K$2:K73)</f>
        <v>-2862148.6221608883</v>
      </c>
      <c r="M73" s="3">
        <f t="shared" si="13"/>
        <v>-19080.990814405923</v>
      </c>
    </row>
    <row r="74" spans="2:13" ht="14.5">
      <c r="B74" s="6">
        <f t="shared" si="14"/>
        <v>45716</v>
      </c>
      <c r="C74" s="3">
        <f>'Rent Schedule V.3'!$H$22</f>
        <v>51663.971616719231</v>
      </c>
      <c r="D74" s="3">
        <f t="shared" si="16"/>
        <v>51663.971616719231</v>
      </c>
      <c r="F74" s="3">
        <f t="shared" si="12"/>
        <v>68673.850000000006</v>
      </c>
      <c r="J74" s="3">
        <f t="shared" si="15"/>
        <v>68673.850000000006</v>
      </c>
      <c r="K74" s="3">
        <f t="shared" si="7"/>
        <v>17009.878383280775</v>
      </c>
      <c r="L74" s="3">
        <f>SUM($K$2:K74)</f>
        <v>-2845138.7437776076</v>
      </c>
      <c r="M74" s="3">
        <f t="shared" si="13"/>
        <v>-18967.59162518405</v>
      </c>
    </row>
    <row r="75" spans="2:13" ht="14.5">
      <c r="B75" s="6">
        <f t="shared" si="14"/>
        <v>45747</v>
      </c>
      <c r="C75" s="3">
        <f>'Rent Schedule V.3'!$H$22</f>
        <v>51663.971616719231</v>
      </c>
      <c r="D75" s="3">
        <f t="shared" si="16"/>
        <v>51663.971616719231</v>
      </c>
      <c r="F75" s="3">
        <f t="shared" si="12"/>
        <v>68673.850000000006</v>
      </c>
      <c r="J75" s="3">
        <f t="shared" si="15"/>
        <v>68673.850000000006</v>
      </c>
      <c r="K75" s="3">
        <f t="shared" si="17" ref="K75:K138">J75-C75</f>
        <v>17009.878383280775</v>
      </c>
      <c r="L75" s="3">
        <f>SUM($K$2:K75)</f>
        <v>-2828128.8653943269</v>
      </c>
      <c r="M75" s="3">
        <f t="shared" si="13"/>
        <v>-18854.192435962181</v>
      </c>
    </row>
    <row r="76" spans="1:13" ht="14.5">
      <c r="A76">
        <f>A64+1</f>
        <v>7</v>
      </c>
      <c r="B76" s="6">
        <f t="shared" si="14"/>
        <v>45777</v>
      </c>
      <c r="C76" s="3">
        <f>'Rent Schedule V.3'!$H$22</f>
        <v>51663.971616719231</v>
      </c>
      <c r="D76" s="3">
        <f t="shared" si="16"/>
        <v>51663.971616719231</v>
      </c>
      <c r="F76" s="20">
        <f>INDEX('Rent Schedule V.3'!$D$4:$D$18,MATCH('Monthly Schedule V.3'!A76,'Rent Schedule V.3'!$A$4:$A$18,0))</f>
        <v>70382.27</v>
      </c>
      <c r="J76" s="3">
        <f t="shared" si="15"/>
        <v>70382.27</v>
      </c>
      <c r="K76" s="3">
        <f t="shared" si="17"/>
        <v>18718.298383280773</v>
      </c>
      <c r="L76" s="3">
        <f>SUM($K$2:K76)</f>
        <v>-2809410.5670110462</v>
      </c>
      <c r="M76" s="3">
        <f t="shared" si="13"/>
        <v>-18729.403780073644</v>
      </c>
    </row>
    <row r="77" spans="2:13" ht="14.5">
      <c r="B77" s="6">
        <f t="shared" si="14"/>
        <v>45808</v>
      </c>
      <c r="C77" s="3">
        <f>'Rent Schedule V.3'!$H$22</f>
        <v>51663.971616719231</v>
      </c>
      <c r="D77" s="3">
        <f t="shared" si="16"/>
        <v>51663.971616719231</v>
      </c>
      <c r="F77" s="3">
        <f>F76</f>
        <v>70382.27</v>
      </c>
      <c r="J77" s="3">
        <f t="shared" si="15"/>
        <v>70382.27</v>
      </c>
      <c r="K77" s="3">
        <f t="shared" si="17"/>
        <v>18718.298383280773</v>
      </c>
      <c r="L77" s="3">
        <f>SUM($K$2:K77)</f>
        <v>-2790692.2686277656</v>
      </c>
      <c r="M77" s="3">
        <f t="shared" si="13"/>
        <v>-18604.615124185104</v>
      </c>
    </row>
    <row r="78" spans="2:13" ht="14.5">
      <c r="B78" s="6">
        <f t="shared" si="14"/>
        <v>45838</v>
      </c>
      <c r="C78" s="3">
        <f>'Rent Schedule V.3'!$H$22</f>
        <v>51663.971616719231</v>
      </c>
      <c r="D78" s="3">
        <f t="shared" si="16"/>
        <v>51663.971616719231</v>
      </c>
      <c r="F78" s="3">
        <f t="shared" si="18" ref="F78:F87">F77</f>
        <v>70382.27</v>
      </c>
      <c r="J78" s="3">
        <f t="shared" si="15"/>
        <v>70382.27</v>
      </c>
      <c r="K78" s="3">
        <f t="shared" si="17"/>
        <v>18718.298383280773</v>
      </c>
      <c r="L78" s="3">
        <f>SUM($K$2:K78)</f>
        <v>-2771973.970244485</v>
      </c>
      <c r="M78" s="3">
        <f t="shared" si="13"/>
        <v>-18479.826468296567</v>
      </c>
    </row>
    <row r="79" spans="2:13" ht="14.5">
      <c r="B79" s="6">
        <f t="shared" si="14"/>
        <v>45869</v>
      </c>
      <c r="C79" s="3">
        <f>'Rent Schedule V.3'!$H$22</f>
        <v>51663.971616719231</v>
      </c>
      <c r="D79" s="3">
        <f t="shared" si="16"/>
        <v>51663.971616719231</v>
      </c>
      <c r="F79" s="3">
        <f t="shared" si="18"/>
        <v>70382.27</v>
      </c>
      <c r="J79" s="3">
        <f t="shared" si="15"/>
        <v>70382.27</v>
      </c>
      <c r="K79" s="3">
        <f t="shared" si="17"/>
        <v>18718.298383280773</v>
      </c>
      <c r="L79" s="3">
        <f>SUM($K$2:K79)</f>
        <v>-2753255.6718612043</v>
      </c>
      <c r="M79" s="3">
        <f t="shared" si="13"/>
        <v>-18355.037812408031</v>
      </c>
    </row>
    <row r="80" spans="2:13" ht="14.5">
      <c r="B80" s="6">
        <f t="shared" si="14"/>
        <v>45900</v>
      </c>
      <c r="C80" s="3">
        <f>'Rent Schedule V.3'!$H$22</f>
        <v>51663.971616719231</v>
      </c>
      <c r="D80" s="3">
        <f t="shared" si="16"/>
        <v>51663.971616719231</v>
      </c>
      <c r="F80" s="3">
        <f t="shared" si="18"/>
        <v>70382.27</v>
      </c>
      <c r="J80" s="3">
        <f t="shared" si="15"/>
        <v>70382.27</v>
      </c>
      <c r="K80" s="3">
        <f t="shared" si="17"/>
        <v>18718.298383280773</v>
      </c>
      <c r="L80" s="3">
        <f>SUM($K$2:K80)</f>
        <v>-2734537.3734779237</v>
      </c>
      <c r="M80" s="3">
        <f t="shared" si="13"/>
        <v>-18230.249156519494</v>
      </c>
    </row>
    <row r="81" spans="2:13" ht="14.5">
      <c r="B81" s="6">
        <f t="shared" si="14"/>
        <v>45930</v>
      </c>
      <c r="C81" s="3">
        <f>'Rent Schedule V.3'!$H$22</f>
        <v>51663.971616719231</v>
      </c>
      <c r="D81" s="3">
        <f t="shared" si="16"/>
        <v>51663.971616719231</v>
      </c>
      <c r="F81" s="3">
        <f t="shared" si="18"/>
        <v>70382.27</v>
      </c>
      <c r="J81" s="3">
        <f t="shared" si="15"/>
        <v>70382.27</v>
      </c>
      <c r="K81" s="3">
        <f t="shared" si="17"/>
        <v>18718.298383280773</v>
      </c>
      <c r="L81" s="3">
        <f>SUM($K$2:K81)</f>
        <v>-2715819.075094643</v>
      </c>
      <c r="M81" s="3">
        <f t="shared" si="13"/>
        <v>-18105.460500630954</v>
      </c>
    </row>
    <row r="82" spans="2:13" ht="14.5">
      <c r="B82" s="6">
        <f t="shared" si="14"/>
        <v>45961</v>
      </c>
      <c r="C82" s="3">
        <f>'Rent Schedule V.3'!$H$22</f>
        <v>51663.971616719231</v>
      </c>
      <c r="D82" s="3">
        <f t="shared" si="16"/>
        <v>51663.971616719231</v>
      </c>
      <c r="F82" s="3">
        <f t="shared" si="18"/>
        <v>70382.27</v>
      </c>
      <c r="J82" s="3">
        <f t="shared" si="15"/>
        <v>70382.27</v>
      </c>
      <c r="K82" s="3">
        <f t="shared" si="17"/>
        <v>18718.298383280773</v>
      </c>
      <c r="L82" s="3">
        <f>SUM($K$2:K82)</f>
        <v>-2697100.7767113624</v>
      </c>
      <c r="M82" s="3">
        <f t="shared" si="13"/>
        <v>-17980.671844742417</v>
      </c>
    </row>
    <row r="83" spans="2:13" ht="14.5">
      <c r="B83" s="6">
        <f t="shared" si="14"/>
        <v>45991</v>
      </c>
      <c r="C83" s="3">
        <f>'Rent Schedule V.3'!$H$22</f>
        <v>51663.971616719231</v>
      </c>
      <c r="D83" s="3">
        <f t="shared" si="16"/>
        <v>51663.971616719231</v>
      </c>
      <c r="F83" s="3">
        <f t="shared" si="18"/>
        <v>70382.27</v>
      </c>
      <c r="J83" s="3">
        <f t="shared" si="15"/>
        <v>70382.27</v>
      </c>
      <c r="K83" s="3">
        <f t="shared" si="17"/>
        <v>18718.298383280773</v>
      </c>
      <c r="L83" s="3">
        <f>SUM($K$2:K83)</f>
        <v>-2678382.4783280818</v>
      </c>
      <c r="M83" s="3">
        <f t="shared" si="13"/>
        <v>-17855.883188853881</v>
      </c>
    </row>
    <row r="84" spans="2:13" ht="14.5">
      <c r="B84" s="6">
        <f t="shared" si="14"/>
        <v>46022</v>
      </c>
      <c r="C84" s="3">
        <f>'Rent Schedule V.3'!$H$22</f>
        <v>51663.971616719231</v>
      </c>
      <c r="D84" s="3">
        <f t="shared" si="16"/>
        <v>51663.971616719231</v>
      </c>
      <c r="F84" s="3">
        <f t="shared" si="18"/>
        <v>70382.27</v>
      </c>
      <c r="J84" s="3">
        <f t="shared" si="15"/>
        <v>70382.27</v>
      </c>
      <c r="K84" s="3">
        <f t="shared" si="17"/>
        <v>18718.298383280773</v>
      </c>
      <c r="L84" s="3">
        <f>SUM($K$2:K84)</f>
        <v>-2659664.1799448011</v>
      </c>
      <c r="M84" s="3">
        <f t="shared" si="13"/>
        <v>-17731.09453296534</v>
      </c>
    </row>
    <row r="85" spans="2:13" ht="14.5">
      <c r="B85" s="6">
        <f t="shared" si="14"/>
        <v>46053</v>
      </c>
      <c r="C85" s="3">
        <f>'Rent Schedule V.3'!$H$22</f>
        <v>51663.971616719231</v>
      </c>
      <c r="D85" s="3">
        <f t="shared" si="16"/>
        <v>51663.971616719231</v>
      </c>
      <c r="F85" s="3">
        <f t="shared" si="18"/>
        <v>70382.27</v>
      </c>
      <c r="J85" s="3">
        <f t="shared" si="15"/>
        <v>70382.27</v>
      </c>
      <c r="K85" s="3">
        <f t="shared" si="17"/>
        <v>18718.298383280773</v>
      </c>
      <c r="L85" s="3">
        <f>SUM($K$2:K85)</f>
        <v>-2640945.8815615205</v>
      </c>
      <c r="M85" s="3">
        <f t="shared" si="13"/>
        <v>-17606.305877076804</v>
      </c>
    </row>
    <row r="86" spans="2:13" ht="14.5">
      <c r="B86" s="6">
        <f t="shared" si="14"/>
        <v>46081</v>
      </c>
      <c r="C86" s="3">
        <f>'Rent Schedule V.3'!$H$22</f>
        <v>51663.971616719231</v>
      </c>
      <c r="D86" s="3">
        <f t="shared" si="16"/>
        <v>51663.971616719231</v>
      </c>
      <c r="F86" s="3">
        <f t="shared" si="18"/>
        <v>70382.27</v>
      </c>
      <c r="J86" s="3">
        <f t="shared" si="15"/>
        <v>70382.27</v>
      </c>
      <c r="K86" s="3">
        <f t="shared" si="17"/>
        <v>18718.298383280773</v>
      </c>
      <c r="L86" s="3">
        <f>SUM($K$2:K86)</f>
        <v>-2622227.5831782399</v>
      </c>
      <c r="M86" s="3">
        <f t="shared" si="13"/>
        <v>-17481.517221188267</v>
      </c>
    </row>
    <row r="87" spans="2:13" ht="14.5">
      <c r="B87" s="6">
        <f t="shared" si="14"/>
        <v>46112</v>
      </c>
      <c r="C87" s="3">
        <f>'Rent Schedule V.3'!$H$22</f>
        <v>51663.971616719231</v>
      </c>
      <c r="D87" s="3">
        <f t="shared" si="16"/>
        <v>51663.971616719231</v>
      </c>
      <c r="F87" s="3">
        <f t="shared" si="18"/>
        <v>70382.27</v>
      </c>
      <c r="J87" s="3">
        <f t="shared" si="15"/>
        <v>70382.27</v>
      </c>
      <c r="K87" s="3">
        <f t="shared" si="17"/>
        <v>18718.298383280773</v>
      </c>
      <c r="L87" s="3">
        <f>SUM($K$2:K87)</f>
        <v>-2603509.2847949592</v>
      </c>
      <c r="M87" s="3">
        <f t="shared" si="13"/>
        <v>-17356.728565299731</v>
      </c>
    </row>
    <row r="88" spans="1:13" ht="14.5">
      <c r="A88">
        <f>A76+1</f>
        <v>8</v>
      </c>
      <c r="B88" s="6">
        <f t="shared" si="14"/>
        <v>46142</v>
      </c>
      <c r="C88" s="3">
        <f>'Rent Schedule V.3'!$H$22</f>
        <v>51663.971616719231</v>
      </c>
      <c r="D88" s="3">
        <f t="shared" si="16"/>
        <v>51663.971616719231</v>
      </c>
      <c r="F88" s="20">
        <f>INDEX('Rent Schedule V.3'!$D$4:$D$18,MATCH('Monthly Schedule V.3'!A88,'Rent Schedule V.3'!$A$4:$A$18,0))</f>
        <v>72135.649999999994</v>
      </c>
      <c r="J88" s="3">
        <f t="shared" si="15"/>
        <v>72135.649999999994</v>
      </c>
      <c r="K88" s="3">
        <f t="shared" si="17"/>
        <v>20471.678383280763</v>
      </c>
      <c r="L88" s="3">
        <f>SUM($K$2:K88)</f>
        <v>-2583037.6064116783</v>
      </c>
      <c r="M88" s="3">
        <f t="shared" si="13"/>
        <v>-17220.25070941119</v>
      </c>
    </row>
    <row r="89" spans="2:13" ht="14.5">
      <c r="B89" s="6">
        <f t="shared" si="14"/>
        <v>46173</v>
      </c>
      <c r="C89" s="3">
        <f>'Rent Schedule V.3'!$H$22</f>
        <v>51663.971616719231</v>
      </c>
      <c r="D89" s="3">
        <f t="shared" si="16"/>
        <v>51663.971616719231</v>
      </c>
      <c r="F89" s="3">
        <f>F88</f>
        <v>72135.649999999994</v>
      </c>
      <c r="J89" s="3">
        <f t="shared" si="15"/>
        <v>72135.649999999994</v>
      </c>
      <c r="K89" s="3">
        <f t="shared" si="17"/>
        <v>20471.678383280763</v>
      </c>
      <c r="L89" s="3">
        <f>SUM($K$2:K89)</f>
        <v>-2562565.9280283973</v>
      </c>
      <c r="M89" s="3">
        <f t="shared" si="13"/>
        <v>-17083.772853522649</v>
      </c>
    </row>
    <row r="90" spans="2:13" ht="14.5">
      <c r="B90" s="6">
        <f t="shared" si="14"/>
        <v>46203</v>
      </c>
      <c r="C90" s="3">
        <f>'Rent Schedule V.3'!$H$22</f>
        <v>51663.971616719231</v>
      </c>
      <c r="D90" s="3">
        <f t="shared" si="16"/>
        <v>51663.971616719231</v>
      </c>
      <c r="F90" s="3">
        <f t="shared" si="19" ref="F90:F99">F89</f>
        <v>72135.649999999994</v>
      </c>
      <c r="J90" s="3">
        <f t="shared" si="15"/>
        <v>72135.649999999994</v>
      </c>
      <c r="K90" s="3">
        <f t="shared" si="17"/>
        <v>20471.678383280763</v>
      </c>
      <c r="L90" s="3">
        <f>SUM($K$2:K90)</f>
        <v>-2542094.2496451163</v>
      </c>
      <c r="M90" s="3">
        <f t="shared" si="13"/>
        <v>-16947.294997634108</v>
      </c>
    </row>
    <row r="91" spans="2:13" ht="14.5">
      <c r="B91" s="6">
        <f t="shared" si="14"/>
        <v>46234</v>
      </c>
      <c r="C91" s="3">
        <f>'Rent Schedule V.3'!$H$22</f>
        <v>51663.971616719231</v>
      </c>
      <c r="D91" s="3">
        <f t="shared" si="16"/>
        <v>51663.971616719231</v>
      </c>
      <c r="F91" s="3">
        <f t="shared" si="19"/>
        <v>72135.649999999994</v>
      </c>
      <c r="J91" s="3">
        <f t="shared" si="15"/>
        <v>72135.649999999994</v>
      </c>
      <c r="K91" s="3">
        <f t="shared" si="17"/>
        <v>20471.678383280763</v>
      </c>
      <c r="L91" s="3">
        <f>SUM($K$2:K91)</f>
        <v>-2521622.5712618353</v>
      </c>
      <c r="M91" s="3">
        <f t="shared" si="13"/>
        <v>-16810.817141745571</v>
      </c>
    </row>
    <row r="92" spans="2:13" ht="14.5">
      <c r="B92" s="6">
        <f t="shared" si="14"/>
        <v>46265</v>
      </c>
      <c r="C92" s="3">
        <f>'Rent Schedule V.3'!$H$22</f>
        <v>51663.971616719231</v>
      </c>
      <c r="D92" s="3">
        <f t="shared" si="16"/>
        <v>51663.971616719231</v>
      </c>
      <c r="F92" s="3">
        <f t="shared" si="19"/>
        <v>72135.649999999994</v>
      </c>
      <c r="J92" s="3">
        <f t="shared" si="15"/>
        <v>72135.649999999994</v>
      </c>
      <c r="K92" s="3">
        <f t="shared" si="17"/>
        <v>20471.678383280763</v>
      </c>
      <c r="L92" s="3">
        <f>SUM($K$2:K92)</f>
        <v>-2501150.8928785543</v>
      </c>
      <c r="M92" s="3">
        <f t="shared" si="13"/>
        <v>-16674.33928585703</v>
      </c>
    </row>
    <row r="93" spans="2:13" ht="14.5">
      <c r="B93" s="6">
        <f t="shared" si="14"/>
        <v>46295</v>
      </c>
      <c r="C93" s="3">
        <f>'Rent Schedule V.3'!$H$22</f>
        <v>51663.971616719231</v>
      </c>
      <c r="D93" s="3">
        <f t="shared" si="16"/>
        <v>51663.971616719231</v>
      </c>
      <c r="F93" s="3">
        <f t="shared" si="19"/>
        <v>72135.649999999994</v>
      </c>
      <c r="J93" s="3">
        <f t="shared" si="15"/>
        <v>72135.649999999994</v>
      </c>
      <c r="K93" s="3">
        <f t="shared" si="17"/>
        <v>20471.678383280763</v>
      </c>
      <c r="L93" s="3">
        <f>SUM($K$2:K93)</f>
        <v>-2480679.2144952733</v>
      </c>
      <c r="M93" s="3">
        <f t="shared" si="13"/>
        <v>-16537.861429968489</v>
      </c>
    </row>
    <row r="94" spans="2:13" ht="14.5">
      <c r="B94" s="6">
        <f t="shared" si="14"/>
        <v>46326</v>
      </c>
      <c r="C94" s="3">
        <f>'Rent Schedule V.3'!$H$22</f>
        <v>51663.971616719231</v>
      </c>
      <c r="D94" s="3">
        <f t="shared" si="16"/>
        <v>51663.971616719231</v>
      </c>
      <c r="F94" s="3">
        <f t="shared" si="19"/>
        <v>72135.649999999994</v>
      </c>
      <c r="J94" s="3">
        <f t="shared" si="15"/>
        <v>72135.649999999994</v>
      </c>
      <c r="K94" s="3">
        <f t="shared" si="17"/>
        <v>20471.678383280763</v>
      </c>
      <c r="L94" s="3">
        <f>SUM($K$2:K94)</f>
        <v>-2460207.5361119923</v>
      </c>
      <c r="M94" s="3">
        <f t="shared" si="13"/>
        <v>-16401.383574079951</v>
      </c>
    </row>
    <row r="95" spans="2:13" ht="14.5">
      <c r="B95" s="6">
        <f t="shared" si="14"/>
        <v>46356</v>
      </c>
      <c r="C95" s="3">
        <f>'Rent Schedule V.3'!$H$22</f>
        <v>51663.971616719231</v>
      </c>
      <c r="D95" s="3">
        <f t="shared" si="16"/>
        <v>51663.971616719231</v>
      </c>
      <c r="F95" s="3">
        <f t="shared" si="19"/>
        <v>72135.649999999994</v>
      </c>
      <c r="J95" s="3">
        <f t="shared" si="15"/>
        <v>72135.649999999994</v>
      </c>
      <c r="K95" s="3">
        <f t="shared" si="17"/>
        <v>20471.678383280763</v>
      </c>
      <c r="L95" s="3">
        <f>SUM($K$2:K95)</f>
        <v>-2439735.8577287113</v>
      </c>
      <c r="M95" s="3">
        <f t="shared" si="13"/>
        <v>-16264.90571819141</v>
      </c>
    </row>
    <row r="96" spans="2:13" ht="14.5">
      <c r="B96" s="6">
        <f t="shared" si="14"/>
        <v>46387</v>
      </c>
      <c r="C96" s="3">
        <f>'Rent Schedule V.3'!$H$22</f>
        <v>51663.971616719231</v>
      </c>
      <c r="D96" s="3">
        <f t="shared" si="16"/>
        <v>51663.971616719231</v>
      </c>
      <c r="F96" s="3">
        <f t="shared" si="19"/>
        <v>72135.649999999994</v>
      </c>
      <c r="J96" s="3">
        <f t="shared" si="15"/>
        <v>72135.649999999994</v>
      </c>
      <c r="K96" s="3">
        <f t="shared" si="17"/>
        <v>20471.678383280763</v>
      </c>
      <c r="L96" s="3">
        <f>SUM($K$2:K96)</f>
        <v>-2419264.1793454303</v>
      </c>
      <c r="M96" s="3">
        <f t="shared" si="13"/>
        <v>-16128.42786230287</v>
      </c>
    </row>
    <row r="97" spans="2:13" ht="14.5">
      <c r="B97" s="6">
        <f t="shared" si="14"/>
        <v>46418</v>
      </c>
      <c r="C97" s="3">
        <f>'Rent Schedule V.3'!$H$22</f>
        <v>51663.971616719231</v>
      </c>
      <c r="D97" s="3">
        <f t="shared" si="16"/>
        <v>51663.971616719231</v>
      </c>
      <c r="F97" s="3">
        <f t="shared" si="19"/>
        <v>72135.649999999994</v>
      </c>
      <c r="J97" s="3">
        <f t="shared" si="15"/>
        <v>72135.649999999994</v>
      </c>
      <c r="K97" s="3">
        <f t="shared" si="17"/>
        <v>20471.678383280763</v>
      </c>
      <c r="L97" s="3">
        <f>SUM($K$2:K97)</f>
        <v>-2398792.5009621494</v>
      </c>
      <c r="M97" s="3">
        <f t="shared" si="13"/>
        <v>-15991.95000641433</v>
      </c>
    </row>
    <row r="98" spans="2:13" ht="14.5">
      <c r="B98" s="6">
        <f t="shared" si="14"/>
        <v>46446</v>
      </c>
      <c r="C98" s="3">
        <f>'Rent Schedule V.3'!$H$22</f>
        <v>51663.971616719231</v>
      </c>
      <c r="D98" s="3">
        <f t="shared" si="16"/>
        <v>51663.971616719231</v>
      </c>
      <c r="F98" s="3">
        <f t="shared" si="19"/>
        <v>72135.649999999994</v>
      </c>
      <c r="J98" s="3">
        <f t="shared" si="15"/>
        <v>72135.649999999994</v>
      </c>
      <c r="K98" s="3">
        <f t="shared" si="17"/>
        <v>20471.678383280763</v>
      </c>
      <c r="L98" s="3">
        <f>SUM($K$2:K98)</f>
        <v>-2378320.8225788684</v>
      </c>
      <c r="M98" s="3">
        <f t="shared" si="13"/>
        <v>-15855.472150525789</v>
      </c>
    </row>
    <row r="99" spans="2:13" ht="14.5">
      <c r="B99" s="6">
        <f t="shared" si="14"/>
        <v>46477</v>
      </c>
      <c r="C99" s="3">
        <f>'Rent Schedule V.3'!$H$22</f>
        <v>51663.971616719231</v>
      </c>
      <c r="D99" s="3">
        <f t="shared" si="16"/>
        <v>51663.971616719231</v>
      </c>
      <c r="F99" s="3">
        <f t="shared" si="19"/>
        <v>72135.649999999994</v>
      </c>
      <c r="J99" s="3">
        <f t="shared" si="15"/>
        <v>72135.649999999994</v>
      </c>
      <c r="K99" s="3">
        <f t="shared" si="17"/>
        <v>20471.678383280763</v>
      </c>
      <c r="L99" s="3">
        <f>SUM($K$2:K99)</f>
        <v>-2357849.1441955874</v>
      </c>
      <c r="M99" s="3">
        <f t="shared" si="13"/>
        <v>-15718.99429463725</v>
      </c>
    </row>
    <row r="100" spans="1:13" ht="14.5">
      <c r="A100">
        <f>A88+1</f>
        <v>9</v>
      </c>
      <c r="B100" s="6">
        <f t="shared" si="14"/>
        <v>46507</v>
      </c>
      <c r="C100" s="3">
        <f>'Rent Schedule V.3'!$H$22</f>
        <v>51663.971616719231</v>
      </c>
      <c r="D100" s="3">
        <f t="shared" si="16"/>
        <v>51663.971616719231</v>
      </c>
      <c r="F100" s="20">
        <f>INDEX('Rent Schedule V.3'!$D$4:$D$18,MATCH('Monthly Schedule V.3'!A100,'Rent Schedule V.3'!$A$4:$A$18,0))</f>
        <v>73956.460000000006</v>
      </c>
      <c r="J100" s="3">
        <f t="shared" si="15"/>
        <v>73956.460000000006</v>
      </c>
      <c r="K100" s="3">
        <f t="shared" si="17"/>
        <v>22292.488383280775</v>
      </c>
      <c r="L100" s="3">
        <f>SUM($K$2:K100)</f>
        <v>-2335556.6558123068</v>
      </c>
      <c r="M100" s="3">
        <f t="shared" si="13"/>
        <v>-15570.37770541538</v>
      </c>
    </row>
    <row r="101" spans="2:13" ht="14.5">
      <c r="B101" s="6">
        <f t="shared" si="14"/>
        <v>46538</v>
      </c>
      <c r="C101" s="3">
        <f>'Rent Schedule V.3'!$H$22</f>
        <v>51663.971616719231</v>
      </c>
      <c r="D101" s="3">
        <f t="shared" si="16"/>
        <v>51663.971616719231</v>
      </c>
      <c r="F101" s="3">
        <f>F100</f>
        <v>73956.460000000006</v>
      </c>
      <c r="J101" s="3">
        <f t="shared" si="15"/>
        <v>73956.460000000006</v>
      </c>
      <c r="K101" s="3">
        <f t="shared" si="17"/>
        <v>22292.488383280775</v>
      </c>
      <c r="L101" s="3">
        <f>SUM($K$2:K101)</f>
        <v>-2313264.1674290262</v>
      </c>
      <c r="M101" s="3">
        <f t="shared" si="13"/>
        <v>-15421.761116193509</v>
      </c>
    </row>
    <row r="102" spans="2:13" ht="14.5">
      <c r="B102" s="6">
        <f t="shared" si="14"/>
        <v>46568</v>
      </c>
      <c r="C102" s="3">
        <f>'Rent Schedule V.3'!$H$22</f>
        <v>51663.971616719231</v>
      </c>
      <c r="D102" s="3">
        <f t="shared" si="16"/>
        <v>51663.971616719231</v>
      </c>
      <c r="F102" s="3">
        <f t="shared" si="20" ref="F102:F111">F101</f>
        <v>73956.460000000006</v>
      </c>
      <c r="J102" s="3">
        <f t="shared" si="15"/>
        <v>73956.460000000006</v>
      </c>
      <c r="K102" s="3">
        <f t="shared" si="17"/>
        <v>22292.488383280775</v>
      </c>
      <c r="L102" s="3">
        <f>SUM($K$2:K102)</f>
        <v>-2290971.6790457456</v>
      </c>
      <c r="M102" s="3">
        <f t="shared" si="13"/>
        <v>-15273.144526971639</v>
      </c>
    </row>
    <row r="103" spans="2:13" ht="14.5">
      <c r="B103" s="6">
        <f t="shared" si="14"/>
        <v>46599</v>
      </c>
      <c r="C103" s="3">
        <f>'Rent Schedule V.3'!$H$22</f>
        <v>51663.971616719231</v>
      </c>
      <c r="D103" s="3">
        <f t="shared" si="16"/>
        <v>51663.971616719231</v>
      </c>
      <c r="F103" s="3">
        <f t="shared" si="20"/>
        <v>73956.460000000006</v>
      </c>
      <c r="J103" s="3">
        <f t="shared" si="15"/>
        <v>73956.460000000006</v>
      </c>
      <c r="K103" s="3">
        <f t="shared" si="17"/>
        <v>22292.488383280775</v>
      </c>
      <c r="L103" s="3">
        <f>SUM($K$2:K103)</f>
        <v>-2268679.1906624651</v>
      </c>
      <c r="M103" s="3">
        <f t="shared" si="13"/>
        <v>-15124.527937749768</v>
      </c>
    </row>
    <row r="104" spans="2:13" ht="14.5">
      <c r="B104" s="6">
        <f t="shared" si="14"/>
        <v>46630</v>
      </c>
      <c r="C104" s="3">
        <f>'Rent Schedule V.3'!$H$22</f>
        <v>51663.971616719231</v>
      </c>
      <c r="D104" s="3">
        <f t="shared" si="16"/>
        <v>51663.971616719231</v>
      </c>
      <c r="F104" s="3">
        <f t="shared" si="20"/>
        <v>73956.460000000006</v>
      </c>
      <c r="J104" s="3">
        <f t="shared" si="15"/>
        <v>73956.460000000006</v>
      </c>
      <c r="K104" s="3">
        <f t="shared" si="17"/>
        <v>22292.488383280775</v>
      </c>
      <c r="L104" s="3">
        <f>SUM($K$2:K104)</f>
        <v>-2246386.7022791845</v>
      </c>
      <c r="M104" s="3">
        <f t="shared" si="13"/>
        <v>-14975.911348527898</v>
      </c>
    </row>
    <row r="105" spans="2:13" ht="14.5">
      <c r="B105" s="6">
        <f t="shared" si="14"/>
        <v>46660</v>
      </c>
      <c r="C105" s="3">
        <f>'Rent Schedule V.3'!$H$22</f>
        <v>51663.971616719231</v>
      </c>
      <c r="D105" s="3">
        <f t="shared" si="16"/>
        <v>51663.971616719231</v>
      </c>
      <c r="F105" s="3">
        <f t="shared" si="20"/>
        <v>73956.460000000006</v>
      </c>
      <c r="J105" s="3">
        <f t="shared" si="15"/>
        <v>73956.460000000006</v>
      </c>
      <c r="K105" s="3">
        <f t="shared" si="17"/>
        <v>22292.488383280775</v>
      </c>
      <c r="L105" s="3">
        <f>SUM($K$2:K105)</f>
        <v>-2224094.2138959039</v>
      </c>
      <c r="M105" s="3">
        <f t="shared" si="13"/>
        <v>-14827.294759306027</v>
      </c>
    </row>
    <row r="106" spans="2:13" ht="14.5">
      <c r="B106" s="6">
        <f t="shared" si="14"/>
        <v>46691</v>
      </c>
      <c r="C106" s="3">
        <f>'Rent Schedule V.3'!$H$22</f>
        <v>51663.971616719231</v>
      </c>
      <c r="D106" s="3">
        <f t="shared" si="16"/>
        <v>51663.971616719231</v>
      </c>
      <c r="F106" s="3">
        <f t="shared" si="20"/>
        <v>73956.460000000006</v>
      </c>
      <c r="J106" s="3">
        <f t="shared" si="15"/>
        <v>73956.460000000006</v>
      </c>
      <c r="K106" s="3">
        <f t="shared" si="17"/>
        <v>22292.488383280775</v>
      </c>
      <c r="L106" s="3">
        <f>SUM($K$2:K106)</f>
        <v>-2201801.7255126233</v>
      </c>
      <c r="M106" s="3">
        <f t="shared" si="13"/>
        <v>-14678.678170084157</v>
      </c>
    </row>
    <row r="107" spans="2:13" ht="14.5">
      <c r="B107" s="6">
        <f t="shared" si="14"/>
        <v>46721</v>
      </c>
      <c r="C107" s="3">
        <f>'Rent Schedule V.3'!$H$22</f>
        <v>51663.971616719231</v>
      </c>
      <c r="D107" s="3">
        <f t="shared" si="16"/>
        <v>51663.971616719231</v>
      </c>
      <c r="F107" s="3">
        <f t="shared" si="20"/>
        <v>73956.460000000006</v>
      </c>
      <c r="J107" s="3">
        <f t="shared" si="15"/>
        <v>73956.460000000006</v>
      </c>
      <c r="K107" s="3">
        <f t="shared" si="17"/>
        <v>22292.488383280775</v>
      </c>
      <c r="L107" s="3">
        <f>SUM($K$2:K107)</f>
        <v>-2179509.2371293427</v>
      </c>
      <c r="M107" s="3">
        <f t="shared" si="13"/>
        <v>-14530.061580862286</v>
      </c>
    </row>
    <row r="108" spans="2:13" ht="14.5">
      <c r="B108" s="6">
        <f t="shared" si="14"/>
        <v>46752</v>
      </c>
      <c r="C108" s="3">
        <f>'Rent Schedule V.3'!$H$22</f>
        <v>51663.971616719231</v>
      </c>
      <c r="D108" s="3">
        <f t="shared" si="16"/>
        <v>51663.971616719231</v>
      </c>
      <c r="F108" s="3">
        <f t="shared" si="20"/>
        <v>73956.460000000006</v>
      </c>
      <c r="J108" s="3">
        <f t="shared" si="15"/>
        <v>73956.460000000006</v>
      </c>
      <c r="K108" s="3">
        <f t="shared" si="17"/>
        <v>22292.488383280775</v>
      </c>
      <c r="L108" s="3">
        <f>SUM($K$2:K108)</f>
        <v>-2157216.7487460622</v>
      </c>
      <c r="M108" s="3">
        <f t="shared" si="13"/>
        <v>-14381.444991640416</v>
      </c>
    </row>
    <row r="109" spans="2:13" ht="14.5">
      <c r="B109" s="6">
        <f t="shared" si="14"/>
        <v>46783</v>
      </c>
      <c r="C109" s="3">
        <f>'Rent Schedule V.3'!$H$22</f>
        <v>51663.971616719231</v>
      </c>
      <c r="D109" s="3">
        <f t="shared" si="16"/>
        <v>51663.971616719231</v>
      </c>
      <c r="F109" s="3">
        <f t="shared" si="20"/>
        <v>73956.460000000006</v>
      </c>
      <c r="J109" s="3">
        <f t="shared" si="15"/>
        <v>73956.460000000006</v>
      </c>
      <c r="K109" s="3">
        <f t="shared" si="17"/>
        <v>22292.488383280775</v>
      </c>
      <c r="L109" s="3">
        <f>SUM($K$2:K109)</f>
        <v>-2134924.2603627816</v>
      </c>
      <c r="M109" s="3">
        <f t="shared" si="13"/>
        <v>-14232.828402418545</v>
      </c>
    </row>
    <row r="110" spans="2:13" ht="14.5">
      <c r="B110" s="6">
        <f t="shared" si="14"/>
        <v>46812</v>
      </c>
      <c r="C110" s="3">
        <f>'Rent Schedule V.3'!$H$22</f>
        <v>51663.971616719231</v>
      </c>
      <c r="D110" s="3">
        <f t="shared" si="16"/>
        <v>51663.971616719231</v>
      </c>
      <c r="F110" s="3">
        <f t="shared" si="20"/>
        <v>73956.460000000006</v>
      </c>
      <c r="J110" s="3">
        <f t="shared" si="15"/>
        <v>73956.460000000006</v>
      </c>
      <c r="K110" s="3">
        <f t="shared" si="17"/>
        <v>22292.488383280775</v>
      </c>
      <c r="L110" s="3">
        <f>SUM($K$2:K110)</f>
        <v>-2112631.771979501</v>
      </c>
      <c r="M110" s="3">
        <f t="shared" si="13"/>
        <v>-14084.211813196675</v>
      </c>
    </row>
    <row r="111" spans="2:16" ht="14.5">
      <c r="B111" s="6">
        <f t="shared" si="14"/>
        <v>46843</v>
      </c>
      <c r="C111" s="3">
        <f>'Rent Schedule V.3'!$H$22</f>
        <v>51663.971616719231</v>
      </c>
      <c r="D111" s="3">
        <f t="shared" si="16"/>
        <v>51663.971616719231</v>
      </c>
      <c r="F111" s="3">
        <f t="shared" si="20"/>
        <v>73956.460000000006</v>
      </c>
      <c r="J111" s="3">
        <f t="shared" si="15"/>
        <v>73956.460000000006</v>
      </c>
      <c r="K111" s="3">
        <f t="shared" si="17"/>
        <v>22292.488383280775</v>
      </c>
      <c r="L111" s="3">
        <f>SUM($K$2:K111)</f>
        <v>-2090339.2835962202</v>
      </c>
      <c r="M111" s="3">
        <f t="shared" si="13"/>
        <v>-13935.595223974802</v>
      </c>
      <c r="P111" s="21" t="s">
        <v>48</v>
      </c>
    </row>
    <row r="112" spans="1:13" ht="14.5">
      <c r="A112">
        <f>A100+1</f>
        <v>10</v>
      </c>
      <c r="B112" s="6">
        <f t="shared" si="14"/>
        <v>46873</v>
      </c>
      <c r="C112" s="3">
        <f>'Rent Schedule V.3'!$H$22</f>
        <v>51663.971616719231</v>
      </c>
      <c r="D112" s="3">
        <f t="shared" si="16"/>
        <v>51663.971616719231</v>
      </c>
      <c r="F112" s="20">
        <f>INDEX('Rent Schedule V.3'!$D$4:$D$18,MATCH('Monthly Schedule V.3'!A112,'Rent Schedule V.3'!$A$4:$A$18,0))</f>
        <v>75799.75</v>
      </c>
      <c r="J112" s="3">
        <f t="shared" si="15"/>
        <v>75799.75</v>
      </c>
      <c r="K112" s="3">
        <f t="shared" si="17"/>
        <v>24135.778383280769</v>
      </c>
      <c r="L112" s="3">
        <f>SUM($K$2:K112)</f>
        <v>-2066203.5052129393</v>
      </c>
      <c r="M112" s="3">
        <f t="shared" si="13"/>
        <v>-13774.69003475293</v>
      </c>
    </row>
    <row r="113" spans="2:17" ht="14.5">
      <c r="B113" s="6">
        <f t="shared" si="14"/>
        <v>46904</v>
      </c>
      <c r="C113" s="3">
        <f>'Rent Schedule V.3'!$H$22</f>
        <v>51663.971616719231</v>
      </c>
      <c r="D113" s="3">
        <f t="shared" si="16"/>
        <v>51663.971616719231</v>
      </c>
      <c r="F113" s="3">
        <f>F112</f>
        <v>75799.75</v>
      </c>
      <c r="J113" s="3">
        <f t="shared" si="15"/>
        <v>75799.75</v>
      </c>
      <c r="K113" s="3">
        <f t="shared" si="17"/>
        <v>24135.778383280769</v>
      </c>
      <c r="L113" s="3">
        <f>SUM($K$2:K113)</f>
        <v>-2042067.7268296585</v>
      </c>
      <c r="M113" s="3">
        <f t="shared" si="13"/>
        <v>-13613.784845531058</v>
      </c>
      <c r="P113" s="3">
        <f>-L123</f>
        <v>1800709.94299685</v>
      </c>
      <c r="Q113" s="3" t="s">
        <v>47</v>
      </c>
    </row>
    <row r="114" spans="2:17" ht="14.5">
      <c r="B114" s="6">
        <f t="shared" si="14"/>
        <v>46934</v>
      </c>
      <c r="C114" s="3">
        <f>'Rent Schedule V.3'!$H$22</f>
        <v>51663.971616719231</v>
      </c>
      <c r="D114" s="3">
        <f t="shared" si="16"/>
        <v>51663.971616719231</v>
      </c>
      <c r="F114" s="3">
        <f t="shared" si="21" ref="F114:F123">F113</f>
        <v>75799.75</v>
      </c>
      <c r="J114" s="3">
        <f t="shared" si="15"/>
        <v>75799.75</v>
      </c>
      <c r="K114" s="3">
        <f t="shared" si="17"/>
        <v>24135.778383280769</v>
      </c>
      <c r="L114" s="3">
        <f>SUM($K$2:K114)</f>
        <v>-2017931.9484463777</v>
      </c>
      <c r="M114" s="3">
        <f t="shared" si="13"/>
        <v>-13452.879656309186</v>
      </c>
      <c r="P114" s="3">
        <f>F114*3</f>
        <v>227399.25</v>
      </c>
      <c r="Q114" t="s">
        <v>49</v>
      </c>
    </row>
    <row r="115" spans="2:17" ht="14.5">
      <c r="B115" s="6">
        <f t="shared" si="14"/>
        <v>46965</v>
      </c>
      <c r="C115" s="3">
        <f>'Rent Schedule V.3'!$H$22</f>
        <v>51663.971616719231</v>
      </c>
      <c r="D115" s="3">
        <f t="shared" si="16"/>
        <v>51663.971616719231</v>
      </c>
      <c r="F115" s="3">
        <f t="shared" si="21"/>
        <v>75799.75</v>
      </c>
      <c r="J115" s="3">
        <f t="shared" si="15"/>
        <v>75799.75</v>
      </c>
      <c r="K115" s="3">
        <f t="shared" si="17"/>
        <v>24135.778383280769</v>
      </c>
      <c r="L115" s="3">
        <f>SUM($K$2:K115)</f>
        <v>-1993796.1700630968</v>
      </c>
      <c r="M115" s="3">
        <f t="shared" si="13"/>
        <v>-13291.974467087313</v>
      </c>
      <c r="P115" s="3">
        <f>-SUM(M2:M123)</f>
        <v>2166334.8680840735</v>
      </c>
      <c r="Q115" t="s">
        <v>50</v>
      </c>
    </row>
    <row r="116" spans="2:17" ht="14.5">
      <c r="B116" s="6">
        <f t="shared" si="14"/>
        <v>46996</v>
      </c>
      <c r="C116" s="3">
        <f>'Rent Schedule V.3'!$H$22</f>
        <v>51663.971616719231</v>
      </c>
      <c r="D116" s="3">
        <f t="shared" si="16"/>
        <v>51663.971616719231</v>
      </c>
      <c r="F116" s="3">
        <f t="shared" si="21"/>
        <v>75799.75</v>
      </c>
      <c r="J116" s="3">
        <f t="shared" si="15"/>
        <v>75799.75</v>
      </c>
      <c r="K116" s="3">
        <f t="shared" si="17"/>
        <v>24135.778383280769</v>
      </c>
      <c r="L116" s="3">
        <f>SUM($K$2:K116)</f>
        <v>-1969660.391679816</v>
      </c>
      <c r="M116" s="3">
        <f t="shared" si="13"/>
        <v>-13131.069277865441</v>
      </c>
      <c r="P116" s="23" t="s">
        <v>54</v>
      </c>
      <c r="Q116" t="s">
        <v>51</v>
      </c>
    </row>
    <row r="117" spans="2:17" ht="14.5">
      <c r="B117" s="6">
        <f t="shared" si="14"/>
        <v>47026</v>
      </c>
      <c r="C117" s="3">
        <f>'Rent Schedule V.3'!$H$22</f>
        <v>51663.971616719231</v>
      </c>
      <c r="D117" s="3">
        <f t="shared" si="16"/>
        <v>51663.971616719231</v>
      </c>
      <c r="F117" s="3">
        <f t="shared" si="21"/>
        <v>75799.75</v>
      </c>
      <c r="J117" s="3">
        <f t="shared" si="15"/>
        <v>75799.75</v>
      </c>
      <c r="K117" s="3">
        <f t="shared" si="17"/>
        <v>24135.778383280769</v>
      </c>
      <c r="L117" s="3">
        <f>SUM($K$2:K117)</f>
        <v>-1945524.6132965351</v>
      </c>
      <c r="M117" s="3">
        <f t="shared" si="13"/>
        <v>-12970.164088643569</v>
      </c>
      <c r="P117" s="23" t="s">
        <v>54</v>
      </c>
      <c r="Q117" t="s">
        <v>52</v>
      </c>
    </row>
    <row r="118" spans="2:17" ht="14.5">
      <c r="B118" s="6">
        <f t="shared" si="14"/>
        <v>47057</v>
      </c>
      <c r="C118" s="3">
        <f>'Rent Schedule V.3'!$H$22</f>
        <v>51663.971616719231</v>
      </c>
      <c r="D118" s="3">
        <f t="shared" si="16"/>
        <v>51663.971616719231</v>
      </c>
      <c r="F118" s="3">
        <f t="shared" si="21"/>
        <v>75799.75</v>
      </c>
      <c r="J118" s="3">
        <f t="shared" si="15"/>
        <v>75799.75</v>
      </c>
      <c r="K118" s="3">
        <f t="shared" si="17"/>
        <v>24135.778383280769</v>
      </c>
      <c r="L118" s="3">
        <f>SUM($K$2:K118)</f>
        <v>-1921388.8349132543</v>
      </c>
      <c r="M118" s="3">
        <f t="shared" si="13"/>
        <v>-12809.258899421697</v>
      </c>
      <c r="P118" s="23" t="s">
        <v>54</v>
      </c>
      <c r="Q118" t="s">
        <v>53</v>
      </c>
    </row>
    <row r="119" spans="2:13" ht="14.5">
      <c r="B119" s="6">
        <f t="shared" si="14"/>
        <v>47087</v>
      </c>
      <c r="C119" s="3">
        <f>'Rent Schedule V.3'!$H$22</f>
        <v>51663.971616719231</v>
      </c>
      <c r="D119" s="3">
        <f t="shared" si="16"/>
        <v>51663.971616719231</v>
      </c>
      <c r="F119" s="3">
        <f t="shared" si="21"/>
        <v>75799.75</v>
      </c>
      <c r="J119" s="3">
        <f t="shared" si="15"/>
        <v>75799.75</v>
      </c>
      <c r="K119" s="3">
        <f t="shared" si="17"/>
        <v>24135.778383280769</v>
      </c>
      <c r="L119" s="3">
        <f>SUM($K$2:K119)</f>
        <v>-1897253.0565299734</v>
      </c>
      <c r="M119" s="3">
        <f t="shared" si="13"/>
        <v>-12648.353710199823</v>
      </c>
    </row>
    <row r="120" spans="2:13" ht="14.5">
      <c r="B120" s="6">
        <f t="shared" si="14"/>
        <v>47118</v>
      </c>
      <c r="C120" s="3">
        <f>'Rent Schedule V.3'!$H$22</f>
        <v>51663.971616719231</v>
      </c>
      <c r="D120" s="3">
        <f t="shared" si="16"/>
        <v>51663.971616719231</v>
      </c>
      <c r="F120" s="3">
        <f t="shared" si="21"/>
        <v>75799.75</v>
      </c>
      <c r="J120" s="3">
        <f t="shared" si="15"/>
        <v>75799.75</v>
      </c>
      <c r="K120" s="3">
        <f t="shared" si="17"/>
        <v>24135.778383280769</v>
      </c>
      <c r="L120" s="3">
        <f>SUM($K$2:K120)</f>
        <v>-1873117.2781466926</v>
      </c>
      <c r="M120" s="3">
        <f t="shared" si="13"/>
        <v>-12487.448520977951</v>
      </c>
    </row>
    <row r="121" spans="2:13" ht="14.5">
      <c r="B121" s="6">
        <f t="shared" si="14"/>
        <v>47149</v>
      </c>
      <c r="C121" s="3">
        <f>'Rent Schedule V.3'!$H$22</f>
        <v>51663.971616719231</v>
      </c>
      <c r="D121" s="3">
        <f t="shared" si="16"/>
        <v>51663.971616719231</v>
      </c>
      <c r="F121" s="3">
        <f t="shared" si="21"/>
        <v>75799.75</v>
      </c>
      <c r="J121" s="3">
        <f t="shared" si="15"/>
        <v>75799.75</v>
      </c>
      <c r="K121" s="3">
        <f t="shared" si="17"/>
        <v>24135.778383280769</v>
      </c>
      <c r="L121" s="3">
        <f>SUM($K$2:K121)</f>
        <v>-1848981.4997634117</v>
      </c>
      <c r="M121" s="3">
        <f t="shared" si="13"/>
        <v>-12326.543331756078</v>
      </c>
    </row>
    <row r="122" spans="2:13" ht="14.5">
      <c r="B122" s="6">
        <f t="shared" si="14"/>
        <v>47177</v>
      </c>
      <c r="C122" s="3">
        <f>'Rent Schedule V.3'!$H$22</f>
        <v>51663.971616719231</v>
      </c>
      <c r="D122" s="3">
        <f t="shared" si="16"/>
        <v>51663.971616719231</v>
      </c>
      <c r="F122" s="3">
        <f t="shared" si="21"/>
        <v>75799.75</v>
      </c>
      <c r="J122" s="3">
        <f t="shared" si="15"/>
        <v>75799.75</v>
      </c>
      <c r="K122" s="3">
        <f t="shared" si="17"/>
        <v>24135.778383280769</v>
      </c>
      <c r="L122" s="3">
        <f>SUM($K$2:K122)</f>
        <v>-1824845.7213801309</v>
      </c>
      <c r="M122" s="3">
        <f t="shared" si="13"/>
        <v>-12165.638142534206</v>
      </c>
    </row>
    <row r="123" spans="2:13" ht="14.5">
      <c r="B123" s="6">
        <f t="shared" si="14"/>
        <v>47208</v>
      </c>
      <c r="C123" s="3">
        <f>'Rent Schedule V.3'!$H$22</f>
        <v>51663.971616719231</v>
      </c>
      <c r="D123" s="3">
        <f t="shared" si="16"/>
        <v>51663.971616719231</v>
      </c>
      <c r="F123" s="3">
        <f t="shared" si="21"/>
        <v>75799.75</v>
      </c>
      <c r="J123" s="3">
        <f t="shared" si="15"/>
        <v>75799.75</v>
      </c>
      <c r="K123" s="3">
        <f t="shared" si="17"/>
        <v>24135.778383280769</v>
      </c>
      <c r="L123" s="20">
        <f>SUM($K$2:K123)</f>
        <v>-1800709.94299685</v>
      </c>
      <c r="M123" s="3">
        <f t="shared" si="13"/>
        <v>-12004.732953312334</v>
      </c>
    </row>
    <row r="124" spans="1:13" ht="14.5">
      <c r="A124">
        <f>A112+1</f>
        <v>11</v>
      </c>
      <c r="B124" s="6">
        <f t="shared" si="14"/>
        <v>47238</v>
      </c>
      <c r="C124" s="3">
        <f>'Rent Schedule V.3'!$H$22</f>
        <v>51663.971616719231</v>
      </c>
      <c r="D124" s="3">
        <f t="shared" si="16"/>
        <v>51663.971616719231</v>
      </c>
      <c r="F124" s="20">
        <f>INDEX('Rent Schedule V.3'!$D$4:$D$18,MATCH('Monthly Schedule V.3'!A124,'Rent Schedule V.3'!$A$4:$A$18,0))</f>
        <v>77688</v>
      </c>
      <c r="J124" s="3">
        <f t="shared" si="15"/>
        <v>77688</v>
      </c>
      <c r="K124" s="3">
        <f t="shared" si="17"/>
        <v>26024.028383280769</v>
      </c>
      <c r="L124" s="3">
        <f>SUM($K$2:K124)</f>
        <v>-1774685.9146135692</v>
      </c>
      <c r="M124" s="3"/>
    </row>
    <row r="125" spans="2:13" ht="14.5">
      <c r="B125" s="6">
        <f t="shared" si="14"/>
        <v>47269</v>
      </c>
      <c r="C125" s="3">
        <f>'Rent Schedule V.3'!$H$22</f>
        <v>51663.971616719231</v>
      </c>
      <c r="D125" s="3">
        <f t="shared" si="16"/>
        <v>51663.971616719231</v>
      </c>
      <c r="F125" s="3">
        <f>F124</f>
        <v>77688</v>
      </c>
      <c r="J125" s="3">
        <f t="shared" si="15"/>
        <v>77688</v>
      </c>
      <c r="K125" s="3">
        <f t="shared" si="17"/>
        <v>26024.028383280769</v>
      </c>
      <c r="L125" s="3">
        <f>SUM($K$2:K125)</f>
        <v>-1748661.8862302883</v>
      </c>
      <c r="M125" s="3"/>
    </row>
    <row r="126" spans="2:13" ht="14.5">
      <c r="B126" s="6">
        <f t="shared" si="14"/>
        <v>47299</v>
      </c>
      <c r="C126" s="3">
        <f>'Rent Schedule V.3'!$H$22</f>
        <v>51663.971616719231</v>
      </c>
      <c r="D126" s="3">
        <f t="shared" si="16"/>
        <v>51663.971616719231</v>
      </c>
      <c r="F126" s="3">
        <f t="shared" si="22" ref="F126:F135">F125</f>
        <v>77688</v>
      </c>
      <c r="J126" s="3">
        <f t="shared" si="15"/>
        <v>77688</v>
      </c>
      <c r="K126" s="3">
        <f t="shared" si="17"/>
        <v>26024.028383280769</v>
      </c>
      <c r="L126" s="3">
        <f>SUM($K$2:K126)</f>
        <v>-1722637.8578470075</v>
      </c>
      <c r="M126" s="3"/>
    </row>
    <row r="127" spans="2:13" ht="14.5">
      <c r="B127" s="6">
        <f t="shared" si="14"/>
        <v>47330</v>
      </c>
      <c r="C127" s="3">
        <f>'Rent Schedule V.3'!$H$22</f>
        <v>51663.971616719231</v>
      </c>
      <c r="D127" s="3">
        <f t="shared" si="16"/>
        <v>51663.971616719231</v>
      </c>
      <c r="F127" s="3">
        <f t="shared" si="22"/>
        <v>77688</v>
      </c>
      <c r="J127" s="3">
        <f t="shared" si="15"/>
        <v>77688</v>
      </c>
      <c r="K127" s="3">
        <f t="shared" si="17"/>
        <v>26024.028383280769</v>
      </c>
      <c r="L127" s="3">
        <f>SUM($K$2:K127)</f>
        <v>-1696613.8294637266</v>
      </c>
      <c r="M127" s="3"/>
    </row>
    <row r="128" spans="2:13" ht="14.5">
      <c r="B128" s="6">
        <f t="shared" si="14"/>
        <v>47361</v>
      </c>
      <c r="C128" s="3">
        <f>'Rent Schedule V.3'!$H$22</f>
        <v>51663.971616719231</v>
      </c>
      <c r="D128" s="3">
        <f t="shared" si="16"/>
        <v>51663.971616719231</v>
      </c>
      <c r="F128" s="3">
        <f t="shared" si="22"/>
        <v>77688</v>
      </c>
      <c r="J128" s="3">
        <f t="shared" si="15"/>
        <v>77688</v>
      </c>
      <c r="K128" s="3">
        <f t="shared" si="17"/>
        <v>26024.028383280769</v>
      </c>
      <c r="L128" s="3">
        <f>SUM($K$2:K128)</f>
        <v>-1670589.8010804458</v>
      </c>
      <c r="M128" s="3"/>
    </row>
    <row r="129" spans="2:13" ht="14.5">
      <c r="B129" s="6">
        <f t="shared" si="14"/>
        <v>47391</v>
      </c>
      <c r="C129" s="3">
        <f>'Rent Schedule V.3'!$H$22</f>
        <v>51663.971616719231</v>
      </c>
      <c r="D129" s="3">
        <f t="shared" si="16"/>
        <v>51663.971616719231</v>
      </c>
      <c r="F129" s="3">
        <f t="shared" si="22"/>
        <v>77688</v>
      </c>
      <c r="J129" s="3">
        <f t="shared" si="15"/>
        <v>77688</v>
      </c>
      <c r="K129" s="3">
        <f t="shared" si="17"/>
        <v>26024.028383280769</v>
      </c>
      <c r="L129" s="3">
        <f>SUM($K$2:K129)</f>
        <v>-1644565.7726971649</v>
      </c>
      <c r="M129" s="3"/>
    </row>
    <row r="130" spans="2:13" ht="14.5">
      <c r="B130" s="6">
        <f t="shared" si="14"/>
        <v>47422</v>
      </c>
      <c r="C130" s="3">
        <f>'Rent Schedule V.3'!$H$22</f>
        <v>51663.971616719231</v>
      </c>
      <c r="D130" s="3">
        <f t="shared" si="16"/>
        <v>51663.971616719231</v>
      </c>
      <c r="F130" s="3">
        <f t="shared" si="22"/>
        <v>77688</v>
      </c>
      <c r="J130" s="3">
        <f t="shared" si="15"/>
        <v>77688</v>
      </c>
      <c r="K130" s="3">
        <f t="shared" si="17"/>
        <v>26024.028383280769</v>
      </c>
      <c r="L130" s="3">
        <f>SUM($K$2:K130)</f>
        <v>-1618541.7443138841</v>
      </c>
      <c r="M130" s="3"/>
    </row>
    <row r="131" spans="2:13" ht="14.5">
      <c r="B131" s="6">
        <f t="shared" si="14"/>
        <v>47452</v>
      </c>
      <c r="C131" s="3">
        <f>'Rent Schedule V.3'!$H$22</f>
        <v>51663.971616719231</v>
      </c>
      <c r="D131" s="3">
        <f t="shared" si="16"/>
        <v>51663.971616719231</v>
      </c>
      <c r="F131" s="3">
        <f t="shared" si="22"/>
        <v>77688</v>
      </c>
      <c r="J131" s="3">
        <f t="shared" si="15"/>
        <v>77688</v>
      </c>
      <c r="K131" s="3">
        <f t="shared" si="17"/>
        <v>26024.028383280769</v>
      </c>
      <c r="L131" s="3">
        <f>SUM($K$2:K131)</f>
        <v>-1592517.7159306032</v>
      </c>
      <c r="M131" s="3"/>
    </row>
    <row r="132" spans="2:13" ht="14.5">
      <c r="B132" s="6">
        <f t="shared" si="23" ref="B132:B183">EOMONTH(B131,1)</f>
        <v>47483</v>
      </c>
      <c r="C132" s="3">
        <f>'Rent Schedule V.3'!$H$22</f>
        <v>51663.971616719231</v>
      </c>
      <c r="D132" s="3">
        <f t="shared" si="16"/>
        <v>51663.971616719231</v>
      </c>
      <c r="F132" s="3">
        <f t="shared" si="22"/>
        <v>77688</v>
      </c>
      <c r="J132" s="3">
        <f t="shared" si="15"/>
        <v>77688</v>
      </c>
      <c r="K132" s="3">
        <f t="shared" si="17"/>
        <v>26024.028383280769</v>
      </c>
      <c r="L132" s="3">
        <f>SUM($K$2:K132)</f>
        <v>-1566493.6875473224</v>
      </c>
      <c r="M132" s="3"/>
    </row>
    <row r="133" spans="2:13" ht="14.5">
      <c r="B133" s="6">
        <f t="shared" si="23"/>
        <v>47514</v>
      </c>
      <c r="C133" s="3">
        <f>'Rent Schedule V.3'!$H$22</f>
        <v>51663.971616719231</v>
      </c>
      <c r="D133" s="3">
        <f t="shared" si="16"/>
        <v>51663.971616719231</v>
      </c>
      <c r="F133" s="3">
        <f t="shared" si="22"/>
        <v>77688</v>
      </c>
      <c r="J133" s="3">
        <f t="shared" si="24" ref="J133:J183">F133+G133+H133+I133</f>
        <v>77688</v>
      </c>
      <c r="K133" s="3">
        <f t="shared" si="17"/>
        <v>26024.028383280769</v>
      </c>
      <c r="L133" s="3">
        <f>SUM($K$2:K133)</f>
        <v>-1540469.6591640415</v>
      </c>
      <c r="M133" s="3"/>
    </row>
    <row r="134" spans="2:13" ht="14.5">
      <c r="B134" s="6">
        <f t="shared" si="23"/>
        <v>47542</v>
      </c>
      <c r="C134" s="3">
        <f>'Rent Schedule V.3'!$H$22</f>
        <v>51663.971616719231</v>
      </c>
      <c r="D134" s="3">
        <f t="shared" si="16"/>
        <v>51663.971616719231</v>
      </c>
      <c r="F134" s="3">
        <f t="shared" si="22"/>
        <v>77688</v>
      </c>
      <c r="J134" s="3">
        <f t="shared" si="24"/>
        <v>77688</v>
      </c>
      <c r="K134" s="3">
        <f t="shared" si="17"/>
        <v>26024.028383280769</v>
      </c>
      <c r="L134" s="3">
        <f>SUM($K$2:K134)</f>
        <v>-1514445.6307807607</v>
      </c>
      <c r="M134" s="3"/>
    </row>
    <row r="135" spans="2:13" ht="14.5">
      <c r="B135" s="6">
        <f t="shared" si="23"/>
        <v>47573</v>
      </c>
      <c r="C135" s="3">
        <f>'Rent Schedule V.3'!$H$22</f>
        <v>51663.971616719231</v>
      </c>
      <c r="D135" s="3">
        <f t="shared" si="25" ref="D135:D183">C135</f>
        <v>51663.971616719231</v>
      </c>
      <c r="F135" s="3">
        <f t="shared" si="22"/>
        <v>77688</v>
      </c>
      <c r="J135" s="3">
        <f t="shared" si="24"/>
        <v>77688</v>
      </c>
      <c r="K135" s="3">
        <f t="shared" si="17"/>
        <v>26024.028383280769</v>
      </c>
      <c r="L135" s="3">
        <f>SUM($K$2:K135)</f>
        <v>-1488421.6023974798</v>
      </c>
      <c r="M135" s="3"/>
    </row>
    <row r="136" spans="1:13" ht="14.5">
      <c r="A136">
        <f>A124+1</f>
        <v>12</v>
      </c>
      <c r="B136" s="6">
        <f t="shared" si="23"/>
        <v>47603</v>
      </c>
      <c r="C136" s="3">
        <f>'Rent Schedule V.3'!$H$22</f>
        <v>51663.971616719231</v>
      </c>
      <c r="D136" s="3">
        <f t="shared" si="25"/>
        <v>51663.971616719231</v>
      </c>
      <c r="F136" s="20">
        <f>INDEX('Rent Schedule V.3'!$D$4:$D$18,MATCH('Monthly Schedule V.3'!A136,'Rent Schedule V.3'!$A$4:$A$18,0))</f>
        <v>79643.69</v>
      </c>
      <c r="J136" s="3">
        <f t="shared" si="24"/>
        <v>79643.69</v>
      </c>
      <c r="K136" s="3">
        <f t="shared" si="17"/>
        <v>27979.718383280771</v>
      </c>
      <c r="L136" s="3">
        <f>SUM($K$2:K136)</f>
        <v>-1460441.884014199</v>
      </c>
      <c r="M136" s="3"/>
    </row>
    <row r="137" spans="2:13" ht="14.5">
      <c r="B137" s="6">
        <f t="shared" si="23"/>
        <v>47634</v>
      </c>
      <c r="C137" s="3">
        <f>'Rent Schedule V.3'!$H$22</f>
        <v>51663.971616719231</v>
      </c>
      <c r="D137" s="3">
        <f t="shared" si="25"/>
        <v>51663.971616719231</v>
      </c>
      <c r="F137" s="3">
        <f>F136</f>
        <v>79643.69</v>
      </c>
      <c r="J137" s="3">
        <f t="shared" si="24"/>
        <v>79643.69</v>
      </c>
      <c r="K137" s="3">
        <f t="shared" si="17"/>
        <v>27979.718383280771</v>
      </c>
      <c r="L137" s="3">
        <f>SUM($K$2:K137)</f>
        <v>-1432462.1656309182</v>
      </c>
      <c r="M137" s="3"/>
    </row>
    <row r="138" spans="2:13" ht="14.5">
      <c r="B138" s="6">
        <f t="shared" si="23"/>
        <v>47664</v>
      </c>
      <c r="C138" s="3">
        <f>'Rent Schedule V.3'!$H$22</f>
        <v>51663.971616719231</v>
      </c>
      <c r="D138" s="3">
        <f t="shared" si="25"/>
        <v>51663.971616719231</v>
      </c>
      <c r="F138" s="3">
        <f t="shared" si="26" ref="F138:F147">F137</f>
        <v>79643.69</v>
      </c>
      <c r="J138" s="3">
        <f t="shared" si="24"/>
        <v>79643.69</v>
      </c>
      <c r="K138" s="3">
        <f t="shared" si="17"/>
        <v>27979.718383280771</v>
      </c>
      <c r="L138" s="3">
        <f>SUM($K$2:K138)</f>
        <v>-1404482.4472476374</v>
      </c>
      <c r="M138" s="3"/>
    </row>
    <row r="139" spans="2:13" ht="14.5">
      <c r="B139" s="6">
        <f t="shared" si="23"/>
        <v>47695</v>
      </c>
      <c r="C139" s="3">
        <f>'Rent Schedule V.3'!$H$22</f>
        <v>51663.971616719231</v>
      </c>
      <c r="D139" s="3">
        <f t="shared" si="25"/>
        <v>51663.971616719231</v>
      </c>
      <c r="F139" s="3">
        <f t="shared" si="26"/>
        <v>79643.69</v>
      </c>
      <c r="J139" s="3">
        <f t="shared" si="24"/>
        <v>79643.69</v>
      </c>
      <c r="K139" s="3">
        <f t="shared" si="27" ref="K139:K183">J139-C139</f>
        <v>27979.718383280771</v>
      </c>
      <c r="L139" s="3">
        <f>SUM($K$2:K139)</f>
        <v>-1376502.7288643566</v>
      </c>
      <c r="M139" s="3"/>
    </row>
    <row r="140" spans="2:13" ht="14.5">
      <c r="B140" s="6">
        <f t="shared" si="23"/>
        <v>47726</v>
      </c>
      <c r="C140" s="3">
        <f>'Rent Schedule V.3'!$H$22</f>
        <v>51663.971616719231</v>
      </c>
      <c r="D140" s="3">
        <f t="shared" si="25"/>
        <v>51663.971616719231</v>
      </c>
      <c r="F140" s="3">
        <f t="shared" si="26"/>
        <v>79643.69</v>
      </c>
      <c r="J140" s="3">
        <f t="shared" si="24"/>
        <v>79643.69</v>
      </c>
      <c r="K140" s="3">
        <f t="shared" si="27"/>
        <v>27979.718383280771</v>
      </c>
      <c r="L140" s="3">
        <f>SUM($K$2:K140)</f>
        <v>-1348523.0104810759</v>
      </c>
      <c r="M140" s="3"/>
    </row>
    <row r="141" spans="2:13" ht="14.5">
      <c r="B141" s="6">
        <f t="shared" si="23"/>
        <v>47756</v>
      </c>
      <c r="C141" s="3">
        <f>'Rent Schedule V.3'!$H$22</f>
        <v>51663.971616719231</v>
      </c>
      <c r="D141" s="3">
        <f t="shared" si="25"/>
        <v>51663.971616719231</v>
      </c>
      <c r="F141" s="3">
        <f t="shared" si="26"/>
        <v>79643.69</v>
      </c>
      <c r="J141" s="3">
        <f t="shared" si="24"/>
        <v>79643.69</v>
      </c>
      <c r="K141" s="3">
        <f t="shared" si="27"/>
        <v>27979.718383280771</v>
      </c>
      <c r="L141" s="3">
        <f>SUM($K$2:K141)</f>
        <v>-1320543.2920977951</v>
      </c>
      <c r="M141" s="3"/>
    </row>
    <row r="142" spans="2:13" ht="14.5">
      <c r="B142" s="6">
        <f t="shared" si="23"/>
        <v>47787</v>
      </c>
      <c r="C142" s="3">
        <f>'Rent Schedule V.3'!$H$22</f>
        <v>51663.971616719231</v>
      </c>
      <c r="D142" s="3">
        <f t="shared" si="25"/>
        <v>51663.971616719231</v>
      </c>
      <c r="F142" s="3">
        <f t="shared" si="26"/>
        <v>79643.69</v>
      </c>
      <c r="J142" s="3">
        <f t="shared" si="24"/>
        <v>79643.69</v>
      </c>
      <c r="K142" s="3">
        <f t="shared" si="27"/>
        <v>27979.718383280771</v>
      </c>
      <c r="L142" s="3">
        <f>SUM($K$2:K142)</f>
        <v>-1292563.5737145143</v>
      </c>
      <c r="M142" s="3"/>
    </row>
    <row r="143" spans="2:13" ht="14.5">
      <c r="B143" s="6">
        <f t="shared" si="23"/>
        <v>47817</v>
      </c>
      <c r="C143" s="3">
        <f>'Rent Schedule V.3'!$H$22</f>
        <v>51663.971616719231</v>
      </c>
      <c r="D143" s="3">
        <f t="shared" si="25"/>
        <v>51663.971616719231</v>
      </c>
      <c r="F143" s="3">
        <f t="shared" si="26"/>
        <v>79643.69</v>
      </c>
      <c r="J143" s="3">
        <f t="shared" si="24"/>
        <v>79643.69</v>
      </c>
      <c r="K143" s="3">
        <f t="shared" si="27"/>
        <v>27979.718383280771</v>
      </c>
      <c r="L143" s="3">
        <f>SUM($K$2:K143)</f>
        <v>-1264583.8553312335</v>
      </c>
      <c r="M143" s="3"/>
    </row>
    <row r="144" spans="2:13" ht="14.5">
      <c r="B144" s="6">
        <f t="shared" si="23"/>
        <v>47848</v>
      </c>
      <c r="C144" s="3">
        <f>'Rent Schedule V.3'!$H$22</f>
        <v>51663.971616719231</v>
      </c>
      <c r="D144" s="3">
        <f t="shared" si="25"/>
        <v>51663.971616719231</v>
      </c>
      <c r="F144" s="3">
        <f t="shared" si="26"/>
        <v>79643.69</v>
      </c>
      <c r="J144" s="3">
        <f t="shared" si="24"/>
        <v>79643.69</v>
      </c>
      <c r="K144" s="3">
        <f t="shared" si="27"/>
        <v>27979.718383280771</v>
      </c>
      <c r="L144" s="3">
        <f>SUM($K$2:K144)</f>
        <v>-1236604.1369479527</v>
      </c>
      <c r="M144" s="3"/>
    </row>
    <row r="145" spans="2:13" ht="14.5">
      <c r="B145" s="6">
        <f t="shared" si="23"/>
        <v>47879</v>
      </c>
      <c r="C145" s="3">
        <f>'Rent Schedule V.3'!$H$22</f>
        <v>51663.971616719231</v>
      </c>
      <c r="D145" s="3">
        <f t="shared" si="25"/>
        <v>51663.971616719231</v>
      </c>
      <c r="F145" s="3">
        <f t="shared" si="26"/>
        <v>79643.69</v>
      </c>
      <c r="J145" s="3">
        <f t="shared" si="24"/>
        <v>79643.69</v>
      </c>
      <c r="K145" s="3">
        <f t="shared" si="27"/>
        <v>27979.718383280771</v>
      </c>
      <c r="L145" s="3">
        <f>SUM($K$2:K145)</f>
        <v>-1208624.4185646719</v>
      </c>
      <c r="M145" s="3"/>
    </row>
    <row r="146" spans="2:13" ht="14.5">
      <c r="B146" s="6">
        <f t="shared" si="23"/>
        <v>47907</v>
      </c>
      <c r="C146" s="3">
        <f>'Rent Schedule V.3'!$H$22</f>
        <v>51663.971616719231</v>
      </c>
      <c r="D146" s="3">
        <f t="shared" si="25"/>
        <v>51663.971616719231</v>
      </c>
      <c r="F146" s="3">
        <f t="shared" si="26"/>
        <v>79643.69</v>
      </c>
      <c r="J146" s="3">
        <f t="shared" si="24"/>
        <v>79643.69</v>
      </c>
      <c r="K146" s="3">
        <f t="shared" si="27"/>
        <v>27979.718383280771</v>
      </c>
      <c r="L146" s="3">
        <f>SUM($K$2:K146)</f>
        <v>-1180644.7001813911</v>
      </c>
      <c r="M146" s="3"/>
    </row>
    <row r="147" spans="2:13" ht="14.5">
      <c r="B147" s="6">
        <f t="shared" si="23"/>
        <v>47938</v>
      </c>
      <c r="C147" s="3">
        <f>'Rent Schedule V.3'!$H$22</f>
        <v>51663.971616719231</v>
      </c>
      <c r="D147" s="3">
        <f t="shared" si="25"/>
        <v>51663.971616719231</v>
      </c>
      <c r="F147" s="3">
        <f t="shared" si="26"/>
        <v>79643.69</v>
      </c>
      <c r="J147" s="3">
        <f t="shared" si="24"/>
        <v>79643.69</v>
      </c>
      <c r="K147" s="3">
        <f t="shared" si="27"/>
        <v>27979.718383280771</v>
      </c>
      <c r="L147" s="3">
        <f>SUM($K$2:K147)</f>
        <v>-1152664.9817981103</v>
      </c>
      <c r="M147" s="3"/>
    </row>
    <row r="148" spans="1:13" ht="14.5">
      <c r="A148">
        <f>A136+1</f>
        <v>13</v>
      </c>
      <c r="B148" s="6">
        <f t="shared" si="23"/>
        <v>47968</v>
      </c>
      <c r="C148" s="3">
        <f>'Rent Schedule V.3'!$H$22</f>
        <v>51663.971616719231</v>
      </c>
      <c r="D148" s="3">
        <f t="shared" si="25"/>
        <v>51663.971616719231</v>
      </c>
      <c r="F148" s="20">
        <f>INDEX('Rent Schedule V.3'!$D$4:$D$18,MATCH('Monthly Schedule V.3'!A148,'Rent Schedule V.3'!$A$4:$A$18,0))</f>
        <v>81621.850000000006</v>
      </c>
      <c r="J148" s="3">
        <f t="shared" si="24"/>
        <v>81621.850000000006</v>
      </c>
      <c r="K148" s="3">
        <f t="shared" si="27"/>
        <v>29957.878383280775</v>
      </c>
      <c r="L148" s="3">
        <f>SUM($K$2:K148)</f>
        <v>-1122707.1034148296</v>
      </c>
      <c r="M148" s="3"/>
    </row>
    <row r="149" spans="2:13" ht="14.5">
      <c r="B149" s="6">
        <f t="shared" si="23"/>
        <v>47999</v>
      </c>
      <c r="C149" s="3">
        <f>'Rent Schedule V.3'!$H$22</f>
        <v>51663.971616719231</v>
      </c>
      <c r="D149" s="3">
        <f t="shared" si="25"/>
        <v>51663.971616719231</v>
      </c>
      <c r="F149" s="3">
        <f>F148</f>
        <v>81621.850000000006</v>
      </c>
      <c r="J149" s="3">
        <f t="shared" si="24"/>
        <v>81621.850000000006</v>
      </c>
      <c r="K149" s="3">
        <f t="shared" si="27"/>
        <v>29957.878383280775</v>
      </c>
      <c r="L149" s="3">
        <f>SUM($K$2:K149)</f>
        <v>-1092749.2250315489</v>
      </c>
      <c r="M149" s="3"/>
    </row>
    <row r="150" spans="2:13" ht="14.5">
      <c r="B150" s="6">
        <f t="shared" si="23"/>
        <v>48029</v>
      </c>
      <c r="C150" s="3">
        <f>'Rent Schedule V.3'!$H$22</f>
        <v>51663.971616719231</v>
      </c>
      <c r="D150" s="3">
        <f t="shared" si="25"/>
        <v>51663.971616719231</v>
      </c>
      <c r="F150" s="3">
        <f t="shared" si="28" ref="F150:F159">F149</f>
        <v>81621.850000000006</v>
      </c>
      <c r="J150" s="3">
        <f t="shared" si="24"/>
        <v>81621.850000000006</v>
      </c>
      <c r="K150" s="3">
        <f t="shared" si="27"/>
        <v>29957.878383280775</v>
      </c>
      <c r="L150" s="3">
        <f>SUM($K$2:K150)</f>
        <v>-1062791.3466482682</v>
      </c>
      <c r="M150" s="3"/>
    </row>
    <row r="151" spans="2:13" ht="14.5">
      <c r="B151" s="6">
        <f t="shared" si="23"/>
        <v>48060</v>
      </c>
      <c r="C151" s="3">
        <f>'Rent Schedule V.3'!$H$22</f>
        <v>51663.971616719231</v>
      </c>
      <c r="D151" s="3">
        <f t="shared" si="25"/>
        <v>51663.971616719231</v>
      </c>
      <c r="F151" s="3">
        <f t="shared" si="28"/>
        <v>81621.850000000006</v>
      </c>
      <c r="J151" s="3">
        <f t="shared" si="24"/>
        <v>81621.850000000006</v>
      </c>
      <c r="K151" s="3">
        <f t="shared" si="27"/>
        <v>29957.878383280775</v>
      </c>
      <c r="L151" s="3">
        <f>SUM($K$2:K151)</f>
        <v>-1032833.4682649873</v>
      </c>
      <c r="M151" s="3"/>
    </row>
    <row r="152" spans="2:13" ht="14.5">
      <c r="B152" s="6">
        <f t="shared" si="23"/>
        <v>48091</v>
      </c>
      <c r="C152" s="3">
        <f>'Rent Schedule V.3'!$H$22</f>
        <v>51663.971616719231</v>
      </c>
      <c r="D152" s="3">
        <f t="shared" si="25"/>
        <v>51663.971616719231</v>
      </c>
      <c r="F152" s="3">
        <f t="shared" si="28"/>
        <v>81621.850000000006</v>
      </c>
      <c r="J152" s="3">
        <f t="shared" si="24"/>
        <v>81621.850000000006</v>
      </c>
      <c r="K152" s="3">
        <f t="shared" si="27"/>
        <v>29957.878383280775</v>
      </c>
      <c r="L152" s="3">
        <f>SUM($K$2:K152)</f>
        <v>-1002875.5898817065</v>
      </c>
      <c r="M152" s="3"/>
    </row>
    <row r="153" spans="2:13" ht="14.5">
      <c r="B153" s="6">
        <f t="shared" si="23"/>
        <v>48121</v>
      </c>
      <c r="C153" s="3">
        <f>'Rent Schedule V.3'!$H$22</f>
        <v>51663.971616719231</v>
      </c>
      <c r="D153" s="3">
        <f t="shared" si="25"/>
        <v>51663.971616719231</v>
      </c>
      <c r="F153" s="3">
        <f t="shared" si="28"/>
        <v>81621.850000000006</v>
      </c>
      <c r="J153" s="3">
        <f t="shared" si="24"/>
        <v>81621.850000000006</v>
      </c>
      <c r="K153" s="3">
        <f t="shared" si="27"/>
        <v>29957.878383280775</v>
      </c>
      <c r="L153" s="3">
        <f>SUM($K$2:K153)</f>
        <v>-972917.71149842569</v>
      </c>
      <c r="M153" s="3"/>
    </row>
    <row r="154" spans="2:13" ht="14.5">
      <c r="B154" s="6">
        <f t="shared" si="23"/>
        <v>48152</v>
      </c>
      <c r="C154" s="3">
        <f>'Rent Schedule V.3'!$H$22</f>
        <v>51663.971616719231</v>
      </c>
      <c r="D154" s="3">
        <f t="shared" si="25"/>
        <v>51663.971616719231</v>
      </c>
      <c r="F154" s="3">
        <f t="shared" si="28"/>
        <v>81621.850000000006</v>
      </c>
      <c r="J154" s="3">
        <f t="shared" si="24"/>
        <v>81621.850000000006</v>
      </c>
      <c r="K154" s="3">
        <f t="shared" si="27"/>
        <v>29957.878383280775</v>
      </c>
      <c r="L154" s="3">
        <f>SUM($K$2:K154)</f>
        <v>-942959.83311514487</v>
      </c>
      <c r="M154" s="3"/>
    </row>
    <row r="155" spans="2:13" ht="14.5">
      <c r="B155" s="6">
        <f t="shared" si="23"/>
        <v>48182</v>
      </c>
      <c r="C155" s="3">
        <f>'Rent Schedule V.3'!$H$22</f>
        <v>51663.971616719231</v>
      </c>
      <c r="D155" s="3">
        <f t="shared" si="25"/>
        <v>51663.971616719231</v>
      </c>
      <c r="F155" s="3">
        <f t="shared" si="28"/>
        <v>81621.850000000006</v>
      </c>
      <c r="J155" s="3">
        <f t="shared" si="24"/>
        <v>81621.850000000006</v>
      </c>
      <c r="K155" s="3">
        <f t="shared" si="27"/>
        <v>29957.878383280775</v>
      </c>
      <c r="L155" s="3">
        <f>SUM($K$2:K155)</f>
        <v>-913001.95473186404</v>
      </c>
      <c r="M155" s="3"/>
    </row>
    <row r="156" spans="2:13" ht="14.5">
      <c r="B156" s="6">
        <f t="shared" si="23"/>
        <v>48213</v>
      </c>
      <c r="C156" s="3">
        <f>'Rent Schedule V.3'!$H$22</f>
        <v>51663.971616719231</v>
      </c>
      <c r="D156" s="3">
        <f t="shared" si="25"/>
        <v>51663.971616719231</v>
      </c>
      <c r="F156" s="3">
        <f t="shared" si="28"/>
        <v>81621.850000000006</v>
      </c>
      <c r="J156" s="3">
        <f t="shared" si="24"/>
        <v>81621.850000000006</v>
      </c>
      <c r="K156" s="3">
        <f t="shared" si="27"/>
        <v>29957.878383280775</v>
      </c>
      <c r="L156" s="3">
        <f>SUM($K$2:K156)</f>
        <v>-883044.07634858321</v>
      </c>
      <c r="M156" s="3"/>
    </row>
    <row r="157" spans="2:13" ht="14.5">
      <c r="B157" s="6">
        <f t="shared" si="23"/>
        <v>48244</v>
      </c>
      <c r="C157" s="3">
        <f>'Rent Schedule V.3'!$H$22</f>
        <v>51663.971616719231</v>
      </c>
      <c r="D157" s="3">
        <f t="shared" si="25"/>
        <v>51663.971616719231</v>
      </c>
      <c r="F157" s="3">
        <f t="shared" si="28"/>
        <v>81621.850000000006</v>
      </c>
      <c r="J157" s="3">
        <f t="shared" si="24"/>
        <v>81621.850000000006</v>
      </c>
      <c r="K157" s="3">
        <f t="shared" si="27"/>
        <v>29957.878383280775</v>
      </c>
      <c r="L157" s="3">
        <f>SUM($K$2:K157)</f>
        <v>-853086.19796530239</v>
      </c>
      <c r="M157" s="3"/>
    </row>
    <row r="158" spans="2:13" ht="14.5">
      <c r="B158" s="6">
        <f t="shared" si="23"/>
        <v>48273</v>
      </c>
      <c r="C158" s="3">
        <f>'Rent Schedule V.3'!$H$22</f>
        <v>51663.971616719231</v>
      </c>
      <c r="D158" s="3">
        <f t="shared" si="25"/>
        <v>51663.971616719231</v>
      </c>
      <c r="F158" s="3">
        <f t="shared" si="28"/>
        <v>81621.850000000006</v>
      </c>
      <c r="J158" s="3">
        <f t="shared" si="24"/>
        <v>81621.850000000006</v>
      </c>
      <c r="K158" s="3">
        <f t="shared" si="27"/>
        <v>29957.878383280775</v>
      </c>
      <c r="L158" s="3">
        <f>SUM($K$2:K158)</f>
        <v>-823128.31958202156</v>
      </c>
      <c r="M158" s="3"/>
    </row>
    <row r="159" spans="2:13" ht="14.5">
      <c r="B159" s="6">
        <f t="shared" si="23"/>
        <v>48304</v>
      </c>
      <c r="C159" s="3">
        <f>'Rent Schedule V.3'!$H$22</f>
        <v>51663.971616719231</v>
      </c>
      <c r="D159" s="3">
        <f t="shared" si="25"/>
        <v>51663.971616719231</v>
      </c>
      <c r="F159" s="3">
        <f t="shared" si="28"/>
        <v>81621.850000000006</v>
      </c>
      <c r="J159" s="3">
        <f t="shared" si="24"/>
        <v>81621.850000000006</v>
      </c>
      <c r="K159" s="3">
        <f t="shared" si="27"/>
        <v>29957.878383280775</v>
      </c>
      <c r="L159" s="3">
        <f>SUM($K$2:K159)</f>
        <v>-793170.44119874074</v>
      </c>
      <c r="M159" s="3"/>
    </row>
    <row r="160" spans="1:13" ht="14.5">
      <c r="A160">
        <f>A148+1</f>
        <v>14</v>
      </c>
      <c r="B160" s="6">
        <f t="shared" si="23"/>
        <v>48334</v>
      </c>
      <c r="C160" s="3">
        <f>'Rent Schedule V.3'!$H$22</f>
        <v>51663.971616719231</v>
      </c>
      <c r="D160" s="3">
        <f t="shared" si="25"/>
        <v>51663.971616719231</v>
      </c>
      <c r="F160" s="20">
        <f>INDEX('Rent Schedule V.3'!$D$4:$D$18,MATCH('Monthly Schedule V.3'!A160,'Rent Schedule V.3'!$A$4:$A$18,0))</f>
        <v>83667.460000000006</v>
      </c>
      <c r="J160" s="3">
        <f t="shared" si="24"/>
        <v>83667.460000000006</v>
      </c>
      <c r="K160" s="3">
        <f t="shared" si="27"/>
        <v>32003.488383280775</v>
      </c>
      <c r="L160" s="3">
        <f>SUM($K$2:K160)</f>
        <v>-761166.95281545992</v>
      </c>
      <c r="M160" s="3"/>
    </row>
    <row r="161" spans="2:13" ht="14.5">
      <c r="B161" s="6">
        <f t="shared" si="23"/>
        <v>48365</v>
      </c>
      <c r="C161" s="3">
        <f>'Rent Schedule V.3'!$H$22</f>
        <v>51663.971616719231</v>
      </c>
      <c r="D161" s="3">
        <f t="shared" si="25"/>
        <v>51663.971616719231</v>
      </c>
      <c r="F161" s="3">
        <f>F160</f>
        <v>83667.460000000006</v>
      </c>
      <c r="J161" s="3">
        <f t="shared" si="24"/>
        <v>83667.460000000006</v>
      </c>
      <c r="K161" s="3">
        <f t="shared" si="27"/>
        <v>32003.488383280775</v>
      </c>
      <c r="L161" s="3">
        <f>SUM($K$2:K161)</f>
        <v>-729163.46443217911</v>
      </c>
      <c r="M161" s="3"/>
    </row>
    <row r="162" spans="2:13" ht="14.5">
      <c r="B162" s="6">
        <f t="shared" si="23"/>
        <v>48395</v>
      </c>
      <c r="C162" s="3">
        <f>'Rent Schedule V.3'!$H$22</f>
        <v>51663.971616719231</v>
      </c>
      <c r="D162" s="3">
        <f t="shared" si="25"/>
        <v>51663.971616719231</v>
      </c>
      <c r="F162" s="3">
        <f t="shared" si="29" ref="F162:F171">F161</f>
        <v>83667.460000000006</v>
      </c>
      <c r="J162" s="3">
        <f t="shared" si="24"/>
        <v>83667.460000000006</v>
      </c>
      <c r="K162" s="3">
        <f t="shared" si="27"/>
        <v>32003.488383280775</v>
      </c>
      <c r="L162" s="3">
        <f>SUM($K$2:K162)</f>
        <v>-697159.9760488983</v>
      </c>
      <c r="M162" s="3"/>
    </row>
    <row r="163" spans="2:13" ht="14.5">
      <c r="B163" s="6">
        <f t="shared" si="23"/>
        <v>48426</v>
      </c>
      <c r="C163" s="3">
        <f>'Rent Schedule V.3'!$H$22</f>
        <v>51663.971616719231</v>
      </c>
      <c r="D163" s="3">
        <f t="shared" si="25"/>
        <v>51663.971616719231</v>
      </c>
      <c r="F163" s="3">
        <f t="shared" si="29"/>
        <v>83667.460000000006</v>
      </c>
      <c r="J163" s="3">
        <f t="shared" si="24"/>
        <v>83667.460000000006</v>
      </c>
      <c r="K163" s="3">
        <f t="shared" si="27"/>
        <v>32003.488383280775</v>
      </c>
      <c r="L163" s="3">
        <f>SUM($K$2:K163)</f>
        <v>-665156.48766561749</v>
      </c>
      <c r="M163" s="3"/>
    </row>
    <row r="164" spans="2:13" ht="14.5">
      <c r="B164" s="6">
        <f t="shared" si="23"/>
        <v>48457</v>
      </c>
      <c r="C164" s="3">
        <f>'Rent Schedule V.3'!$H$22</f>
        <v>51663.971616719231</v>
      </c>
      <c r="D164" s="3">
        <f t="shared" si="25"/>
        <v>51663.971616719231</v>
      </c>
      <c r="F164" s="3">
        <f t="shared" si="29"/>
        <v>83667.460000000006</v>
      </c>
      <c r="J164" s="3">
        <f t="shared" si="24"/>
        <v>83667.460000000006</v>
      </c>
      <c r="K164" s="3">
        <f t="shared" si="27"/>
        <v>32003.488383280775</v>
      </c>
      <c r="L164" s="3">
        <f>SUM($K$2:K164)</f>
        <v>-633152.99928233668</v>
      </c>
      <c r="M164" s="3"/>
    </row>
    <row r="165" spans="2:13" ht="14.5">
      <c r="B165" s="6">
        <f t="shared" si="23"/>
        <v>48487</v>
      </c>
      <c r="C165" s="3">
        <f>'Rent Schedule V.3'!$H$22</f>
        <v>51663.971616719231</v>
      </c>
      <c r="D165" s="3">
        <f t="shared" si="25"/>
        <v>51663.971616719231</v>
      </c>
      <c r="F165" s="3">
        <f t="shared" si="29"/>
        <v>83667.460000000006</v>
      </c>
      <c r="J165" s="3">
        <f t="shared" si="24"/>
        <v>83667.460000000006</v>
      </c>
      <c r="K165" s="3">
        <f t="shared" si="27"/>
        <v>32003.488383280775</v>
      </c>
      <c r="L165" s="3">
        <f>SUM($K$2:K165)</f>
        <v>-601149.51089905587</v>
      </c>
      <c r="M165" s="3"/>
    </row>
    <row r="166" spans="2:13" ht="14.5">
      <c r="B166" s="6">
        <f t="shared" si="23"/>
        <v>48518</v>
      </c>
      <c r="C166" s="3">
        <f>'Rent Schedule V.3'!$H$22</f>
        <v>51663.971616719231</v>
      </c>
      <c r="D166" s="3">
        <f t="shared" si="25"/>
        <v>51663.971616719231</v>
      </c>
      <c r="F166" s="3">
        <f t="shared" si="29"/>
        <v>83667.460000000006</v>
      </c>
      <c r="J166" s="3">
        <f t="shared" si="24"/>
        <v>83667.460000000006</v>
      </c>
      <c r="K166" s="3">
        <f t="shared" si="27"/>
        <v>32003.488383280775</v>
      </c>
      <c r="L166" s="3">
        <f>SUM($K$2:K166)</f>
        <v>-569146.02251577505</v>
      </c>
      <c r="M166" s="3"/>
    </row>
    <row r="167" spans="2:13" ht="14.5">
      <c r="B167" s="6">
        <f t="shared" si="23"/>
        <v>48548</v>
      </c>
      <c r="C167" s="3">
        <f>'Rent Schedule V.3'!$H$22</f>
        <v>51663.971616719231</v>
      </c>
      <c r="D167" s="3">
        <f t="shared" si="25"/>
        <v>51663.971616719231</v>
      </c>
      <c r="F167" s="3">
        <f t="shared" si="29"/>
        <v>83667.460000000006</v>
      </c>
      <c r="J167" s="3">
        <f t="shared" si="24"/>
        <v>83667.460000000006</v>
      </c>
      <c r="K167" s="3">
        <f t="shared" si="27"/>
        <v>32003.488383280775</v>
      </c>
      <c r="L167" s="3">
        <f>SUM($K$2:K167)</f>
        <v>-537142.53413249424</v>
      </c>
      <c r="M167" s="3"/>
    </row>
    <row r="168" spans="2:13" ht="14.5">
      <c r="B168" s="6">
        <f t="shared" si="23"/>
        <v>48579</v>
      </c>
      <c r="C168" s="3">
        <f>'Rent Schedule V.3'!$H$22</f>
        <v>51663.971616719231</v>
      </c>
      <c r="D168" s="3">
        <f t="shared" si="25"/>
        <v>51663.971616719231</v>
      </c>
      <c r="F168" s="3">
        <f t="shared" si="29"/>
        <v>83667.460000000006</v>
      </c>
      <c r="J168" s="3">
        <f t="shared" si="24"/>
        <v>83667.460000000006</v>
      </c>
      <c r="K168" s="3">
        <f t="shared" si="27"/>
        <v>32003.488383280775</v>
      </c>
      <c r="L168" s="3">
        <f>SUM($K$2:K168)</f>
        <v>-505139.04574921349</v>
      </c>
      <c r="M168" s="3"/>
    </row>
    <row r="169" spans="2:13" ht="14.5">
      <c r="B169" s="6">
        <f t="shared" si="23"/>
        <v>48610</v>
      </c>
      <c r="C169" s="3">
        <f>'Rent Schedule V.3'!$H$22</f>
        <v>51663.971616719231</v>
      </c>
      <c r="D169" s="3">
        <f t="shared" si="25"/>
        <v>51663.971616719231</v>
      </c>
      <c r="F169" s="3">
        <f t="shared" si="29"/>
        <v>83667.460000000006</v>
      </c>
      <c r="J169" s="3">
        <f t="shared" si="24"/>
        <v>83667.460000000006</v>
      </c>
      <c r="K169" s="3">
        <f t="shared" si="27"/>
        <v>32003.488383280775</v>
      </c>
      <c r="L169" s="3">
        <f>SUM($K$2:K169)</f>
        <v>-473135.55736593273</v>
      </c>
      <c r="M169" s="3"/>
    </row>
    <row r="170" spans="2:13" ht="14.5">
      <c r="B170" s="6">
        <f t="shared" si="23"/>
        <v>48638</v>
      </c>
      <c r="C170" s="3">
        <f>'Rent Schedule V.3'!$H$22</f>
        <v>51663.971616719231</v>
      </c>
      <c r="D170" s="3">
        <f t="shared" si="25"/>
        <v>51663.971616719231</v>
      </c>
      <c r="F170" s="3">
        <f t="shared" si="29"/>
        <v>83667.460000000006</v>
      </c>
      <c r="J170" s="3">
        <f t="shared" si="24"/>
        <v>83667.460000000006</v>
      </c>
      <c r="K170" s="3">
        <f t="shared" si="27"/>
        <v>32003.488383280775</v>
      </c>
      <c r="L170" s="3">
        <f>SUM($K$2:K170)</f>
        <v>-441132.06898265198</v>
      </c>
      <c r="M170" s="3"/>
    </row>
    <row r="171" spans="2:13" ht="14.5">
      <c r="B171" s="6">
        <f t="shared" si="23"/>
        <v>48669</v>
      </c>
      <c r="C171" s="3">
        <f>'Rent Schedule V.3'!$H$22</f>
        <v>51663.971616719231</v>
      </c>
      <c r="D171" s="3">
        <f t="shared" si="25"/>
        <v>51663.971616719231</v>
      </c>
      <c r="F171" s="3">
        <f t="shared" si="29"/>
        <v>83667.460000000006</v>
      </c>
      <c r="J171" s="3">
        <f t="shared" si="24"/>
        <v>83667.460000000006</v>
      </c>
      <c r="K171" s="3">
        <f t="shared" si="27"/>
        <v>32003.488383280775</v>
      </c>
      <c r="L171" s="3">
        <f>SUM($K$2:K171)</f>
        <v>-409128.58059937123</v>
      </c>
      <c r="M171" s="3"/>
    </row>
    <row r="172" spans="1:13" ht="14.5">
      <c r="A172">
        <f>A160+1</f>
        <v>15</v>
      </c>
      <c r="B172" s="6">
        <f t="shared" si="23"/>
        <v>48699</v>
      </c>
      <c r="C172" s="3">
        <f>'Rent Schedule V.3'!$H$22</f>
        <v>51663.971616719231</v>
      </c>
      <c r="D172" s="3">
        <f t="shared" si="25"/>
        <v>51663.971616719231</v>
      </c>
      <c r="F172" s="20">
        <f>INDEX('Rent Schedule V.3'!$D$4:$D$18,MATCH('Monthly Schedule V.3'!A172,'Rent Schedule V.3'!$A$4:$A$18,0))</f>
        <v>85758.02</v>
      </c>
      <c r="J172" s="3">
        <f t="shared" si="24"/>
        <v>85758.02</v>
      </c>
      <c r="K172" s="3">
        <f t="shared" si="27"/>
        <v>34094.048383280773</v>
      </c>
      <c r="L172" s="3">
        <f>SUM($K$2:K172)</f>
        <v>-375034.53221609048</v>
      </c>
      <c r="M172" s="3"/>
    </row>
    <row r="173" spans="2:13" ht="14.5">
      <c r="B173" s="6">
        <f t="shared" si="23"/>
        <v>48730</v>
      </c>
      <c r="C173" s="3">
        <f>'Rent Schedule V.3'!$H$22</f>
        <v>51663.971616719231</v>
      </c>
      <c r="D173" s="3">
        <f t="shared" si="25"/>
        <v>51663.971616719231</v>
      </c>
      <c r="F173" s="3">
        <f>F172</f>
        <v>85758.02</v>
      </c>
      <c r="J173" s="3">
        <f t="shared" si="24"/>
        <v>85758.02</v>
      </c>
      <c r="K173" s="3">
        <f t="shared" si="27"/>
        <v>34094.048383280773</v>
      </c>
      <c r="L173" s="3">
        <f>SUM($K$2:K173)</f>
        <v>-340940.48383280972</v>
      </c>
      <c r="M173" s="3"/>
    </row>
    <row r="174" spans="2:13" ht="14.5">
      <c r="B174" s="6">
        <f t="shared" si="23"/>
        <v>48760</v>
      </c>
      <c r="C174" s="3">
        <f>'Rent Schedule V.3'!$H$22</f>
        <v>51663.971616719231</v>
      </c>
      <c r="D174" s="3">
        <f t="shared" si="25"/>
        <v>51663.971616719231</v>
      </c>
      <c r="F174" s="3">
        <f t="shared" si="30" ref="F174:F183">F173</f>
        <v>85758.02</v>
      </c>
      <c r="J174" s="3">
        <f t="shared" si="24"/>
        <v>85758.02</v>
      </c>
      <c r="K174" s="3">
        <f t="shared" si="27"/>
        <v>34094.048383280773</v>
      </c>
      <c r="L174" s="3">
        <f>SUM($K$2:K174)</f>
        <v>-306846.43544952897</v>
      </c>
      <c r="M174" s="3"/>
    </row>
    <row r="175" spans="2:13" ht="14.5">
      <c r="B175" s="6">
        <f t="shared" si="23"/>
        <v>48791</v>
      </c>
      <c r="C175" s="3">
        <f>'Rent Schedule V.3'!$H$22</f>
        <v>51663.971616719231</v>
      </c>
      <c r="D175" s="3">
        <f t="shared" si="25"/>
        <v>51663.971616719231</v>
      </c>
      <c r="F175" s="3">
        <f t="shared" si="30"/>
        <v>85758.02</v>
      </c>
      <c r="J175" s="3">
        <f t="shared" si="24"/>
        <v>85758.02</v>
      </c>
      <c r="K175" s="3">
        <f t="shared" si="27"/>
        <v>34094.048383280773</v>
      </c>
      <c r="L175" s="3">
        <f>SUM($K$2:K175)</f>
        <v>-272752.38706624822</v>
      </c>
      <c r="M175" s="3"/>
    </row>
    <row r="176" spans="2:13" ht="14.5">
      <c r="B176" s="6">
        <f t="shared" si="23"/>
        <v>48822</v>
      </c>
      <c r="C176" s="3">
        <f>'Rent Schedule V.3'!$H$22</f>
        <v>51663.971616719231</v>
      </c>
      <c r="D176" s="3">
        <f t="shared" si="25"/>
        <v>51663.971616719231</v>
      </c>
      <c r="F176" s="3">
        <f t="shared" si="30"/>
        <v>85758.02</v>
      </c>
      <c r="J176" s="3">
        <f t="shared" si="24"/>
        <v>85758.02</v>
      </c>
      <c r="K176" s="3">
        <f t="shared" si="27"/>
        <v>34094.048383280773</v>
      </c>
      <c r="L176" s="3">
        <f>SUM($K$2:K176)</f>
        <v>-238658.33868296744</v>
      </c>
      <c r="M176" s="3"/>
    </row>
    <row r="177" spans="2:13" ht="14.5">
      <c r="B177" s="6">
        <f t="shared" si="23"/>
        <v>48852</v>
      </c>
      <c r="C177" s="3">
        <f>'Rent Schedule V.3'!$H$22</f>
        <v>51663.971616719231</v>
      </c>
      <c r="D177" s="3">
        <f t="shared" si="25"/>
        <v>51663.971616719231</v>
      </c>
      <c r="F177" s="3">
        <f t="shared" si="30"/>
        <v>85758.02</v>
      </c>
      <c r="J177" s="3">
        <f t="shared" si="24"/>
        <v>85758.02</v>
      </c>
      <c r="K177" s="3">
        <f t="shared" si="27"/>
        <v>34094.048383280773</v>
      </c>
      <c r="L177" s="3">
        <f>SUM($K$2:K177)</f>
        <v>-204564.29029968666</v>
      </c>
      <c r="M177" s="3"/>
    </row>
    <row r="178" spans="2:13" ht="14.5">
      <c r="B178" s="6">
        <f t="shared" si="23"/>
        <v>48883</v>
      </c>
      <c r="C178" s="3">
        <f>'Rent Schedule V.3'!$H$22</f>
        <v>51663.971616719231</v>
      </c>
      <c r="D178" s="3">
        <f t="shared" si="25"/>
        <v>51663.971616719231</v>
      </c>
      <c r="F178" s="3">
        <f t="shared" si="30"/>
        <v>85758.02</v>
      </c>
      <c r="J178" s="3">
        <f t="shared" si="24"/>
        <v>85758.02</v>
      </c>
      <c r="K178" s="3">
        <f t="shared" si="27"/>
        <v>34094.048383280773</v>
      </c>
      <c r="L178" s="3">
        <f>SUM($K$2:K178)</f>
        <v>-170470.24191640588</v>
      </c>
      <c r="M178" s="3"/>
    </row>
    <row r="179" spans="2:13" ht="14.5">
      <c r="B179" s="6">
        <f t="shared" si="23"/>
        <v>48913</v>
      </c>
      <c r="C179" s="3">
        <f>'Rent Schedule V.3'!$H$22</f>
        <v>51663.971616719231</v>
      </c>
      <c r="D179" s="3">
        <f t="shared" si="25"/>
        <v>51663.971616719231</v>
      </c>
      <c r="F179" s="3">
        <f t="shared" si="30"/>
        <v>85758.02</v>
      </c>
      <c r="J179" s="3">
        <f t="shared" si="24"/>
        <v>85758.02</v>
      </c>
      <c r="K179" s="3">
        <f t="shared" si="27"/>
        <v>34094.048383280773</v>
      </c>
      <c r="L179" s="3">
        <f>SUM($K$2:K179)</f>
        <v>-136376.1935331251</v>
      </c>
      <c r="M179" s="3"/>
    </row>
    <row r="180" spans="2:13" ht="14.5">
      <c r="B180" s="6">
        <f t="shared" si="23"/>
        <v>48944</v>
      </c>
      <c r="C180" s="3">
        <f>'Rent Schedule V.3'!$H$22</f>
        <v>51663.971616719231</v>
      </c>
      <c r="D180" s="3">
        <f t="shared" si="25"/>
        <v>51663.971616719231</v>
      </c>
      <c r="F180" s="3">
        <f t="shared" si="30"/>
        <v>85758.02</v>
      </c>
      <c r="J180" s="3">
        <f t="shared" si="24"/>
        <v>85758.02</v>
      </c>
      <c r="K180" s="3">
        <f t="shared" si="27"/>
        <v>34094.048383280773</v>
      </c>
      <c r="L180" s="3">
        <f>SUM($K$2:K180)</f>
        <v>-102282.14514984432</v>
      </c>
      <c r="M180" s="3"/>
    </row>
    <row r="181" spans="2:13" ht="14.5">
      <c r="B181" s="6">
        <f t="shared" si="23"/>
        <v>48975</v>
      </c>
      <c r="C181" s="3">
        <f>'Rent Schedule V.3'!$H$22</f>
        <v>51663.971616719231</v>
      </c>
      <c r="D181" s="3">
        <f t="shared" si="25"/>
        <v>51663.971616719231</v>
      </c>
      <c r="F181" s="3">
        <f t="shared" si="30"/>
        <v>85758.02</v>
      </c>
      <c r="J181" s="3">
        <f t="shared" si="24"/>
        <v>85758.02</v>
      </c>
      <c r="K181" s="3">
        <f t="shared" si="27"/>
        <v>34094.048383280773</v>
      </c>
      <c r="L181" s="3">
        <f>SUM($K$2:K181)</f>
        <v>-68188.09676656354</v>
      </c>
      <c r="M181" s="3"/>
    </row>
    <row r="182" spans="2:13" ht="14.5">
      <c r="B182" s="6">
        <f t="shared" si="23"/>
        <v>49003</v>
      </c>
      <c r="C182" s="3">
        <f>'Rent Schedule V.3'!$H$22</f>
        <v>51663.971616719231</v>
      </c>
      <c r="D182" s="3">
        <f t="shared" si="25"/>
        <v>51663.971616719231</v>
      </c>
      <c r="F182" s="3">
        <f t="shared" si="30"/>
        <v>85758.02</v>
      </c>
      <c r="J182" s="3">
        <f t="shared" si="24"/>
        <v>85758.02</v>
      </c>
      <c r="K182" s="3">
        <f t="shared" si="27"/>
        <v>34094.048383280773</v>
      </c>
      <c r="L182" s="3">
        <f>SUM($K$2:K182)</f>
        <v>-34094.048383282767</v>
      </c>
      <c r="M182" s="3"/>
    </row>
    <row r="183" spans="2:13" ht="14.5">
      <c r="B183" s="6">
        <f t="shared" si="23"/>
        <v>49034</v>
      </c>
      <c r="C183" s="3">
        <f>'Rent Schedule V.3'!$H$22</f>
        <v>51663.971616719231</v>
      </c>
      <c r="D183" s="3">
        <f t="shared" si="25"/>
        <v>51663.971616719231</v>
      </c>
      <c r="F183" s="3">
        <f t="shared" si="30"/>
        <v>85758.02</v>
      </c>
      <c r="J183" s="3">
        <f t="shared" si="24"/>
        <v>85758.02</v>
      </c>
      <c r="K183" s="3">
        <f t="shared" si="27"/>
        <v>34094.048383280773</v>
      </c>
      <c r="L183" s="3">
        <f>SUM($K$2:K183)</f>
        <v>-1.99361238628626E-09</v>
      </c>
      <c r="M183" s="3"/>
    </row>
    <row r="184" spans="2:12" ht="15" thickBot="1">
      <c r="B184" s="6"/>
      <c r="C184" s="3">
        <f>SUM(C2:C183)</f>
        <v>9358559.4299999718</v>
      </c>
      <c r="D184" s="3">
        <f>SUM(D2:D183)</f>
        <v>9358559.4299999718</v>
      </c>
      <c r="F184" s="3">
        <f>SUM(F4:F183)</f>
        <v>13060485.839999989</v>
      </c>
      <c r="G184" s="3">
        <f>SUM(G4:G183)</f>
        <v>-1026401.9899999994</v>
      </c>
      <c r="H184" s="3">
        <f>SUM(H4:H183)</f>
        <v>-269750.00000000006</v>
      </c>
      <c r="I184" s="3">
        <f>SUM(I4:I183)</f>
        <v>-2405774.42</v>
      </c>
      <c r="J184" s="3">
        <f>SUM(J4:J183)</f>
        <v>9358559.4299999941</v>
      </c>
      <c r="L184" s="3"/>
    </row>
    <row r="185" spans="2:3" ht="15.5" thickTop="1" thickBot="1">
      <c r="B185" s="6" t="s">
        <v>28</v>
      </c>
      <c r="C185" s="8">
        <f>C184-'Rent Schedule V.3'!H19</f>
        <v>-2.60770320892334E-08</v>
      </c>
    </row>
    <row r="186" spans="2:3" ht="15" thickTop="1">
      <c r="B186" s="6"/>
      <c r="C186" s="3"/>
    </row>
    <row r="187" spans="2:3" ht="14.5">
      <c r="B187" s="6"/>
      <c r="C187" s="3"/>
    </row>
    <row r="188" spans="2:3" ht="14.5">
      <c r="B188" s="6"/>
      <c r="C188" s="3"/>
    </row>
    <row r="189" spans="2:3" ht="14.5">
      <c r="B189" s="6"/>
      <c r="C189" s="3"/>
    </row>
    <row r="190" spans="2:3" ht="14.5">
      <c r="B190" s="6"/>
      <c r="C190" s="3"/>
    </row>
    <row r="191" spans="2:3" ht="14.5">
      <c r="B191" s="6"/>
      <c r="C191" s="3"/>
    </row>
    <row r="192" spans="2:3" ht="14.5">
      <c r="B192" s="6"/>
      <c r="C19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E7F6-7792-4D6D-AFB9-C9754A1E777E}">
  <dimension ref="A1:R23"/>
  <sheetViews>
    <sheetView showGridLines="0" workbookViewId="0" topLeftCell="A10">
      <selection pane="topLeft" activeCell="A22" sqref="A22"/>
    </sheetView>
  </sheetViews>
  <sheetFormatPr defaultRowHeight="24" customHeight="1"/>
  <cols>
    <col min="2" max="2" width="19" bestFit="1" customWidth="1"/>
    <col min="3" max="3" width="14.5714285714286" bestFit="1" customWidth="1"/>
    <col min="4" max="4" width="16.7142857142857" bestFit="1" customWidth="1"/>
    <col min="5" max="5" width="15.1428571428571" customWidth="1"/>
    <col min="6" max="7" width="14.1428571428571" customWidth="1"/>
    <col min="8" max="8" width="14.5714285714286" bestFit="1" customWidth="1"/>
    <col min="9" max="9" width="14" bestFit="1" customWidth="1"/>
    <col min="10" max="10" width="13.5714285714286" bestFit="1" customWidth="1"/>
    <col min="11" max="11" width="16.5714285714286" customWidth="1"/>
    <col min="12" max="12" width="11" customWidth="1"/>
    <col min="16" max="16" width="28.7142857142857" customWidth="1"/>
    <col min="17" max="17" width="30.4285714285714" customWidth="1"/>
    <col min="18" max="18" width="25.8571428571429" customWidth="1"/>
  </cols>
  <sheetData>
    <row r="1" spans="2:16" ht="24" customHeight="1">
      <c r="B1" t="s">
        <v>31</v>
      </c>
      <c r="P1" t="s">
        <v>38</v>
      </c>
    </row>
    <row r="2" ht="24" customHeight="1" thickBot="1"/>
    <row r="3" spans="2:18" ht="24" customHeight="1" thickBot="1">
      <c r="B3" s="1" t="s">
        <v>0</v>
      </c>
      <c r="C3" s="1" t="s">
        <v>1</v>
      </c>
      <c r="D3" s="1" t="s">
        <v>2</v>
      </c>
      <c r="E3" s="9" t="s">
        <v>18</v>
      </c>
      <c r="F3" s="9" t="s">
        <v>19</v>
      </c>
      <c r="G3" s="9" t="s">
        <v>42</v>
      </c>
      <c r="H3" s="9" t="s">
        <v>43</v>
      </c>
      <c r="K3" s="5" t="s">
        <v>22</v>
      </c>
      <c r="P3" s="15" t="s">
        <v>32</v>
      </c>
      <c r="Q3" s="16" t="s">
        <v>33</v>
      </c>
      <c r="R3" s="16" t="s">
        <v>34</v>
      </c>
    </row>
    <row r="4" spans="1:18" ht="24" customHeight="1" thickBot="1">
      <c r="A4">
        <v>1</v>
      </c>
      <c r="B4" s="2" t="s">
        <v>3</v>
      </c>
      <c r="C4" s="4">
        <v>27</v>
      </c>
      <c r="D4" s="4">
        <v>60693.75</v>
      </c>
      <c r="E4" s="10">
        <f>D4*12</f>
        <v>728325</v>
      </c>
      <c r="F4" s="10">
        <f>-E4</f>
        <v>-728325</v>
      </c>
      <c r="G4" s="10">
        <v>-2405774.42</v>
      </c>
      <c r="H4" s="10">
        <f>E4+F4+G4</f>
        <v>-2405774.42</v>
      </c>
      <c r="K4" s="12" t="s">
        <v>23</v>
      </c>
      <c r="L4" s="13">
        <v>43521</v>
      </c>
      <c r="P4" s="17">
        <v>44013</v>
      </c>
      <c r="Q4" s="18">
        <v>52995.66</v>
      </c>
      <c r="R4" s="19">
        <v>216754.34</v>
      </c>
    </row>
    <row r="5" spans="1:18" ht="24" customHeight="1" thickBot="1">
      <c r="A5">
        <v>2</v>
      </c>
      <c r="B5" s="2" t="s">
        <v>4</v>
      </c>
      <c r="C5" s="4">
        <v>27.68</v>
      </c>
      <c r="D5" s="4">
        <v>62222.33</v>
      </c>
      <c r="E5" s="10">
        <f t="shared" si="0" ref="E5:E18">D5*12</f>
        <v>746667.96</v>
      </c>
      <c r="F5" s="10">
        <f>-D5*3-C5*4000*9/12-SUM(Q4:Q9)</f>
        <v>-539456.99</v>
      </c>
      <c r="G5" s="10"/>
      <c r="H5" s="10">
        <f t="shared" si="1" ref="H5:H19">E5+F5+G5</f>
        <v>207210.96999999997</v>
      </c>
      <c r="I5" s="3"/>
      <c r="K5" s="12" t="s">
        <v>24</v>
      </c>
      <c r="L5" s="13">
        <v>49034</v>
      </c>
      <c r="P5" s="17">
        <v>44044</v>
      </c>
      <c r="Q5" s="18">
        <v>52995.66</v>
      </c>
      <c r="R5" s="19">
        <v>163758.68</v>
      </c>
    </row>
    <row r="6" spans="1:18" ht="24" customHeight="1" thickBot="1">
      <c r="A6">
        <v>3</v>
      </c>
      <c r="B6" s="2" t="s">
        <v>5</v>
      </c>
      <c r="C6" s="4">
        <v>28.37</v>
      </c>
      <c r="D6" s="4">
        <v>63773.40</v>
      </c>
      <c r="E6" s="10">
        <f t="shared" si="0"/>
        <v>765280.80</v>
      </c>
      <c r="F6" s="10">
        <f>-C6*4000*3/12</f>
        <v>-28370</v>
      </c>
      <c r="G6" s="10"/>
      <c r="H6" s="10">
        <f t="shared" si="1"/>
        <v>736910.80</v>
      </c>
      <c r="I6" s="3"/>
      <c r="J6" s="3"/>
      <c r="P6" s="17">
        <v>44075</v>
      </c>
      <c r="Q6" s="18">
        <v>52995.66</v>
      </c>
      <c r="R6" s="19">
        <v>110763.02</v>
      </c>
    </row>
    <row r="7" spans="1:18" ht="24" customHeight="1" thickBot="1">
      <c r="A7">
        <v>4</v>
      </c>
      <c r="B7" s="2" t="s">
        <v>6</v>
      </c>
      <c r="C7" s="4">
        <v>29.08</v>
      </c>
      <c r="D7" s="4">
        <v>65369.42</v>
      </c>
      <c r="E7" s="10">
        <f t="shared" si="0"/>
        <v>784433.04</v>
      </c>
      <c r="F7" s="11"/>
      <c r="G7" s="11"/>
      <c r="H7" s="10">
        <f t="shared" si="1"/>
        <v>784433.04</v>
      </c>
      <c r="I7" s="3"/>
      <c r="J7" s="3"/>
      <c r="K7" s="12" t="s">
        <v>29</v>
      </c>
      <c r="L7" s="14">
        <v>0.14285714285714285</v>
      </c>
      <c r="P7" s="17">
        <v>44105</v>
      </c>
      <c r="Q7" s="18">
        <v>52995.66</v>
      </c>
      <c r="R7" s="19">
        <v>57767.36</v>
      </c>
    </row>
    <row r="8" spans="1:18" ht="24" customHeight="1" thickBot="1">
      <c r="A8">
        <v>5</v>
      </c>
      <c r="B8" s="2" t="s">
        <v>7</v>
      </c>
      <c r="C8" s="4">
        <v>29.80</v>
      </c>
      <c r="D8" s="4">
        <v>66987.92</v>
      </c>
      <c r="E8" s="10">
        <f t="shared" si="0"/>
        <v>803855.04</v>
      </c>
      <c r="F8" s="11"/>
      <c r="G8" s="11"/>
      <c r="H8" s="10">
        <f t="shared" si="1"/>
        <v>803855.04</v>
      </c>
      <c r="I8" s="3"/>
      <c r="J8" s="3"/>
      <c r="K8" s="12" t="s">
        <v>25</v>
      </c>
      <c r="L8" s="11">
        <v>181</v>
      </c>
      <c r="P8" s="17">
        <v>44136</v>
      </c>
      <c r="Q8" s="18">
        <v>52995.66</v>
      </c>
      <c r="R8" s="19">
        <v>4771.70</v>
      </c>
    </row>
    <row r="9" spans="1:18" ht="24" customHeight="1" thickBot="1">
      <c r="A9">
        <v>6</v>
      </c>
      <c r="B9" s="2" t="s">
        <v>8</v>
      </c>
      <c r="C9" s="4">
        <v>30.55</v>
      </c>
      <c r="D9" s="4">
        <v>68673.850000000006</v>
      </c>
      <c r="E9" s="10">
        <f t="shared" si="0"/>
        <v>824086.20000000007</v>
      </c>
      <c r="F9" s="11"/>
      <c r="G9" s="11"/>
      <c r="H9" s="10">
        <f t="shared" si="1"/>
        <v>824086.20000000007</v>
      </c>
      <c r="I9" s="3"/>
      <c r="J9" s="3"/>
      <c r="K9" s="12" t="s">
        <v>30</v>
      </c>
      <c r="L9" s="14">
        <f>L8+L7</f>
        <v>181.14285714285714</v>
      </c>
      <c r="P9" s="17">
        <v>44166</v>
      </c>
      <c r="Q9" s="18">
        <v>4771.70</v>
      </c>
      <c r="R9" s="19">
        <v>0</v>
      </c>
    </row>
    <row r="10" spans="1:10" ht="24" customHeight="1">
      <c r="A10">
        <v>7</v>
      </c>
      <c r="B10" s="2" t="s">
        <v>9</v>
      </c>
      <c r="C10" s="4">
        <v>31.31</v>
      </c>
      <c r="D10" s="4">
        <v>70382.27</v>
      </c>
      <c r="E10" s="10">
        <f t="shared" si="0"/>
        <v>844587.24</v>
      </c>
      <c r="F10" s="11"/>
      <c r="G10" s="11"/>
      <c r="H10" s="10">
        <f t="shared" si="1"/>
        <v>844587.24</v>
      </c>
      <c r="I10" s="3"/>
      <c r="J10" s="3"/>
    </row>
    <row r="11" spans="1:17" ht="24" customHeight="1">
      <c r="A11">
        <v>8</v>
      </c>
      <c r="B11" s="2" t="s">
        <v>10</v>
      </c>
      <c r="C11" s="4">
        <v>32.090000000000003</v>
      </c>
      <c r="D11" s="4">
        <v>72135.649999999994</v>
      </c>
      <c r="E11" s="10">
        <f t="shared" si="0"/>
        <v>865627.79999999993</v>
      </c>
      <c r="F11" s="11"/>
      <c r="G11" s="11"/>
      <c r="H11" s="10">
        <f t="shared" si="1"/>
        <v>865627.79999999993</v>
      </c>
      <c r="I11" s="3"/>
      <c r="J11" s="3"/>
      <c r="Q11" s="3"/>
    </row>
    <row r="12" spans="1:11" ht="24" customHeight="1">
      <c r="A12">
        <v>9</v>
      </c>
      <c r="B12" s="2" t="s">
        <v>11</v>
      </c>
      <c r="C12" s="4">
        <v>32.90</v>
      </c>
      <c r="D12" s="4">
        <v>73956.460000000006</v>
      </c>
      <c r="E12" s="10">
        <f t="shared" si="0"/>
        <v>887477.52</v>
      </c>
      <c r="F12" s="11"/>
      <c r="G12" s="11"/>
      <c r="H12" s="10">
        <f t="shared" si="1"/>
        <v>887477.52</v>
      </c>
      <c r="I12" s="3"/>
      <c r="J12" s="3"/>
      <c r="K12" s="3"/>
    </row>
    <row r="13" spans="1:11" ht="24" customHeight="1">
      <c r="A13">
        <v>10</v>
      </c>
      <c r="B13" s="2" t="s">
        <v>12</v>
      </c>
      <c r="C13" s="4">
        <v>33.72</v>
      </c>
      <c r="D13" s="4">
        <v>75799.75</v>
      </c>
      <c r="E13" s="10">
        <f t="shared" si="0"/>
        <v>909597</v>
      </c>
      <c r="F13" s="11"/>
      <c r="G13" s="11"/>
      <c r="H13" s="10">
        <f t="shared" si="1"/>
        <v>909597</v>
      </c>
      <c r="I13" s="3"/>
      <c r="J13" s="3"/>
      <c r="K13" s="3"/>
    </row>
    <row r="14" spans="1:11" ht="24" customHeight="1">
      <c r="A14">
        <v>11</v>
      </c>
      <c r="B14" s="2" t="s">
        <v>13</v>
      </c>
      <c r="C14" s="4">
        <v>34.56</v>
      </c>
      <c r="D14" s="4">
        <v>77688</v>
      </c>
      <c r="E14" s="10">
        <f t="shared" si="0"/>
        <v>932256</v>
      </c>
      <c r="F14" s="11"/>
      <c r="G14" s="11"/>
      <c r="H14" s="10">
        <f t="shared" si="1"/>
        <v>932256</v>
      </c>
      <c r="I14" s="3"/>
      <c r="J14" s="3"/>
      <c r="K14" s="3"/>
    </row>
    <row r="15" spans="1:11" ht="24" customHeight="1">
      <c r="A15">
        <v>12</v>
      </c>
      <c r="B15" s="2" t="s">
        <v>14</v>
      </c>
      <c r="C15" s="4">
        <v>35.43</v>
      </c>
      <c r="D15" s="4">
        <v>79643.69</v>
      </c>
      <c r="E15" s="10">
        <f t="shared" si="0"/>
        <v>955724.28</v>
      </c>
      <c r="F15" s="11"/>
      <c r="G15" s="11"/>
      <c r="H15" s="10">
        <f t="shared" si="1"/>
        <v>955724.28</v>
      </c>
      <c r="I15" s="3"/>
      <c r="J15" s="3"/>
      <c r="K15" s="3"/>
    </row>
    <row r="16" spans="1:10" ht="24" customHeight="1">
      <c r="A16">
        <v>13</v>
      </c>
      <c r="B16" s="2" t="s">
        <v>15</v>
      </c>
      <c r="C16" s="4">
        <v>36.31</v>
      </c>
      <c r="D16" s="4">
        <v>81621.850000000006</v>
      </c>
      <c r="E16" s="10">
        <f t="shared" si="0"/>
        <v>979462.20000000007</v>
      </c>
      <c r="F16" s="11"/>
      <c r="G16" s="11"/>
      <c r="H16" s="10">
        <f t="shared" si="1"/>
        <v>979462.20000000007</v>
      </c>
      <c r="I16" s="3"/>
      <c r="J16" s="3"/>
    </row>
    <row r="17" spans="1:10" ht="24" customHeight="1">
      <c r="A17">
        <v>14</v>
      </c>
      <c r="B17" s="2" t="s">
        <v>16</v>
      </c>
      <c r="C17" s="4">
        <v>37.22</v>
      </c>
      <c r="D17" s="4">
        <v>83667.460000000006</v>
      </c>
      <c r="E17" s="10">
        <f t="shared" si="0"/>
        <v>1004009.52</v>
      </c>
      <c r="F17" s="11"/>
      <c r="G17" s="11"/>
      <c r="H17" s="10">
        <f t="shared" si="1"/>
        <v>1004009.52</v>
      </c>
      <c r="I17" s="3"/>
      <c r="J17" s="3"/>
    </row>
    <row r="18" spans="1:10" ht="24" customHeight="1">
      <c r="A18">
        <v>15</v>
      </c>
      <c r="B18" s="2" t="s">
        <v>17</v>
      </c>
      <c r="C18" s="4">
        <v>38.15</v>
      </c>
      <c r="D18" s="4">
        <v>85758.02</v>
      </c>
      <c r="E18" s="10">
        <f t="shared" si="0"/>
        <v>1029096.24</v>
      </c>
      <c r="F18" s="11"/>
      <c r="G18" s="11"/>
      <c r="H18" s="10">
        <f t="shared" si="1"/>
        <v>1029096.24</v>
      </c>
      <c r="I18" s="3"/>
      <c r="J18" s="3"/>
    </row>
    <row r="19" spans="2:10" ht="24" customHeight="1">
      <c r="B19" s="12" t="s">
        <v>21</v>
      </c>
      <c r="C19" s="11"/>
      <c r="D19" s="11"/>
      <c r="E19" s="10">
        <f>SUM(E4:E18)</f>
        <v>13060485.839999998</v>
      </c>
      <c r="F19" s="10">
        <f>SUM(F4:F18)</f>
        <v>-1296151.99</v>
      </c>
      <c r="G19" s="10">
        <f>SUM(G4:G18)</f>
        <v>-2405774.42</v>
      </c>
      <c r="H19" s="10">
        <f t="shared" si="1"/>
        <v>9358559.4299999978</v>
      </c>
      <c r="J19" s="3"/>
    </row>
    <row r="21" spans="2:9" ht="24" customHeight="1">
      <c r="B21" s="12" t="s">
        <v>26</v>
      </c>
      <c r="C21" s="11"/>
      <c r="D21" s="11"/>
      <c r="E21" s="11"/>
      <c r="F21" s="11"/>
      <c r="G21" s="11"/>
      <c r="H21" s="10">
        <f>H19*L7/L9</f>
        <v>7380.5673738170335</v>
      </c>
      <c r="I21" s="3"/>
    </row>
    <row r="22" spans="2:9" ht="24" customHeight="1">
      <c r="B22" s="12" t="s">
        <v>27</v>
      </c>
      <c r="C22" s="11"/>
      <c r="D22" s="11"/>
      <c r="E22" s="11"/>
      <c r="F22" s="11"/>
      <c r="G22" s="11"/>
      <c r="H22" s="10">
        <f>H19/L9</f>
        <v>51663.971616719231</v>
      </c>
      <c r="I22" s="3"/>
    </row>
    <row r="23" spans="5:7" ht="24" customHeight="1">
      <c r="E23" s="7"/>
      <c r="F23" s="6"/>
      <c r="G23" s="6"/>
    </row>
  </sheetData>
  <pageMargins left="0.7" right="0.7" top="0.75" bottom="0.75" header="0.3" footer="0.3"/>
  <pageSetup orientation="portrait" r:id="rId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4339-2531-4E52-B1EA-FE1A7FB98847}">
  <dimension ref="A1:Q23"/>
  <sheetViews>
    <sheetView showGridLines="0" workbookViewId="0" topLeftCell="A1">
      <selection pane="topLeft" activeCell="D13" sqref="D13"/>
    </sheetView>
  </sheetViews>
  <sheetFormatPr defaultRowHeight="24" customHeight="1"/>
  <cols>
    <col min="2" max="2" width="19" bestFit="1" customWidth="1"/>
    <col min="3" max="3" width="14.5714285714286" bestFit="1" customWidth="1"/>
    <col min="4" max="4" width="16.7142857142857" bestFit="1" customWidth="1"/>
    <col min="5" max="5" width="15.1428571428571" customWidth="1"/>
    <col min="6" max="6" width="14.1428571428571" customWidth="1"/>
    <col min="7" max="7" width="14.5714285714286" bestFit="1" customWidth="1"/>
    <col min="8" max="8" width="14" bestFit="1" customWidth="1"/>
    <col min="9" max="9" width="13.5714285714286" bestFit="1" customWidth="1"/>
    <col min="10" max="10" width="16.5714285714286" customWidth="1"/>
    <col min="11" max="11" width="11" customWidth="1"/>
    <col min="15" max="15" width="28.7142857142857" customWidth="1"/>
    <col min="16" max="16" width="30.4285714285714" customWidth="1"/>
    <col min="17" max="17" width="25.8571428571429" customWidth="1"/>
  </cols>
  <sheetData>
    <row r="1" spans="2:15" ht="24" customHeight="1">
      <c r="B1" t="s">
        <v>31</v>
      </c>
      <c r="O1" t="s">
        <v>38</v>
      </c>
    </row>
    <row r="2" ht="24" customHeight="1" thickBot="1"/>
    <row r="3" spans="2:17" ht="24" customHeight="1" thickBot="1">
      <c r="B3" s="1" t="s">
        <v>0</v>
      </c>
      <c r="C3" s="1" t="s">
        <v>1</v>
      </c>
      <c r="D3" s="1" t="s">
        <v>2</v>
      </c>
      <c r="E3" s="9" t="s">
        <v>18</v>
      </c>
      <c r="F3" s="9" t="s">
        <v>19</v>
      </c>
      <c r="G3" s="9" t="s">
        <v>20</v>
      </c>
      <c r="J3" s="5" t="s">
        <v>22</v>
      </c>
      <c r="O3" s="15" t="s">
        <v>32</v>
      </c>
      <c r="P3" s="16" t="s">
        <v>33</v>
      </c>
      <c r="Q3" s="16" t="s">
        <v>34</v>
      </c>
    </row>
    <row r="4" spans="1:17" ht="24" customHeight="1" thickBot="1">
      <c r="A4">
        <v>1</v>
      </c>
      <c r="B4" s="2" t="s">
        <v>3</v>
      </c>
      <c r="C4" s="4">
        <v>27</v>
      </c>
      <c r="D4" s="4">
        <v>60693.75</v>
      </c>
      <c r="E4" s="10">
        <f>D4*12</f>
        <v>728325</v>
      </c>
      <c r="F4" s="10">
        <f>-E4</f>
        <v>-728325</v>
      </c>
      <c r="G4" s="10">
        <f t="shared" si="0" ref="G4:G19">E4+F4</f>
        <v>0</v>
      </c>
      <c r="J4" s="12" t="s">
        <v>23</v>
      </c>
      <c r="K4" s="13">
        <v>43521</v>
      </c>
      <c r="O4" s="17">
        <v>44013</v>
      </c>
      <c r="P4" s="18">
        <v>52995.66</v>
      </c>
      <c r="Q4" s="19">
        <v>216754.34</v>
      </c>
    </row>
    <row r="5" spans="1:17" ht="24" customHeight="1" thickBot="1">
      <c r="A5">
        <v>2</v>
      </c>
      <c r="B5" s="2" t="s">
        <v>4</v>
      </c>
      <c r="C5" s="4">
        <v>27.68</v>
      </c>
      <c r="D5" s="4">
        <v>62222.33</v>
      </c>
      <c r="E5" s="10">
        <f t="shared" si="1" ref="E5:E18">D5*12</f>
        <v>746667.96</v>
      </c>
      <c r="F5" s="10">
        <f>-D5*3-C5*4000*9/12-SUM(P4:P9)</f>
        <v>-539456.99</v>
      </c>
      <c r="G5" s="10">
        <f t="shared" si="0"/>
        <v>207210.96999999997</v>
      </c>
      <c r="H5" s="3"/>
      <c r="J5" s="12" t="s">
        <v>24</v>
      </c>
      <c r="K5" s="13">
        <v>49034</v>
      </c>
      <c r="O5" s="17">
        <v>44044</v>
      </c>
      <c r="P5" s="18">
        <v>52995.66</v>
      </c>
      <c r="Q5" s="19">
        <v>163758.68</v>
      </c>
    </row>
    <row r="6" spans="1:17" ht="24" customHeight="1" thickBot="1">
      <c r="A6">
        <v>3</v>
      </c>
      <c r="B6" s="2" t="s">
        <v>5</v>
      </c>
      <c r="C6" s="4">
        <v>28.37</v>
      </c>
      <c r="D6" s="4">
        <v>63773.40</v>
      </c>
      <c r="E6" s="10">
        <f t="shared" si="1"/>
        <v>765280.80</v>
      </c>
      <c r="F6" s="10">
        <f>-C6*4000*3/12</f>
        <v>-28370</v>
      </c>
      <c r="G6" s="10">
        <f t="shared" si="0"/>
        <v>736910.80</v>
      </c>
      <c r="H6" s="3"/>
      <c r="I6" s="3"/>
      <c r="O6" s="17">
        <v>44075</v>
      </c>
      <c r="P6" s="18">
        <v>52995.66</v>
      </c>
      <c r="Q6" s="19">
        <v>110763.02</v>
      </c>
    </row>
    <row r="7" spans="1:17" ht="24" customHeight="1" thickBot="1">
      <c r="A7">
        <v>4</v>
      </c>
      <c r="B7" s="2" t="s">
        <v>6</v>
      </c>
      <c r="C7" s="4">
        <v>29.08</v>
      </c>
      <c r="D7" s="4">
        <v>65369.42</v>
      </c>
      <c r="E7" s="10">
        <f t="shared" si="1"/>
        <v>784433.04</v>
      </c>
      <c r="F7" s="11"/>
      <c r="G7" s="10">
        <f t="shared" si="0"/>
        <v>784433.04</v>
      </c>
      <c r="H7" s="3"/>
      <c r="I7" s="3"/>
      <c r="J7" s="12" t="s">
        <v>29</v>
      </c>
      <c r="K7" s="14">
        <v>0.14285714285714285</v>
      </c>
      <c r="O7" s="17">
        <v>44105</v>
      </c>
      <c r="P7" s="18">
        <v>52995.66</v>
      </c>
      <c r="Q7" s="19">
        <v>57767.36</v>
      </c>
    </row>
    <row r="8" spans="1:17" ht="24" customHeight="1" thickBot="1">
      <c r="A8">
        <v>5</v>
      </c>
      <c r="B8" s="2" t="s">
        <v>7</v>
      </c>
      <c r="C8" s="4">
        <v>29.80</v>
      </c>
      <c r="D8" s="4">
        <v>66987.92</v>
      </c>
      <c r="E8" s="10">
        <f t="shared" si="1"/>
        <v>803855.04</v>
      </c>
      <c r="F8" s="11"/>
      <c r="G8" s="10">
        <f t="shared" si="0"/>
        <v>803855.04</v>
      </c>
      <c r="H8" s="3"/>
      <c r="I8" s="3"/>
      <c r="J8" s="12" t="s">
        <v>25</v>
      </c>
      <c r="K8" s="11">
        <v>181</v>
      </c>
      <c r="O8" s="17">
        <v>44136</v>
      </c>
      <c r="P8" s="18">
        <v>52995.66</v>
      </c>
      <c r="Q8" s="19">
        <v>4771.70</v>
      </c>
    </row>
    <row r="9" spans="1:17" ht="24" customHeight="1" thickBot="1">
      <c r="A9">
        <v>6</v>
      </c>
      <c r="B9" s="2" t="s">
        <v>8</v>
      </c>
      <c r="C9" s="4">
        <v>30.55</v>
      </c>
      <c r="D9" s="4">
        <v>68673.850000000006</v>
      </c>
      <c r="E9" s="10">
        <f t="shared" si="1"/>
        <v>824086.20000000007</v>
      </c>
      <c r="F9" s="11"/>
      <c r="G9" s="10">
        <f t="shared" si="0"/>
        <v>824086.20000000007</v>
      </c>
      <c r="H9" s="3"/>
      <c r="I9" s="3"/>
      <c r="J9" s="12" t="s">
        <v>30</v>
      </c>
      <c r="K9" s="14">
        <f>K8+K7</f>
        <v>181.14285714285714</v>
      </c>
      <c r="O9" s="17">
        <v>44166</v>
      </c>
      <c r="P9" s="18">
        <v>4771.70</v>
      </c>
      <c r="Q9" s="19">
        <v>0</v>
      </c>
    </row>
    <row r="10" spans="1:9" ht="24" customHeight="1">
      <c r="A10">
        <v>7</v>
      </c>
      <c r="B10" s="2" t="s">
        <v>9</v>
      </c>
      <c r="C10" s="4">
        <v>31.31</v>
      </c>
      <c r="D10" s="4">
        <v>70382.27</v>
      </c>
      <c r="E10" s="10">
        <f t="shared" si="1"/>
        <v>844587.24</v>
      </c>
      <c r="F10" s="11"/>
      <c r="G10" s="10">
        <f t="shared" si="0"/>
        <v>844587.24</v>
      </c>
      <c r="H10" s="3"/>
      <c r="I10" s="3"/>
    </row>
    <row r="11" spans="1:16" ht="24" customHeight="1">
      <c r="A11">
        <v>8</v>
      </c>
      <c r="B11" s="2" t="s">
        <v>10</v>
      </c>
      <c r="C11" s="4">
        <v>32.090000000000003</v>
      </c>
      <c r="D11" s="4">
        <v>72135.649999999994</v>
      </c>
      <c r="E11" s="10">
        <f t="shared" si="1"/>
        <v>865627.79999999993</v>
      </c>
      <c r="F11" s="11"/>
      <c r="G11" s="10">
        <f t="shared" si="0"/>
        <v>865627.79999999993</v>
      </c>
      <c r="H11" s="3"/>
      <c r="I11" s="3"/>
      <c r="P11" s="3"/>
    </row>
    <row r="12" spans="1:9" ht="24" customHeight="1">
      <c r="A12">
        <v>9</v>
      </c>
      <c r="B12" s="2" t="s">
        <v>11</v>
      </c>
      <c r="C12" s="4">
        <v>32.90</v>
      </c>
      <c r="D12" s="4">
        <v>73956.460000000006</v>
      </c>
      <c r="E12" s="10">
        <f t="shared" si="1"/>
        <v>887477.52</v>
      </c>
      <c r="F12" s="11"/>
      <c r="G12" s="10">
        <f t="shared" si="0"/>
        <v>887477.52</v>
      </c>
      <c r="H12" s="3"/>
      <c r="I12" s="3"/>
    </row>
    <row r="13" spans="1:9" ht="24" customHeight="1">
      <c r="A13">
        <v>10</v>
      </c>
      <c r="B13" s="2" t="s">
        <v>12</v>
      </c>
      <c r="C13" s="4">
        <v>33.72</v>
      </c>
      <c r="D13" s="4">
        <v>75799.75</v>
      </c>
      <c r="E13" s="10">
        <f t="shared" si="1"/>
        <v>909597</v>
      </c>
      <c r="F13" s="11"/>
      <c r="G13" s="10">
        <f t="shared" si="0"/>
        <v>909597</v>
      </c>
      <c r="H13" s="3"/>
      <c r="I13" s="3"/>
    </row>
    <row r="14" spans="1:9" ht="24" customHeight="1">
      <c r="A14">
        <v>11</v>
      </c>
      <c r="B14" s="2" t="s">
        <v>13</v>
      </c>
      <c r="C14" s="4">
        <v>34.56</v>
      </c>
      <c r="D14" s="4">
        <v>77688</v>
      </c>
      <c r="E14" s="10">
        <f t="shared" si="1"/>
        <v>932256</v>
      </c>
      <c r="F14" s="11"/>
      <c r="G14" s="10">
        <f t="shared" si="0"/>
        <v>932256</v>
      </c>
      <c r="H14" s="3"/>
      <c r="I14" s="3"/>
    </row>
    <row r="15" spans="1:9" ht="24" customHeight="1">
      <c r="A15">
        <v>12</v>
      </c>
      <c r="B15" s="2" t="s">
        <v>14</v>
      </c>
      <c r="C15" s="4">
        <v>35.43</v>
      </c>
      <c r="D15" s="4">
        <v>79643.69</v>
      </c>
      <c r="E15" s="10">
        <f t="shared" si="1"/>
        <v>955724.28</v>
      </c>
      <c r="F15" s="11"/>
      <c r="G15" s="10">
        <f t="shared" si="0"/>
        <v>955724.28</v>
      </c>
      <c r="H15" s="3"/>
      <c r="I15" s="3"/>
    </row>
    <row r="16" spans="1:9" ht="24" customHeight="1">
      <c r="A16">
        <v>13</v>
      </c>
      <c r="B16" s="2" t="s">
        <v>15</v>
      </c>
      <c r="C16" s="4">
        <v>36.31</v>
      </c>
      <c r="D16" s="4">
        <v>81621.850000000006</v>
      </c>
      <c r="E16" s="10">
        <f t="shared" si="1"/>
        <v>979462.20000000007</v>
      </c>
      <c r="F16" s="11"/>
      <c r="G16" s="10">
        <f t="shared" si="0"/>
        <v>979462.20000000007</v>
      </c>
      <c r="H16" s="3"/>
      <c r="I16" s="3"/>
    </row>
    <row r="17" spans="1:9" ht="24" customHeight="1">
      <c r="A17">
        <v>14</v>
      </c>
      <c r="B17" s="2" t="s">
        <v>16</v>
      </c>
      <c r="C17" s="4">
        <v>37.22</v>
      </c>
      <c r="D17" s="4">
        <v>83667.460000000006</v>
      </c>
      <c r="E17" s="10">
        <f t="shared" si="1"/>
        <v>1004009.52</v>
      </c>
      <c r="F17" s="11"/>
      <c r="G17" s="10">
        <f t="shared" si="0"/>
        <v>1004009.52</v>
      </c>
      <c r="H17" s="3"/>
      <c r="I17" s="3"/>
    </row>
    <row r="18" spans="1:9" ht="24" customHeight="1">
      <c r="A18">
        <v>15</v>
      </c>
      <c r="B18" s="2" t="s">
        <v>17</v>
      </c>
      <c r="C18" s="4">
        <v>38.15</v>
      </c>
      <c r="D18" s="4">
        <v>85758.02</v>
      </c>
      <c r="E18" s="10">
        <f t="shared" si="1"/>
        <v>1029096.24</v>
      </c>
      <c r="F18" s="11"/>
      <c r="G18" s="10">
        <f t="shared" si="0"/>
        <v>1029096.24</v>
      </c>
      <c r="H18" s="3"/>
      <c r="I18" s="3"/>
    </row>
    <row r="19" spans="2:9" ht="24" customHeight="1">
      <c r="B19" s="12" t="s">
        <v>21</v>
      </c>
      <c r="C19" s="11"/>
      <c r="D19" s="11"/>
      <c r="E19" s="10">
        <f>SUM(E4:E18)</f>
        <v>13060485.839999998</v>
      </c>
      <c r="F19" s="10">
        <f>SUM(F4:F18)</f>
        <v>-1296151.99</v>
      </c>
      <c r="G19" s="10">
        <f t="shared" si="0"/>
        <v>11764333.849999998</v>
      </c>
      <c r="I19" s="3"/>
    </row>
    <row r="21" spans="2:7" ht="24" customHeight="1">
      <c r="B21" s="12" t="s">
        <v>26</v>
      </c>
      <c r="C21" s="11"/>
      <c r="D21" s="11"/>
      <c r="E21" s="11"/>
      <c r="F21" s="11"/>
      <c r="G21" s="10">
        <f>G19*K7/K9</f>
        <v>9277.8658123028363</v>
      </c>
    </row>
    <row r="22" spans="2:8" ht="24" customHeight="1">
      <c r="B22" s="12" t="s">
        <v>27</v>
      </c>
      <c r="C22" s="11"/>
      <c r="D22" s="11"/>
      <c r="E22" s="11"/>
      <c r="F22" s="11"/>
      <c r="G22" s="10">
        <f>G19/K9</f>
        <v>64945.060686119861</v>
      </c>
      <c r="H22" s="3"/>
    </row>
    <row r="23" spans="5:6" ht="24" customHeight="1">
      <c r="E23" s="7"/>
      <c r="F23" s="6"/>
    </row>
  </sheetData>
  <pageMargins left="0.7" right="0.7" top="0.75" bottom="0.75" header="0.3" footer="0.3"/>
  <pageSetup orientation="portrait" r:id="rId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16E8-2F7F-4889-B97E-FF8B1C24C87A}">
  <dimension ref="A1:L192"/>
  <sheetViews>
    <sheetView workbookViewId="0" topLeftCell="A1">
      <selection pane="topLeft" activeCell="D13" sqref="D13"/>
    </sheetView>
  </sheetViews>
  <sheetFormatPr defaultRowHeight="15"/>
  <cols>
    <col min="2" max="2" width="10.5714285714286" bestFit="1" customWidth="1"/>
    <col min="3" max="4" width="14.5714285714286" bestFit="1" customWidth="1"/>
    <col min="5" max="5" width="11.1428571428571" customWidth="1"/>
    <col min="6" max="6" width="14.5714285714286" bestFit="1" customWidth="1"/>
    <col min="7" max="7" width="14.2857142857143" bestFit="1" customWidth="1"/>
    <col min="8" max="8" width="26.5714285714286" bestFit="1" customWidth="1"/>
    <col min="9" max="9" width="17.7142857142857" bestFit="1" customWidth="1"/>
    <col min="12" max="12" width="10.5714285714286" bestFit="1" customWidth="1"/>
  </cols>
  <sheetData>
    <row r="1" spans="3:9" ht="14.5">
      <c r="C1" s="21" t="s">
        <v>35</v>
      </c>
      <c r="D1" s="21" t="s">
        <v>41</v>
      </c>
      <c r="F1" s="21" t="s">
        <v>36</v>
      </c>
      <c r="G1" s="21" t="s">
        <v>37</v>
      </c>
      <c r="H1" s="21" t="s">
        <v>39</v>
      </c>
      <c r="I1" s="21" t="s">
        <v>40</v>
      </c>
    </row>
    <row r="2" spans="2:12" ht="14.5">
      <c r="B2" s="6">
        <v>43524</v>
      </c>
      <c r="C2" s="3">
        <f>'Rent Schedule V.2'!G21</f>
        <v>9277.8658123028363</v>
      </c>
      <c r="D2" s="22">
        <f>'Monthly Schedule V.1'!C2</f>
        <v>9490.6024053627734</v>
      </c>
      <c r="L2" s="3"/>
    </row>
    <row r="3" spans="2:12" ht="14.5">
      <c r="B3" s="6">
        <f>EOMONTH(B2,1)</f>
        <v>43555</v>
      </c>
      <c r="C3" s="3">
        <f>'Rent Schedule V.2'!$G$22</f>
        <v>64945.060686119861</v>
      </c>
      <c r="D3" s="22">
        <f>'Monthly Schedule V.1'!C3</f>
        <v>66434.216837539425</v>
      </c>
      <c r="L3" s="3"/>
    </row>
    <row r="4" spans="1:12" ht="14.5">
      <c r="A4">
        <v>1</v>
      </c>
      <c r="B4" s="6">
        <f t="shared" si="0" ref="B4:B67">EOMONTH(B3,1)</f>
        <v>43585</v>
      </c>
      <c r="C4" s="3">
        <f>'Rent Schedule V.2'!$G$22</f>
        <v>64945.060686119861</v>
      </c>
      <c r="D4" s="22">
        <f>'Monthly Schedule V.1'!C4</f>
        <v>66434.216837539425</v>
      </c>
      <c r="F4" s="20">
        <f>INDEX('Rent Schedule V.2'!$D$4:$D$18,MATCH('Monthly Schedule V.2'!A4,'Rent Schedule V.2'!$A$4:$A$18,0))</f>
        <v>60693.75</v>
      </c>
      <c r="G4" s="3">
        <f>-F4</f>
        <v>-60693.75</v>
      </c>
      <c r="I4" s="3">
        <f>F4+G4+H4</f>
        <v>0</v>
      </c>
      <c r="L4" s="3"/>
    </row>
    <row r="5" spans="2:12" ht="14.5">
      <c r="B5" s="6">
        <f t="shared" si="0"/>
        <v>43616</v>
      </c>
      <c r="C5" s="3">
        <f>'Rent Schedule V.2'!$G$22</f>
        <v>64945.060686119861</v>
      </c>
      <c r="D5" s="22">
        <f>'Monthly Schedule V.1'!C5</f>
        <v>66434.216837539425</v>
      </c>
      <c r="F5" s="3">
        <f>F4</f>
        <v>60693.75</v>
      </c>
      <c r="G5" s="3">
        <f t="shared" si="1" ref="G5:G18">-F5</f>
        <v>-60693.75</v>
      </c>
      <c r="I5" s="3">
        <f t="shared" si="2" ref="I5:I68">F5+G5+H5</f>
        <v>0</v>
      </c>
      <c r="L5" s="3"/>
    </row>
    <row r="6" spans="2:12" ht="14.5">
      <c r="B6" s="6">
        <f t="shared" si="0"/>
        <v>43646</v>
      </c>
      <c r="C6" s="3">
        <f>'Rent Schedule V.2'!$G$22</f>
        <v>64945.060686119861</v>
      </c>
      <c r="D6" s="22">
        <f>C6+SUM(C2:C5)-SUM(D2:D5)</f>
        <v>60264.855638801208</v>
      </c>
      <c r="F6" s="3">
        <f t="shared" si="3" ref="F6:F15">F5</f>
        <v>60693.75</v>
      </c>
      <c r="G6" s="3">
        <f t="shared" si="1"/>
        <v>-60693.75</v>
      </c>
      <c r="I6" s="3">
        <f t="shared" si="2"/>
        <v>0</v>
      </c>
      <c r="L6" s="3"/>
    </row>
    <row r="7" spans="2:12" ht="14.5">
      <c r="B7" s="6">
        <f t="shared" si="0"/>
        <v>43677</v>
      </c>
      <c r="C7" s="3">
        <f>'Rent Schedule V.2'!$G$22</f>
        <v>64945.060686119861</v>
      </c>
      <c r="D7" s="3">
        <f t="shared" si="4" ref="D7:D70">C7</f>
        <v>64945.060686119861</v>
      </c>
      <c r="F7" s="3">
        <f t="shared" si="3"/>
        <v>60693.75</v>
      </c>
      <c r="G7" s="3">
        <f t="shared" si="1"/>
        <v>-60693.75</v>
      </c>
      <c r="I7" s="3">
        <f t="shared" si="2"/>
        <v>0</v>
      </c>
      <c r="L7" s="3"/>
    </row>
    <row r="8" spans="2:12" ht="14.5">
      <c r="B8" s="6">
        <f t="shared" si="0"/>
        <v>43708</v>
      </c>
      <c r="C8" s="3">
        <f>'Rent Schedule V.2'!$G$22</f>
        <v>64945.060686119861</v>
      </c>
      <c r="D8" s="3">
        <f t="shared" si="4"/>
        <v>64945.060686119861</v>
      </c>
      <c r="F8" s="3">
        <f t="shared" si="3"/>
        <v>60693.75</v>
      </c>
      <c r="G8" s="3">
        <f t="shared" si="1"/>
        <v>-60693.75</v>
      </c>
      <c r="I8" s="3">
        <f t="shared" si="2"/>
        <v>0</v>
      </c>
      <c r="L8" s="3"/>
    </row>
    <row r="9" spans="2:12" ht="14.5">
      <c r="B9" s="6">
        <f t="shared" si="0"/>
        <v>43738</v>
      </c>
      <c r="C9" s="3">
        <f>'Rent Schedule V.2'!$G$22</f>
        <v>64945.060686119861</v>
      </c>
      <c r="D9" s="3">
        <f t="shared" si="4"/>
        <v>64945.060686119861</v>
      </c>
      <c r="F9" s="3">
        <f t="shared" si="3"/>
        <v>60693.75</v>
      </c>
      <c r="G9" s="3">
        <f t="shared" si="1"/>
        <v>-60693.75</v>
      </c>
      <c r="I9" s="3">
        <f t="shared" si="2"/>
        <v>0</v>
      </c>
      <c r="L9" s="3"/>
    </row>
    <row r="10" spans="2:12" ht="14.5">
      <c r="B10" s="6">
        <f t="shared" si="0"/>
        <v>43769</v>
      </c>
      <c r="C10" s="3">
        <f>'Rent Schedule V.2'!$G$22</f>
        <v>64945.060686119861</v>
      </c>
      <c r="D10" s="3">
        <f t="shared" si="4"/>
        <v>64945.060686119861</v>
      </c>
      <c r="F10" s="3">
        <f t="shared" si="3"/>
        <v>60693.75</v>
      </c>
      <c r="G10" s="3">
        <f t="shared" si="1"/>
        <v>-60693.75</v>
      </c>
      <c r="I10" s="3">
        <f t="shared" si="2"/>
        <v>0</v>
      </c>
      <c r="L10" s="3"/>
    </row>
    <row r="11" spans="2:12" ht="14.5">
      <c r="B11" s="6">
        <f t="shared" si="0"/>
        <v>43799</v>
      </c>
      <c r="C11" s="3">
        <f>'Rent Schedule V.2'!$G$22</f>
        <v>64945.060686119861</v>
      </c>
      <c r="D11" s="3">
        <f t="shared" si="4"/>
        <v>64945.060686119861</v>
      </c>
      <c r="F11" s="3">
        <f t="shared" si="3"/>
        <v>60693.75</v>
      </c>
      <c r="G11" s="3">
        <f t="shared" si="1"/>
        <v>-60693.75</v>
      </c>
      <c r="I11" s="3">
        <f t="shared" si="2"/>
        <v>0</v>
      </c>
      <c r="L11" s="3"/>
    </row>
    <row r="12" spans="2:12" ht="14.5">
      <c r="B12" s="6">
        <f t="shared" si="0"/>
        <v>43830</v>
      </c>
      <c r="C12" s="3">
        <f>'Rent Schedule V.2'!$G$22</f>
        <v>64945.060686119861</v>
      </c>
      <c r="D12" s="3">
        <f t="shared" si="4"/>
        <v>64945.060686119861</v>
      </c>
      <c r="F12" s="3">
        <f t="shared" si="3"/>
        <v>60693.75</v>
      </c>
      <c r="G12" s="3">
        <f t="shared" si="1"/>
        <v>-60693.75</v>
      </c>
      <c r="I12" s="3">
        <f t="shared" si="2"/>
        <v>0</v>
      </c>
      <c r="L12" s="3"/>
    </row>
    <row r="13" spans="2:12" ht="14.5">
      <c r="B13" s="6">
        <f t="shared" si="0"/>
        <v>43861</v>
      </c>
      <c r="C13" s="3">
        <f>'Rent Schedule V.2'!$G$22</f>
        <v>64945.060686119861</v>
      </c>
      <c r="D13" s="3">
        <f t="shared" si="4"/>
        <v>64945.060686119861</v>
      </c>
      <c r="F13" s="3">
        <f t="shared" si="3"/>
        <v>60693.75</v>
      </c>
      <c r="G13" s="3">
        <f t="shared" si="1"/>
        <v>-60693.75</v>
      </c>
      <c r="I13" s="3">
        <f t="shared" si="2"/>
        <v>0</v>
      </c>
      <c r="L13" s="3"/>
    </row>
    <row r="14" spans="2:12" ht="14.5">
      <c r="B14" s="6">
        <f t="shared" si="0"/>
        <v>43890</v>
      </c>
      <c r="C14" s="3">
        <f>'Rent Schedule V.2'!$G$22</f>
        <v>64945.060686119861</v>
      </c>
      <c r="D14" s="3">
        <f t="shared" si="4"/>
        <v>64945.060686119861</v>
      </c>
      <c r="F14" s="3">
        <f t="shared" si="3"/>
        <v>60693.75</v>
      </c>
      <c r="G14" s="3">
        <f t="shared" si="1"/>
        <v>-60693.75</v>
      </c>
      <c r="I14" s="3">
        <f t="shared" si="2"/>
        <v>0</v>
      </c>
      <c r="L14" s="3"/>
    </row>
    <row r="15" spans="2:12" ht="14.5">
      <c r="B15" s="6">
        <f t="shared" si="0"/>
        <v>43921</v>
      </c>
      <c r="C15" s="3">
        <f>'Rent Schedule V.2'!$G$22</f>
        <v>64945.060686119861</v>
      </c>
      <c r="D15" s="3">
        <f t="shared" si="4"/>
        <v>64945.060686119861</v>
      </c>
      <c r="F15" s="3">
        <f t="shared" si="3"/>
        <v>60693.75</v>
      </c>
      <c r="G15" s="3">
        <f t="shared" si="1"/>
        <v>-60693.75</v>
      </c>
      <c r="I15" s="3">
        <f t="shared" si="2"/>
        <v>0</v>
      </c>
      <c r="L15" s="3"/>
    </row>
    <row r="16" spans="1:12" ht="14.5">
      <c r="A16">
        <f>A4+1</f>
        <v>2</v>
      </c>
      <c r="B16" s="6">
        <f t="shared" si="0"/>
        <v>43951</v>
      </c>
      <c r="C16" s="3">
        <f>'Rent Schedule V.2'!$G$22</f>
        <v>64945.060686119861</v>
      </c>
      <c r="D16" s="3">
        <f t="shared" si="4"/>
        <v>64945.060686119861</v>
      </c>
      <c r="F16" s="20">
        <f>INDEX('Rent Schedule V.2'!$D$4:$D$18,MATCH('Monthly Schedule V.2'!A16,'Rent Schedule V.2'!$A$4:$A$18,0))</f>
        <v>62222.33</v>
      </c>
      <c r="G16" s="3">
        <f t="shared" si="1"/>
        <v>-62222.33</v>
      </c>
      <c r="I16" s="3">
        <f t="shared" si="2"/>
        <v>0</v>
      </c>
      <c r="L16" s="3"/>
    </row>
    <row r="17" spans="2:12" ht="14.5">
      <c r="B17" s="6">
        <f t="shared" si="0"/>
        <v>43982</v>
      </c>
      <c r="C17" s="3">
        <f>'Rent Schedule V.2'!$G$22</f>
        <v>64945.060686119861</v>
      </c>
      <c r="D17" s="3">
        <f t="shared" si="4"/>
        <v>64945.060686119861</v>
      </c>
      <c r="F17" s="3">
        <f>F16</f>
        <v>62222.33</v>
      </c>
      <c r="G17" s="3">
        <f t="shared" si="1"/>
        <v>-62222.33</v>
      </c>
      <c r="I17" s="3">
        <f t="shared" si="2"/>
        <v>0</v>
      </c>
      <c r="L17" s="3"/>
    </row>
    <row r="18" spans="2:12" ht="14.5">
      <c r="B18" s="6">
        <f t="shared" si="0"/>
        <v>44012</v>
      </c>
      <c r="C18" s="3">
        <f>'Rent Schedule V.2'!$G$22</f>
        <v>64945.060686119861</v>
      </c>
      <c r="D18" s="3">
        <f t="shared" si="4"/>
        <v>64945.060686119861</v>
      </c>
      <c r="F18" s="3">
        <f t="shared" si="5" ref="F18:F27">F17</f>
        <v>62222.33</v>
      </c>
      <c r="G18" s="3">
        <f t="shared" si="1"/>
        <v>-62222.33</v>
      </c>
      <c r="I18" s="3">
        <f t="shared" si="2"/>
        <v>0</v>
      </c>
      <c r="L18" s="3"/>
    </row>
    <row r="19" spans="2:12" ht="14.5">
      <c r="B19" s="6">
        <f t="shared" si="0"/>
        <v>44043</v>
      </c>
      <c r="C19" s="3">
        <f>'Rent Schedule V.2'!$G$22</f>
        <v>64945.060686119861</v>
      </c>
      <c r="D19" s="3">
        <f t="shared" si="4"/>
        <v>64945.060686119861</v>
      </c>
      <c r="F19" s="3">
        <f t="shared" si="5"/>
        <v>62222.33</v>
      </c>
      <c r="G19" s="3">
        <f>-4000*'Rent Schedule V.2'!$C$5/12</f>
        <v>-9226.6666666666661</v>
      </c>
      <c r="H19" s="3">
        <f>-'Rent Schedule V.2'!P4</f>
        <v>-52995.66</v>
      </c>
      <c r="I19" s="3">
        <f t="shared" si="2"/>
        <v>0.0033333333340124227</v>
      </c>
      <c r="L19" s="3"/>
    </row>
    <row r="20" spans="2:12" ht="14.5">
      <c r="B20" s="6">
        <f t="shared" si="0"/>
        <v>44074</v>
      </c>
      <c r="C20" s="3">
        <f>'Rent Schedule V.2'!$G$22</f>
        <v>64945.060686119861</v>
      </c>
      <c r="D20" s="3">
        <f t="shared" si="4"/>
        <v>64945.060686119861</v>
      </c>
      <c r="F20" s="3">
        <f t="shared" si="5"/>
        <v>62222.33</v>
      </c>
      <c r="G20" s="3">
        <f>-4000*'Rent Schedule V.2'!$C$5/12</f>
        <v>-9226.6666666666661</v>
      </c>
      <c r="H20" s="3">
        <f>-'Rent Schedule V.2'!P5</f>
        <v>-52995.66</v>
      </c>
      <c r="I20" s="3">
        <f t="shared" si="2"/>
        <v>0.0033333333340124227</v>
      </c>
      <c r="L20" s="3"/>
    </row>
    <row r="21" spans="2:12" ht="14.5">
      <c r="B21" s="6">
        <f t="shared" si="0"/>
        <v>44104</v>
      </c>
      <c r="C21" s="3">
        <f>'Rent Schedule V.2'!$G$22</f>
        <v>64945.060686119861</v>
      </c>
      <c r="D21" s="3">
        <f t="shared" si="4"/>
        <v>64945.060686119861</v>
      </c>
      <c r="F21" s="3">
        <f t="shared" si="5"/>
        <v>62222.33</v>
      </c>
      <c r="G21" s="3">
        <f>-4000*'Rent Schedule V.2'!$C$5/12</f>
        <v>-9226.6666666666661</v>
      </c>
      <c r="H21" s="3">
        <f>-'Rent Schedule V.2'!P6</f>
        <v>-52995.66</v>
      </c>
      <c r="I21" s="3">
        <f t="shared" si="2"/>
        <v>0.0033333333340124227</v>
      </c>
      <c r="L21" s="3"/>
    </row>
    <row r="22" spans="2:12" ht="14.5">
      <c r="B22" s="6">
        <f t="shared" si="0"/>
        <v>44135</v>
      </c>
      <c r="C22" s="3">
        <f>'Rent Schedule V.2'!$G$22</f>
        <v>64945.060686119861</v>
      </c>
      <c r="D22" s="3">
        <f t="shared" si="4"/>
        <v>64945.060686119861</v>
      </c>
      <c r="F22" s="3">
        <f t="shared" si="5"/>
        <v>62222.33</v>
      </c>
      <c r="G22" s="3">
        <f>-4000*'Rent Schedule V.2'!$C$5/12</f>
        <v>-9226.6666666666661</v>
      </c>
      <c r="H22" s="3">
        <f>-'Rent Schedule V.2'!P7</f>
        <v>-52995.66</v>
      </c>
      <c r="I22" s="3">
        <f t="shared" si="2"/>
        <v>0.0033333333340124227</v>
      </c>
      <c r="L22" s="3"/>
    </row>
    <row r="23" spans="2:12" ht="14.5">
      <c r="B23" s="6">
        <f t="shared" si="0"/>
        <v>44165</v>
      </c>
      <c r="C23" s="3">
        <f>'Rent Schedule V.2'!$G$22</f>
        <v>64945.060686119861</v>
      </c>
      <c r="D23" s="3">
        <f t="shared" si="4"/>
        <v>64945.060686119861</v>
      </c>
      <c r="F23" s="3">
        <f t="shared" si="5"/>
        <v>62222.33</v>
      </c>
      <c r="G23" s="3">
        <f>-4000*'Rent Schedule V.2'!$C$5/12</f>
        <v>-9226.6666666666661</v>
      </c>
      <c r="H23" s="3">
        <f>-'Rent Schedule V.2'!P8</f>
        <v>-52995.66</v>
      </c>
      <c r="I23" s="3">
        <f t="shared" si="2"/>
        <v>0.0033333333340124227</v>
      </c>
      <c r="L23" s="3"/>
    </row>
    <row r="24" spans="2:12" ht="14.5">
      <c r="B24" s="6">
        <f t="shared" si="0"/>
        <v>44196</v>
      </c>
      <c r="C24" s="3">
        <f>'Rent Schedule V.2'!$G$22</f>
        <v>64945.060686119861</v>
      </c>
      <c r="D24" s="3">
        <f t="shared" si="4"/>
        <v>64945.060686119861</v>
      </c>
      <c r="F24" s="3">
        <f t="shared" si="5"/>
        <v>62222.33</v>
      </c>
      <c r="G24" s="3">
        <f>-4000*'Rent Schedule V.2'!$C$5/12</f>
        <v>-9226.6666666666661</v>
      </c>
      <c r="H24" s="3">
        <f>-'Rent Schedule V.2'!P9</f>
        <v>-4771.70</v>
      </c>
      <c r="I24" s="3">
        <f t="shared" si="2"/>
        <v>48223.96333333334</v>
      </c>
      <c r="L24" s="3"/>
    </row>
    <row r="25" spans="2:12" ht="14.5">
      <c r="B25" s="6">
        <f t="shared" si="0"/>
        <v>44227</v>
      </c>
      <c r="C25" s="3">
        <f>'Rent Schedule V.2'!$G$22</f>
        <v>64945.060686119861</v>
      </c>
      <c r="D25" s="3">
        <f t="shared" si="4"/>
        <v>64945.060686119861</v>
      </c>
      <c r="F25" s="3">
        <f t="shared" si="5"/>
        <v>62222.33</v>
      </c>
      <c r="G25" s="3">
        <f>-4000*'Rent Schedule V.2'!$C$5/12</f>
        <v>-9226.6666666666661</v>
      </c>
      <c r="I25" s="3">
        <f t="shared" si="2"/>
        <v>52995.663333333338</v>
      </c>
      <c r="L25" s="3"/>
    </row>
    <row r="26" spans="2:12" ht="14.5">
      <c r="B26" s="6">
        <f t="shared" si="0"/>
        <v>44255</v>
      </c>
      <c r="C26" s="3">
        <f>'Rent Schedule V.2'!$G$22</f>
        <v>64945.060686119861</v>
      </c>
      <c r="D26" s="3">
        <f t="shared" si="4"/>
        <v>64945.060686119861</v>
      </c>
      <c r="F26" s="3">
        <f t="shared" si="5"/>
        <v>62222.33</v>
      </c>
      <c r="G26" s="3">
        <f>-4000*'Rent Schedule V.2'!$C$5/12</f>
        <v>-9226.6666666666661</v>
      </c>
      <c r="I26" s="3">
        <f t="shared" si="2"/>
        <v>52995.663333333338</v>
      </c>
      <c r="L26" s="3"/>
    </row>
    <row r="27" spans="2:12" ht="14.5">
      <c r="B27" s="6">
        <f t="shared" si="0"/>
        <v>44286</v>
      </c>
      <c r="C27" s="3">
        <f>'Rent Schedule V.2'!$G$22</f>
        <v>64945.060686119861</v>
      </c>
      <c r="D27" s="3">
        <f t="shared" si="4"/>
        <v>64945.060686119861</v>
      </c>
      <c r="F27" s="3">
        <f t="shared" si="5"/>
        <v>62222.33</v>
      </c>
      <c r="G27" s="3">
        <f>-4000*'Rent Schedule V.2'!$C$5/12</f>
        <v>-9226.6666666666661</v>
      </c>
      <c r="I27" s="3">
        <f t="shared" si="2"/>
        <v>52995.663333333338</v>
      </c>
      <c r="L27" s="3"/>
    </row>
    <row r="28" spans="1:12" ht="14.5">
      <c r="A28">
        <f>A16+1</f>
        <v>3</v>
      </c>
      <c r="B28" s="6">
        <f t="shared" si="0"/>
        <v>44316</v>
      </c>
      <c r="C28" s="3">
        <f>'Rent Schedule V.2'!$G$22</f>
        <v>64945.060686119861</v>
      </c>
      <c r="D28" s="3">
        <f t="shared" si="4"/>
        <v>64945.060686119861</v>
      </c>
      <c r="F28" s="20">
        <f>INDEX('Rent Schedule V.2'!$D$4:$D$18,MATCH('Monthly Schedule V.2'!A28,'Rent Schedule V.2'!$A$4:$A$18,0))</f>
        <v>63773.40</v>
      </c>
      <c r="G28" s="3">
        <f>-4000*'Rent Schedule V.2'!$C$6/12</f>
        <v>-9456.6666666666661</v>
      </c>
      <c r="I28" s="3">
        <f t="shared" si="2"/>
        <v>54316.733333333337</v>
      </c>
      <c r="L28" s="3"/>
    </row>
    <row r="29" spans="2:12" ht="14.5">
      <c r="B29" s="6">
        <f t="shared" si="0"/>
        <v>44347</v>
      </c>
      <c r="C29" s="3">
        <f>'Rent Schedule V.2'!$G$22</f>
        <v>64945.060686119861</v>
      </c>
      <c r="D29" s="3">
        <f t="shared" si="4"/>
        <v>64945.060686119861</v>
      </c>
      <c r="F29" s="3">
        <f>F28</f>
        <v>63773.40</v>
      </c>
      <c r="G29" s="3">
        <f>-4000*'Rent Schedule V.2'!$C$6/12</f>
        <v>-9456.6666666666661</v>
      </c>
      <c r="I29" s="3">
        <f t="shared" si="2"/>
        <v>54316.733333333337</v>
      </c>
      <c r="L29" s="3"/>
    </row>
    <row r="30" spans="2:12" ht="14.5">
      <c r="B30" s="6">
        <f t="shared" si="0"/>
        <v>44377</v>
      </c>
      <c r="C30" s="3">
        <f>'Rent Schedule V.2'!$G$22</f>
        <v>64945.060686119861</v>
      </c>
      <c r="D30" s="3">
        <f t="shared" si="4"/>
        <v>64945.060686119861</v>
      </c>
      <c r="F30" s="3">
        <f t="shared" si="6" ref="F30:F39">F29</f>
        <v>63773.40</v>
      </c>
      <c r="G30" s="3">
        <f>-4000*'Rent Schedule V.2'!$C$6/12</f>
        <v>-9456.6666666666661</v>
      </c>
      <c r="I30" s="3">
        <f t="shared" si="2"/>
        <v>54316.733333333337</v>
      </c>
      <c r="L30" s="3"/>
    </row>
    <row r="31" spans="2:12" ht="14.5">
      <c r="B31" s="6">
        <f t="shared" si="0"/>
        <v>44408</v>
      </c>
      <c r="C31" s="3">
        <f>'Rent Schedule V.2'!$G$22</f>
        <v>64945.060686119861</v>
      </c>
      <c r="D31" s="3">
        <f t="shared" si="4"/>
        <v>64945.060686119861</v>
      </c>
      <c r="F31" s="3">
        <f t="shared" si="6"/>
        <v>63773.40</v>
      </c>
      <c r="G31" s="3"/>
      <c r="I31" s="3">
        <f t="shared" si="2"/>
        <v>63773.40</v>
      </c>
      <c r="L31" s="3"/>
    </row>
    <row r="32" spans="2:12" ht="14.5">
      <c r="B32" s="6">
        <f t="shared" si="0"/>
        <v>44439</v>
      </c>
      <c r="C32" s="3">
        <f>'Rent Schedule V.2'!$G$22</f>
        <v>64945.060686119861</v>
      </c>
      <c r="D32" s="3">
        <f t="shared" si="4"/>
        <v>64945.060686119861</v>
      </c>
      <c r="F32" s="3">
        <f t="shared" si="6"/>
        <v>63773.40</v>
      </c>
      <c r="I32" s="3">
        <f t="shared" si="2"/>
        <v>63773.40</v>
      </c>
      <c r="L32" s="3"/>
    </row>
    <row r="33" spans="2:12" ht="14.5">
      <c r="B33" s="6">
        <f t="shared" si="0"/>
        <v>44469</v>
      </c>
      <c r="C33" s="3">
        <f>'Rent Schedule V.2'!$G$22</f>
        <v>64945.060686119861</v>
      </c>
      <c r="D33" s="3">
        <f t="shared" si="4"/>
        <v>64945.060686119861</v>
      </c>
      <c r="F33" s="3">
        <f t="shared" si="6"/>
        <v>63773.40</v>
      </c>
      <c r="I33" s="3">
        <f t="shared" si="2"/>
        <v>63773.40</v>
      </c>
      <c r="L33" s="3"/>
    </row>
    <row r="34" spans="2:12" ht="14.5">
      <c r="B34" s="6">
        <f t="shared" si="0"/>
        <v>44500</v>
      </c>
      <c r="C34" s="3">
        <f>'Rent Schedule V.2'!$G$22</f>
        <v>64945.060686119861</v>
      </c>
      <c r="D34" s="3">
        <f t="shared" si="4"/>
        <v>64945.060686119861</v>
      </c>
      <c r="F34" s="3">
        <f t="shared" si="6"/>
        <v>63773.40</v>
      </c>
      <c r="I34" s="3">
        <f t="shared" si="2"/>
        <v>63773.40</v>
      </c>
      <c r="L34" s="3"/>
    </row>
    <row r="35" spans="2:12" ht="14.5">
      <c r="B35" s="6">
        <f t="shared" si="0"/>
        <v>44530</v>
      </c>
      <c r="C35" s="3">
        <f>'Rent Schedule V.2'!$G$22</f>
        <v>64945.060686119861</v>
      </c>
      <c r="D35" s="3">
        <f t="shared" si="4"/>
        <v>64945.060686119861</v>
      </c>
      <c r="F35" s="3">
        <f t="shared" si="6"/>
        <v>63773.40</v>
      </c>
      <c r="I35" s="3">
        <f t="shared" si="2"/>
        <v>63773.40</v>
      </c>
      <c r="L35" s="3"/>
    </row>
    <row r="36" spans="2:12" ht="14.5">
      <c r="B36" s="6">
        <f t="shared" si="0"/>
        <v>44561</v>
      </c>
      <c r="C36" s="3">
        <f>'Rent Schedule V.2'!$G$22</f>
        <v>64945.060686119861</v>
      </c>
      <c r="D36" s="3">
        <f t="shared" si="4"/>
        <v>64945.060686119861</v>
      </c>
      <c r="F36" s="3">
        <f t="shared" si="6"/>
        <v>63773.40</v>
      </c>
      <c r="I36" s="3">
        <f t="shared" si="2"/>
        <v>63773.40</v>
      </c>
      <c r="L36" s="3"/>
    </row>
    <row r="37" spans="2:12" ht="14.5">
      <c r="B37" s="6">
        <f t="shared" si="0"/>
        <v>44592</v>
      </c>
      <c r="C37" s="3">
        <f>'Rent Schedule V.2'!$G$22</f>
        <v>64945.060686119861</v>
      </c>
      <c r="D37" s="3">
        <f t="shared" si="4"/>
        <v>64945.060686119861</v>
      </c>
      <c r="F37" s="3">
        <f t="shared" si="6"/>
        <v>63773.40</v>
      </c>
      <c r="I37" s="3">
        <f t="shared" si="2"/>
        <v>63773.40</v>
      </c>
      <c r="L37" s="3"/>
    </row>
    <row r="38" spans="2:12" ht="14.5">
      <c r="B38" s="6">
        <f t="shared" si="0"/>
        <v>44620</v>
      </c>
      <c r="C38" s="3">
        <f>'Rent Schedule V.2'!$G$22</f>
        <v>64945.060686119861</v>
      </c>
      <c r="D38" s="3">
        <f t="shared" si="4"/>
        <v>64945.060686119861</v>
      </c>
      <c r="F38" s="3">
        <f t="shared" si="6"/>
        <v>63773.40</v>
      </c>
      <c r="I38" s="3">
        <f t="shared" si="2"/>
        <v>63773.40</v>
      </c>
      <c r="L38" s="3"/>
    </row>
    <row r="39" spans="2:12" ht="14.5">
      <c r="B39" s="6">
        <f t="shared" si="0"/>
        <v>44651</v>
      </c>
      <c r="C39" s="3">
        <f>'Rent Schedule V.2'!$G$22</f>
        <v>64945.060686119861</v>
      </c>
      <c r="D39" s="3">
        <f t="shared" si="4"/>
        <v>64945.060686119861</v>
      </c>
      <c r="F39" s="3">
        <f t="shared" si="6"/>
        <v>63773.40</v>
      </c>
      <c r="I39" s="3">
        <f t="shared" si="2"/>
        <v>63773.40</v>
      </c>
      <c r="L39" s="3"/>
    </row>
    <row r="40" spans="1:12" ht="14.5">
      <c r="A40">
        <f>A28+1</f>
        <v>4</v>
      </c>
      <c r="B40" s="6">
        <f t="shared" si="0"/>
        <v>44681</v>
      </c>
      <c r="C40" s="3">
        <f>'Rent Schedule V.2'!$G$22</f>
        <v>64945.060686119861</v>
      </c>
      <c r="D40" s="3">
        <f t="shared" si="4"/>
        <v>64945.060686119861</v>
      </c>
      <c r="F40" s="20">
        <f>INDEX('Rent Schedule V.2'!$D$4:$D$18,MATCH('Monthly Schedule V.2'!A40,'Rent Schedule V.2'!$A$4:$A$18,0))</f>
        <v>65369.42</v>
      </c>
      <c r="I40" s="3">
        <f t="shared" si="2"/>
        <v>65369.42</v>
      </c>
      <c r="L40" s="3"/>
    </row>
    <row r="41" spans="2:12" ht="14.5">
      <c r="B41" s="6">
        <f t="shared" si="0"/>
        <v>44712</v>
      </c>
      <c r="C41" s="3">
        <f>'Rent Schedule V.2'!$G$22</f>
        <v>64945.060686119861</v>
      </c>
      <c r="D41" s="3">
        <f t="shared" si="4"/>
        <v>64945.060686119861</v>
      </c>
      <c r="F41" s="3">
        <f>F40</f>
        <v>65369.42</v>
      </c>
      <c r="I41" s="3">
        <f t="shared" si="2"/>
        <v>65369.42</v>
      </c>
      <c r="L41" s="3"/>
    </row>
    <row r="42" spans="2:12" ht="14.5">
      <c r="B42" s="6">
        <f t="shared" si="0"/>
        <v>44742</v>
      </c>
      <c r="C42" s="3">
        <f>'Rent Schedule V.2'!$G$22</f>
        <v>64945.060686119861</v>
      </c>
      <c r="D42" s="3">
        <f t="shared" si="4"/>
        <v>64945.060686119861</v>
      </c>
      <c r="F42" s="3">
        <f t="shared" si="7" ref="F42:F51">F41</f>
        <v>65369.42</v>
      </c>
      <c r="I42" s="3">
        <f t="shared" si="2"/>
        <v>65369.42</v>
      </c>
      <c r="L42" s="3"/>
    </row>
    <row r="43" spans="2:12" ht="14.5">
      <c r="B43" s="6">
        <f t="shared" si="0"/>
        <v>44773</v>
      </c>
      <c r="C43" s="3">
        <f>'Rent Schedule V.2'!$G$22</f>
        <v>64945.060686119861</v>
      </c>
      <c r="D43" s="3">
        <f t="shared" si="4"/>
        <v>64945.060686119861</v>
      </c>
      <c r="F43" s="3">
        <f t="shared" si="7"/>
        <v>65369.42</v>
      </c>
      <c r="I43" s="3">
        <f t="shared" si="2"/>
        <v>65369.42</v>
      </c>
      <c r="L43" s="3"/>
    </row>
    <row r="44" spans="2:12" ht="14.5">
      <c r="B44" s="6">
        <f t="shared" si="0"/>
        <v>44804</v>
      </c>
      <c r="C44" s="3">
        <f>'Rent Schedule V.2'!$G$22</f>
        <v>64945.060686119861</v>
      </c>
      <c r="D44" s="3">
        <f t="shared" si="4"/>
        <v>64945.060686119861</v>
      </c>
      <c r="F44" s="3">
        <f t="shared" si="7"/>
        <v>65369.42</v>
      </c>
      <c r="I44" s="3">
        <f t="shared" si="2"/>
        <v>65369.42</v>
      </c>
      <c r="L44" s="3"/>
    </row>
    <row r="45" spans="2:12" ht="14.5">
      <c r="B45" s="6">
        <f t="shared" si="0"/>
        <v>44834</v>
      </c>
      <c r="C45" s="3">
        <f>'Rent Schedule V.2'!$G$22</f>
        <v>64945.060686119861</v>
      </c>
      <c r="D45" s="3">
        <f t="shared" si="4"/>
        <v>64945.060686119861</v>
      </c>
      <c r="F45" s="3">
        <f t="shared" si="7"/>
        <v>65369.42</v>
      </c>
      <c r="I45" s="3">
        <f t="shared" si="2"/>
        <v>65369.42</v>
      </c>
      <c r="L45" s="3"/>
    </row>
    <row r="46" spans="2:12" ht="14.5">
      <c r="B46" s="6">
        <f t="shared" si="0"/>
        <v>44865</v>
      </c>
      <c r="C46" s="3">
        <f>'Rent Schedule V.2'!$G$22</f>
        <v>64945.060686119861</v>
      </c>
      <c r="D46" s="3">
        <f t="shared" si="4"/>
        <v>64945.060686119861</v>
      </c>
      <c r="F46" s="3">
        <f t="shared" si="7"/>
        <v>65369.42</v>
      </c>
      <c r="I46" s="3">
        <f t="shared" si="2"/>
        <v>65369.42</v>
      </c>
      <c r="L46" s="3"/>
    </row>
    <row r="47" spans="2:12" ht="14.5">
      <c r="B47" s="6">
        <f t="shared" si="0"/>
        <v>44895</v>
      </c>
      <c r="C47" s="3">
        <f>'Rent Schedule V.2'!$G$22</f>
        <v>64945.060686119861</v>
      </c>
      <c r="D47" s="3">
        <f t="shared" si="4"/>
        <v>64945.060686119861</v>
      </c>
      <c r="F47" s="3">
        <f t="shared" si="7"/>
        <v>65369.42</v>
      </c>
      <c r="I47" s="3">
        <f t="shared" si="2"/>
        <v>65369.42</v>
      </c>
      <c r="L47" s="3"/>
    </row>
    <row r="48" spans="2:12" ht="14.5">
      <c r="B48" s="6">
        <f t="shared" si="0"/>
        <v>44926</v>
      </c>
      <c r="C48" s="3">
        <f>'Rent Schedule V.2'!$G$22</f>
        <v>64945.060686119861</v>
      </c>
      <c r="D48" s="3">
        <f t="shared" si="4"/>
        <v>64945.060686119861</v>
      </c>
      <c r="F48" s="3">
        <f t="shared" si="7"/>
        <v>65369.42</v>
      </c>
      <c r="I48" s="3">
        <f t="shared" si="2"/>
        <v>65369.42</v>
      </c>
      <c r="L48" s="3"/>
    </row>
    <row r="49" spans="2:12" ht="14.5">
      <c r="B49" s="6">
        <f t="shared" si="0"/>
        <v>44957</v>
      </c>
      <c r="C49" s="3">
        <f>'Rent Schedule V.2'!$G$22</f>
        <v>64945.060686119861</v>
      </c>
      <c r="D49" s="3">
        <f t="shared" si="4"/>
        <v>64945.060686119861</v>
      </c>
      <c r="F49" s="3">
        <f t="shared" si="7"/>
        <v>65369.42</v>
      </c>
      <c r="I49" s="3">
        <f t="shared" si="2"/>
        <v>65369.42</v>
      </c>
      <c r="L49" s="3"/>
    </row>
    <row r="50" spans="2:12" ht="14.5">
      <c r="B50" s="6">
        <f t="shared" si="0"/>
        <v>44985</v>
      </c>
      <c r="C50" s="3">
        <f>'Rent Schedule V.2'!$G$22</f>
        <v>64945.060686119861</v>
      </c>
      <c r="D50" s="3">
        <f t="shared" si="4"/>
        <v>64945.060686119861</v>
      </c>
      <c r="F50" s="3">
        <f t="shared" si="7"/>
        <v>65369.42</v>
      </c>
      <c r="I50" s="3">
        <f t="shared" si="2"/>
        <v>65369.42</v>
      </c>
      <c r="L50" s="3"/>
    </row>
    <row r="51" spans="2:12" ht="14.5">
      <c r="B51" s="6">
        <f t="shared" si="0"/>
        <v>45016</v>
      </c>
      <c r="C51" s="3">
        <f>'Rent Schedule V.2'!$G$22</f>
        <v>64945.060686119861</v>
      </c>
      <c r="D51" s="3">
        <f t="shared" si="4"/>
        <v>64945.060686119861</v>
      </c>
      <c r="F51" s="3">
        <f t="shared" si="7"/>
        <v>65369.42</v>
      </c>
      <c r="I51" s="3">
        <f t="shared" si="2"/>
        <v>65369.42</v>
      </c>
      <c r="L51" s="3"/>
    </row>
    <row r="52" spans="1:12" ht="14.5">
      <c r="A52">
        <f>A40+1</f>
        <v>5</v>
      </c>
      <c r="B52" s="6">
        <f t="shared" si="0"/>
        <v>45046</v>
      </c>
      <c r="C52" s="3">
        <f>'Rent Schedule V.2'!$G$22</f>
        <v>64945.060686119861</v>
      </c>
      <c r="D52" s="3">
        <f t="shared" si="4"/>
        <v>64945.060686119861</v>
      </c>
      <c r="F52" s="20">
        <f>INDEX('Rent Schedule V.2'!$D$4:$D$18,MATCH('Monthly Schedule V.2'!A52,'Rent Schedule V.2'!$A$4:$A$18,0))</f>
        <v>66987.92</v>
      </c>
      <c r="I52" s="3">
        <f t="shared" si="2"/>
        <v>66987.92</v>
      </c>
      <c r="L52" s="3"/>
    </row>
    <row r="53" spans="2:12" ht="14.5">
      <c r="B53" s="6">
        <f t="shared" si="0"/>
        <v>45077</v>
      </c>
      <c r="C53" s="3">
        <f>'Rent Schedule V.2'!$G$22</f>
        <v>64945.060686119861</v>
      </c>
      <c r="D53" s="3">
        <f t="shared" si="4"/>
        <v>64945.060686119861</v>
      </c>
      <c r="F53" s="3">
        <f>F52</f>
        <v>66987.92</v>
      </c>
      <c r="I53" s="3">
        <f t="shared" si="2"/>
        <v>66987.92</v>
      </c>
      <c r="L53" s="3"/>
    </row>
    <row r="54" spans="2:12" ht="14.5">
      <c r="B54" s="6">
        <f t="shared" si="0"/>
        <v>45107</v>
      </c>
      <c r="C54" s="3">
        <f>'Rent Schedule V.2'!$G$22</f>
        <v>64945.060686119861</v>
      </c>
      <c r="D54" s="3">
        <f t="shared" si="4"/>
        <v>64945.060686119861</v>
      </c>
      <c r="F54" s="3">
        <f t="shared" si="8" ref="F54:F63">F53</f>
        <v>66987.92</v>
      </c>
      <c r="I54" s="3">
        <f t="shared" si="2"/>
        <v>66987.92</v>
      </c>
      <c r="L54" s="3"/>
    </row>
    <row r="55" spans="2:12" ht="14.5">
      <c r="B55" s="6">
        <f t="shared" si="0"/>
        <v>45138</v>
      </c>
      <c r="C55" s="3">
        <f>'Rent Schedule V.2'!$G$22</f>
        <v>64945.060686119861</v>
      </c>
      <c r="D55" s="3">
        <f t="shared" si="4"/>
        <v>64945.060686119861</v>
      </c>
      <c r="F55" s="3">
        <f t="shared" si="8"/>
        <v>66987.92</v>
      </c>
      <c r="I55" s="3">
        <f t="shared" si="2"/>
        <v>66987.92</v>
      </c>
      <c r="L55" s="3"/>
    </row>
    <row r="56" spans="2:12" ht="14.5">
      <c r="B56" s="6">
        <f t="shared" si="0"/>
        <v>45169</v>
      </c>
      <c r="C56" s="3">
        <f>'Rent Schedule V.2'!$G$22</f>
        <v>64945.060686119861</v>
      </c>
      <c r="D56" s="3">
        <f t="shared" si="4"/>
        <v>64945.060686119861</v>
      </c>
      <c r="F56" s="3">
        <f t="shared" si="8"/>
        <v>66987.92</v>
      </c>
      <c r="I56" s="3">
        <f t="shared" si="2"/>
        <v>66987.92</v>
      </c>
      <c r="L56" s="3"/>
    </row>
    <row r="57" spans="2:12" ht="14.5">
      <c r="B57" s="6">
        <f t="shared" si="0"/>
        <v>45199</v>
      </c>
      <c r="C57" s="3">
        <f>'Rent Schedule V.2'!$G$22</f>
        <v>64945.060686119861</v>
      </c>
      <c r="D57" s="3">
        <f t="shared" si="4"/>
        <v>64945.060686119861</v>
      </c>
      <c r="F57" s="3">
        <f t="shared" si="8"/>
        <v>66987.92</v>
      </c>
      <c r="I57" s="3">
        <f t="shared" si="2"/>
        <v>66987.92</v>
      </c>
      <c r="L57" s="3"/>
    </row>
    <row r="58" spans="2:12" ht="14.5">
      <c r="B58" s="6">
        <f t="shared" si="0"/>
        <v>45230</v>
      </c>
      <c r="C58" s="3">
        <f>'Rent Schedule V.2'!$G$22</f>
        <v>64945.060686119861</v>
      </c>
      <c r="D58" s="3">
        <f t="shared" si="4"/>
        <v>64945.060686119861</v>
      </c>
      <c r="F58" s="3">
        <f t="shared" si="8"/>
        <v>66987.92</v>
      </c>
      <c r="I58" s="3">
        <f t="shared" si="2"/>
        <v>66987.92</v>
      </c>
      <c r="L58" s="3"/>
    </row>
    <row r="59" spans="2:12" ht="14.5">
      <c r="B59" s="6">
        <f t="shared" si="0"/>
        <v>45260</v>
      </c>
      <c r="C59" s="3">
        <f>'Rent Schedule V.2'!$G$22</f>
        <v>64945.060686119861</v>
      </c>
      <c r="D59" s="3">
        <f t="shared" si="4"/>
        <v>64945.060686119861</v>
      </c>
      <c r="F59" s="3">
        <f t="shared" si="8"/>
        <v>66987.92</v>
      </c>
      <c r="I59" s="3">
        <f t="shared" si="2"/>
        <v>66987.92</v>
      </c>
      <c r="L59" s="3"/>
    </row>
    <row r="60" spans="2:12" ht="14.5">
      <c r="B60" s="6">
        <f t="shared" si="0"/>
        <v>45291</v>
      </c>
      <c r="C60" s="3">
        <f>'Rent Schedule V.2'!$G$22</f>
        <v>64945.060686119861</v>
      </c>
      <c r="D60" s="3">
        <f t="shared" si="4"/>
        <v>64945.060686119861</v>
      </c>
      <c r="F60" s="3">
        <f t="shared" si="8"/>
        <v>66987.92</v>
      </c>
      <c r="I60" s="3">
        <f t="shared" si="2"/>
        <v>66987.92</v>
      </c>
      <c r="L60" s="3"/>
    </row>
    <row r="61" spans="2:12" ht="14.5">
      <c r="B61" s="6">
        <f t="shared" si="0"/>
        <v>45322</v>
      </c>
      <c r="C61" s="3">
        <f>'Rent Schedule V.2'!$G$22</f>
        <v>64945.060686119861</v>
      </c>
      <c r="D61" s="3">
        <f t="shared" si="4"/>
        <v>64945.060686119861</v>
      </c>
      <c r="F61" s="3">
        <f t="shared" si="8"/>
        <v>66987.92</v>
      </c>
      <c r="I61" s="3">
        <f t="shared" si="2"/>
        <v>66987.92</v>
      </c>
      <c r="L61" s="3"/>
    </row>
    <row r="62" spans="2:12" ht="14.5">
      <c r="B62" s="6">
        <f t="shared" si="0"/>
        <v>45351</v>
      </c>
      <c r="C62" s="3">
        <f>'Rent Schedule V.2'!$G$22</f>
        <v>64945.060686119861</v>
      </c>
      <c r="D62" s="3">
        <f t="shared" si="4"/>
        <v>64945.060686119861</v>
      </c>
      <c r="F62" s="3">
        <f t="shared" si="8"/>
        <v>66987.92</v>
      </c>
      <c r="I62" s="3">
        <f t="shared" si="2"/>
        <v>66987.92</v>
      </c>
      <c r="L62" s="3"/>
    </row>
    <row r="63" spans="2:12" ht="14.5">
      <c r="B63" s="6">
        <f t="shared" si="0"/>
        <v>45382</v>
      </c>
      <c r="C63" s="3">
        <f>'Rent Schedule V.2'!$G$22</f>
        <v>64945.060686119861</v>
      </c>
      <c r="D63" s="3">
        <f t="shared" si="4"/>
        <v>64945.060686119861</v>
      </c>
      <c r="F63" s="3">
        <f t="shared" si="8"/>
        <v>66987.92</v>
      </c>
      <c r="I63" s="3">
        <f t="shared" si="2"/>
        <v>66987.92</v>
      </c>
      <c r="L63" s="3"/>
    </row>
    <row r="64" spans="1:12" ht="14.5">
      <c r="A64">
        <f>A52+1</f>
        <v>6</v>
      </c>
      <c r="B64" s="6">
        <f t="shared" si="0"/>
        <v>45412</v>
      </c>
      <c r="C64" s="3">
        <f>'Rent Schedule V.2'!$G$22</f>
        <v>64945.060686119861</v>
      </c>
      <c r="D64" s="3">
        <f t="shared" si="4"/>
        <v>64945.060686119861</v>
      </c>
      <c r="F64" s="20">
        <f>INDEX('Rent Schedule V.2'!$D$4:$D$18,MATCH('Monthly Schedule V.2'!A64,'Rent Schedule V.2'!$A$4:$A$18,0))</f>
        <v>68673.850000000006</v>
      </c>
      <c r="I64" s="3">
        <f t="shared" si="2"/>
        <v>68673.850000000006</v>
      </c>
      <c r="L64" s="3"/>
    </row>
    <row r="65" spans="2:12" ht="14.5">
      <c r="B65" s="6">
        <f t="shared" si="0"/>
        <v>45443</v>
      </c>
      <c r="C65" s="3">
        <f>'Rent Schedule V.2'!$G$22</f>
        <v>64945.060686119861</v>
      </c>
      <c r="D65" s="3">
        <f t="shared" si="4"/>
        <v>64945.060686119861</v>
      </c>
      <c r="F65" s="3">
        <f>F64</f>
        <v>68673.850000000006</v>
      </c>
      <c r="I65" s="3">
        <f t="shared" si="2"/>
        <v>68673.850000000006</v>
      </c>
      <c r="L65" s="3"/>
    </row>
    <row r="66" spans="2:12" ht="14.5">
      <c r="B66" s="6">
        <f t="shared" si="0"/>
        <v>45473</v>
      </c>
      <c r="C66" s="3">
        <f>'Rent Schedule V.2'!$G$22</f>
        <v>64945.060686119861</v>
      </c>
      <c r="D66" s="3">
        <f t="shared" si="4"/>
        <v>64945.060686119861</v>
      </c>
      <c r="F66" s="3">
        <f t="shared" si="9" ref="F66:F75">F65</f>
        <v>68673.850000000006</v>
      </c>
      <c r="I66" s="3">
        <f t="shared" si="2"/>
        <v>68673.850000000006</v>
      </c>
      <c r="L66" s="3"/>
    </row>
    <row r="67" spans="2:12" ht="14.5">
      <c r="B67" s="6">
        <f t="shared" si="0"/>
        <v>45504</v>
      </c>
      <c r="C67" s="3">
        <f>'Rent Schedule V.2'!$G$22</f>
        <v>64945.060686119861</v>
      </c>
      <c r="D67" s="3">
        <f t="shared" si="4"/>
        <v>64945.060686119861</v>
      </c>
      <c r="F67" s="3">
        <f t="shared" si="9"/>
        <v>68673.850000000006</v>
      </c>
      <c r="I67" s="3">
        <f t="shared" si="2"/>
        <v>68673.850000000006</v>
      </c>
      <c r="L67" s="3"/>
    </row>
    <row r="68" spans="2:12" ht="14.5">
      <c r="B68" s="6">
        <f t="shared" si="10" ref="B68:B131">EOMONTH(B67,1)</f>
        <v>45535</v>
      </c>
      <c r="C68" s="3">
        <f>'Rent Schedule V.2'!$G$22</f>
        <v>64945.060686119861</v>
      </c>
      <c r="D68" s="3">
        <f t="shared" si="4"/>
        <v>64945.060686119861</v>
      </c>
      <c r="F68" s="3">
        <f t="shared" si="9"/>
        <v>68673.850000000006</v>
      </c>
      <c r="I68" s="3">
        <f t="shared" si="2"/>
        <v>68673.850000000006</v>
      </c>
      <c r="L68" s="3"/>
    </row>
    <row r="69" spans="2:12" ht="14.5">
      <c r="B69" s="6">
        <f t="shared" si="10"/>
        <v>45565</v>
      </c>
      <c r="C69" s="3">
        <f>'Rent Schedule V.2'!$G$22</f>
        <v>64945.060686119861</v>
      </c>
      <c r="D69" s="3">
        <f t="shared" si="4"/>
        <v>64945.060686119861</v>
      </c>
      <c r="F69" s="3">
        <f t="shared" si="9"/>
        <v>68673.850000000006</v>
      </c>
      <c r="I69" s="3">
        <f t="shared" si="11" ref="I69:I132">F69+G69+H69</f>
        <v>68673.850000000006</v>
      </c>
      <c r="L69" s="3"/>
    </row>
    <row r="70" spans="2:12" ht="14.5">
      <c r="B70" s="6">
        <f t="shared" si="10"/>
        <v>45596</v>
      </c>
      <c r="C70" s="3">
        <f>'Rent Schedule V.2'!$G$22</f>
        <v>64945.060686119861</v>
      </c>
      <c r="D70" s="3">
        <f t="shared" si="4"/>
        <v>64945.060686119861</v>
      </c>
      <c r="F70" s="3">
        <f t="shared" si="9"/>
        <v>68673.850000000006</v>
      </c>
      <c r="I70" s="3">
        <f t="shared" si="11"/>
        <v>68673.850000000006</v>
      </c>
      <c r="L70" s="3"/>
    </row>
    <row r="71" spans="2:12" ht="14.5">
      <c r="B71" s="6">
        <f t="shared" si="10"/>
        <v>45626</v>
      </c>
      <c r="C71" s="3">
        <f>'Rent Schedule V.2'!$G$22</f>
        <v>64945.060686119861</v>
      </c>
      <c r="D71" s="3">
        <f t="shared" si="12" ref="D71:D134">C71</f>
        <v>64945.060686119861</v>
      </c>
      <c r="F71" s="3">
        <f t="shared" si="9"/>
        <v>68673.850000000006</v>
      </c>
      <c r="I71" s="3">
        <f t="shared" si="11"/>
        <v>68673.850000000006</v>
      </c>
      <c r="L71" s="3"/>
    </row>
    <row r="72" spans="2:12" ht="14.5">
      <c r="B72" s="6">
        <f t="shared" si="10"/>
        <v>45657</v>
      </c>
      <c r="C72" s="3">
        <f>'Rent Schedule V.2'!$G$22</f>
        <v>64945.060686119861</v>
      </c>
      <c r="D72" s="3">
        <f t="shared" si="12"/>
        <v>64945.060686119861</v>
      </c>
      <c r="F72" s="3">
        <f t="shared" si="9"/>
        <v>68673.850000000006</v>
      </c>
      <c r="I72" s="3">
        <f t="shared" si="11"/>
        <v>68673.850000000006</v>
      </c>
      <c r="L72" s="3"/>
    </row>
    <row r="73" spans="2:12" ht="14.5">
      <c r="B73" s="6">
        <f t="shared" si="10"/>
        <v>45688</v>
      </c>
      <c r="C73" s="3">
        <f>'Rent Schedule V.2'!$G$22</f>
        <v>64945.060686119861</v>
      </c>
      <c r="D73" s="3">
        <f t="shared" si="12"/>
        <v>64945.060686119861</v>
      </c>
      <c r="F73" s="3">
        <f t="shared" si="9"/>
        <v>68673.850000000006</v>
      </c>
      <c r="I73" s="3">
        <f t="shared" si="11"/>
        <v>68673.850000000006</v>
      </c>
      <c r="L73" s="3"/>
    </row>
    <row r="74" spans="2:12" ht="14.5">
      <c r="B74" s="6">
        <f t="shared" si="10"/>
        <v>45716</v>
      </c>
      <c r="C74" s="3">
        <f>'Rent Schedule V.2'!$G$22</f>
        <v>64945.060686119861</v>
      </c>
      <c r="D74" s="3">
        <f t="shared" si="12"/>
        <v>64945.060686119861</v>
      </c>
      <c r="F74" s="3">
        <f t="shared" si="9"/>
        <v>68673.850000000006</v>
      </c>
      <c r="I74" s="3">
        <f t="shared" si="11"/>
        <v>68673.850000000006</v>
      </c>
      <c r="L74" s="3"/>
    </row>
    <row r="75" spans="2:12" ht="14.5">
      <c r="B75" s="6">
        <f t="shared" si="10"/>
        <v>45747</v>
      </c>
      <c r="C75" s="3">
        <f>'Rent Schedule V.2'!$G$22</f>
        <v>64945.060686119861</v>
      </c>
      <c r="D75" s="3">
        <f t="shared" si="12"/>
        <v>64945.060686119861</v>
      </c>
      <c r="F75" s="3">
        <f t="shared" si="9"/>
        <v>68673.850000000006</v>
      </c>
      <c r="I75" s="3">
        <f t="shared" si="11"/>
        <v>68673.850000000006</v>
      </c>
      <c r="L75" s="3"/>
    </row>
    <row r="76" spans="1:12" ht="14.5">
      <c r="A76">
        <f>A64+1</f>
        <v>7</v>
      </c>
      <c r="B76" s="6">
        <f t="shared" si="10"/>
        <v>45777</v>
      </c>
      <c r="C76" s="3">
        <f>'Rent Schedule V.2'!$G$22</f>
        <v>64945.060686119861</v>
      </c>
      <c r="D76" s="3">
        <f t="shared" si="12"/>
        <v>64945.060686119861</v>
      </c>
      <c r="F76" s="20">
        <f>INDEX('Rent Schedule V.2'!$D$4:$D$18,MATCH('Monthly Schedule V.2'!A76,'Rent Schedule V.2'!$A$4:$A$18,0))</f>
        <v>70382.27</v>
      </c>
      <c r="I76" s="3">
        <f t="shared" si="11"/>
        <v>70382.27</v>
      </c>
      <c r="L76" s="3"/>
    </row>
    <row r="77" spans="2:12" ht="14.5">
      <c r="B77" s="6">
        <f t="shared" si="10"/>
        <v>45808</v>
      </c>
      <c r="C77" s="3">
        <f>'Rent Schedule V.2'!$G$22</f>
        <v>64945.060686119861</v>
      </c>
      <c r="D77" s="3">
        <f t="shared" si="12"/>
        <v>64945.060686119861</v>
      </c>
      <c r="F77" s="3">
        <f>F76</f>
        <v>70382.27</v>
      </c>
      <c r="I77" s="3">
        <f t="shared" si="11"/>
        <v>70382.27</v>
      </c>
      <c r="L77" s="3"/>
    </row>
    <row r="78" spans="2:12" ht="14.5">
      <c r="B78" s="6">
        <f t="shared" si="10"/>
        <v>45838</v>
      </c>
      <c r="C78" s="3">
        <f>'Rent Schedule V.2'!$G$22</f>
        <v>64945.060686119861</v>
      </c>
      <c r="D78" s="3">
        <f t="shared" si="12"/>
        <v>64945.060686119861</v>
      </c>
      <c r="F78" s="3">
        <f t="shared" si="13" ref="F78:F87">F77</f>
        <v>70382.27</v>
      </c>
      <c r="I78" s="3">
        <f t="shared" si="11"/>
        <v>70382.27</v>
      </c>
      <c r="L78" s="3"/>
    </row>
    <row r="79" spans="2:12" ht="14.5">
      <c r="B79" s="6">
        <f t="shared" si="10"/>
        <v>45869</v>
      </c>
      <c r="C79" s="3">
        <f>'Rent Schedule V.2'!$G$22</f>
        <v>64945.060686119861</v>
      </c>
      <c r="D79" s="3">
        <f t="shared" si="12"/>
        <v>64945.060686119861</v>
      </c>
      <c r="F79" s="3">
        <f t="shared" si="13"/>
        <v>70382.27</v>
      </c>
      <c r="I79" s="3">
        <f t="shared" si="11"/>
        <v>70382.27</v>
      </c>
      <c r="L79" s="3"/>
    </row>
    <row r="80" spans="2:12" ht="14.5">
      <c r="B80" s="6">
        <f t="shared" si="10"/>
        <v>45900</v>
      </c>
      <c r="C80" s="3">
        <f>'Rent Schedule V.2'!$G$22</f>
        <v>64945.060686119861</v>
      </c>
      <c r="D80" s="3">
        <f t="shared" si="12"/>
        <v>64945.060686119861</v>
      </c>
      <c r="F80" s="3">
        <f t="shared" si="13"/>
        <v>70382.27</v>
      </c>
      <c r="I80" s="3">
        <f t="shared" si="11"/>
        <v>70382.27</v>
      </c>
      <c r="L80" s="3"/>
    </row>
    <row r="81" spans="2:12" ht="14.5">
      <c r="B81" s="6">
        <f t="shared" si="10"/>
        <v>45930</v>
      </c>
      <c r="C81" s="3">
        <f>'Rent Schedule V.2'!$G$22</f>
        <v>64945.060686119861</v>
      </c>
      <c r="D81" s="3">
        <f t="shared" si="12"/>
        <v>64945.060686119861</v>
      </c>
      <c r="F81" s="3">
        <f t="shared" si="13"/>
        <v>70382.27</v>
      </c>
      <c r="I81" s="3">
        <f t="shared" si="11"/>
        <v>70382.27</v>
      </c>
      <c r="L81" s="3"/>
    </row>
    <row r="82" spans="2:12" ht="14.5">
      <c r="B82" s="6">
        <f t="shared" si="10"/>
        <v>45961</v>
      </c>
      <c r="C82" s="3">
        <f>'Rent Schedule V.2'!$G$22</f>
        <v>64945.060686119861</v>
      </c>
      <c r="D82" s="3">
        <f t="shared" si="12"/>
        <v>64945.060686119861</v>
      </c>
      <c r="F82" s="3">
        <f t="shared" si="13"/>
        <v>70382.27</v>
      </c>
      <c r="I82" s="3">
        <f t="shared" si="11"/>
        <v>70382.27</v>
      </c>
      <c r="L82" s="3"/>
    </row>
    <row r="83" spans="2:12" ht="14.5">
      <c r="B83" s="6">
        <f t="shared" si="10"/>
        <v>45991</v>
      </c>
      <c r="C83" s="3">
        <f>'Rent Schedule V.2'!$G$22</f>
        <v>64945.060686119861</v>
      </c>
      <c r="D83" s="3">
        <f t="shared" si="12"/>
        <v>64945.060686119861</v>
      </c>
      <c r="F83" s="3">
        <f t="shared" si="13"/>
        <v>70382.27</v>
      </c>
      <c r="I83" s="3">
        <f t="shared" si="11"/>
        <v>70382.27</v>
      </c>
      <c r="L83" s="3"/>
    </row>
    <row r="84" spans="2:12" ht="14.5">
      <c r="B84" s="6">
        <f t="shared" si="10"/>
        <v>46022</v>
      </c>
      <c r="C84" s="3">
        <f>'Rent Schedule V.2'!$G$22</f>
        <v>64945.060686119861</v>
      </c>
      <c r="D84" s="3">
        <f t="shared" si="12"/>
        <v>64945.060686119861</v>
      </c>
      <c r="F84" s="3">
        <f t="shared" si="13"/>
        <v>70382.27</v>
      </c>
      <c r="I84" s="3">
        <f t="shared" si="11"/>
        <v>70382.27</v>
      </c>
      <c r="L84" s="3"/>
    </row>
    <row r="85" spans="2:12" ht="14.5">
      <c r="B85" s="6">
        <f t="shared" si="10"/>
        <v>46053</v>
      </c>
      <c r="C85" s="3">
        <f>'Rent Schedule V.2'!$G$22</f>
        <v>64945.060686119861</v>
      </c>
      <c r="D85" s="3">
        <f t="shared" si="12"/>
        <v>64945.060686119861</v>
      </c>
      <c r="F85" s="3">
        <f t="shared" si="13"/>
        <v>70382.27</v>
      </c>
      <c r="I85" s="3">
        <f t="shared" si="11"/>
        <v>70382.27</v>
      </c>
      <c r="L85" s="3"/>
    </row>
    <row r="86" spans="2:12" ht="14.5">
      <c r="B86" s="6">
        <f t="shared" si="10"/>
        <v>46081</v>
      </c>
      <c r="C86" s="3">
        <f>'Rent Schedule V.2'!$G$22</f>
        <v>64945.060686119861</v>
      </c>
      <c r="D86" s="3">
        <f t="shared" si="12"/>
        <v>64945.060686119861</v>
      </c>
      <c r="F86" s="3">
        <f t="shared" si="13"/>
        <v>70382.27</v>
      </c>
      <c r="I86" s="3">
        <f t="shared" si="11"/>
        <v>70382.27</v>
      </c>
      <c r="L86" s="3"/>
    </row>
    <row r="87" spans="2:12" ht="14.5">
      <c r="B87" s="6">
        <f t="shared" si="10"/>
        <v>46112</v>
      </c>
      <c r="C87" s="3">
        <f>'Rent Schedule V.2'!$G$22</f>
        <v>64945.060686119861</v>
      </c>
      <c r="D87" s="3">
        <f t="shared" si="12"/>
        <v>64945.060686119861</v>
      </c>
      <c r="F87" s="3">
        <f t="shared" si="13"/>
        <v>70382.27</v>
      </c>
      <c r="I87" s="3">
        <f t="shared" si="11"/>
        <v>70382.27</v>
      </c>
      <c r="L87" s="3"/>
    </row>
    <row r="88" spans="1:12" ht="14.5">
      <c r="A88">
        <f>A76+1</f>
        <v>8</v>
      </c>
      <c r="B88" s="6">
        <f t="shared" si="10"/>
        <v>46142</v>
      </c>
      <c r="C88" s="3">
        <f>'Rent Schedule V.2'!$G$22</f>
        <v>64945.060686119861</v>
      </c>
      <c r="D88" s="3">
        <f t="shared" si="12"/>
        <v>64945.060686119861</v>
      </c>
      <c r="F88" s="20">
        <f>INDEX('Rent Schedule V.2'!$D$4:$D$18,MATCH('Monthly Schedule V.2'!A88,'Rent Schedule V.2'!$A$4:$A$18,0))</f>
        <v>72135.649999999994</v>
      </c>
      <c r="I88" s="3">
        <f t="shared" si="11"/>
        <v>72135.649999999994</v>
      </c>
      <c r="L88" s="3"/>
    </row>
    <row r="89" spans="2:12" ht="14.5">
      <c r="B89" s="6">
        <f t="shared" si="10"/>
        <v>46173</v>
      </c>
      <c r="C89" s="3">
        <f>'Rent Schedule V.2'!$G$22</f>
        <v>64945.060686119861</v>
      </c>
      <c r="D89" s="3">
        <f t="shared" si="12"/>
        <v>64945.060686119861</v>
      </c>
      <c r="F89" s="3">
        <f>F88</f>
        <v>72135.649999999994</v>
      </c>
      <c r="I89" s="3">
        <f t="shared" si="11"/>
        <v>72135.649999999994</v>
      </c>
      <c r="L89" s="3"/>
    </row>
    <row r="90" spans="2:12" ht="14.5">
      <c r="B90" s="6">
        <f t="shared" si="10"/>
        <v>46203</v>
      </c>
      <c r="C90" s="3">
        <f>'Rent Schedule V.2'!$G$22</f>
        <v>64945.060686119861</v>
      </c>
      <c r="D90" s="3">
        <f t="shared" si="12"/>
        <v>64945.060686119861</v>
      </c>
      <c r="F90" s="3">
        <f t="shared" si="14" ref="F90:F99">F89</f>
        <v>72135.649999999994</v>
      </c>
      <c r="I90" s="3">
        <f t="shared" si="11"/>
        <v>72135.649999999994</v>
      </c>
      <c r="L90" s="3"/>
    </row>
    <row r="91" spans="2:12" ht="14.5">
      <c r="B91" s="6">
        <f t="shared" si="10"/>
        <v>46234</v>
      </c>
      <c r="C91" s="3">
        <f>'Rent Schedule V.2'!$G$22</f>
        <v>64945.060686119861</v>
      </c>
      <c r="D91" s="3">
        <f t="shared" si="12"/>
        <v>64945.060686119861</v>
      </c>
      <c r="F91" s="3">
        <f t="shared" si="14"/>
        <v>72135.649999999994</v>
      </c>
      <c r="I91" s="3">
        <f t="shared" si="11"/>
        <v>72135.649999999994</v>
      </c>
      <c r="L91" s="3"/>
    </row>
    <row r="92" spans="2:12" ht="14.5">
      <c r="B92" s="6">
        <f t="shared" si="10"/>
        <v>46265</v>
      </c>
      <c r="C92" s="3">
        <f>'Rent Schedule V.2'!$G$22</f>
        <v>64945.060686119861</v>
      </c>
      <c r="D92" s="3">
        <f t="shared" si="12"/>
        <v>64945.060686119861</v>
      </c>
      <c r="F92" s="3">
        <f t="shared" si="14"/>
        <v>72135.649999999994</v>
      </c>
      <c r="I92" s="3">
        <f t="shared" si="11"/>
        <v>72135.649999999994</v>
      </c>
      <c r="L92" s="3"/>
    </row>
    <row r="93" spans="2:12" ht="14.5">
      <c r="B93" s="6">
        <f t="shared" si="10"/>
        <v>46295</v>
      </c>
      <c r="C93" s="3">
        <f>'Rent Schedule V.2'!$G$22</f>
        <v>64945.060686119861</v>
      </c>
      <c r="D93" s="3">
        <f t="shared" si="12"/>
        <v>64945.060686119861</v>
      </c>
      <c r="F93" s="3">
        <f t="shared" si="14"/>
        <v>72135.649999999994</v>
      </c>
      <c r="I93" s="3">
        <f t="shared" si="11"/>
        <v>72135.649999999994</v>
      </c>
      <c r="L93" s="3"/>
    </row>
    <row r="94" spans="2:12" ht="14.5">
      <c r="B94" s="6">
        <f t="shared" si="10"/>
        <v>46326</v>
      </c>
      <c r="C94" s="3">
        <f>'Rent Schedule V.2'!$G$22</f>
        <v>64945.060686119861</v>
      </c>
      <c r="D94" s="3">
        <f t="shared" si="12"/>
        <v>64945.060686119861</v>
      </c>
      <c r="F94" s="3">
        <f t="shared" si="14"/>
        <v>72135.649999999994</v>
      </c>
      <c r="I94" s="3">
        <f t="shared" si="11"/>
        <v>72135.649999999994</v>
      </c>
      <c r="L94" s="3"/>
    </row>
    <row r="95" spans="2:12" ht="14.5">
      <c r="B95" s="6">
        <f t="shared" si="10"/>
        <v>46356</v>
      </c>
      <c r="C95" s="3">
        <f>'Rent Schedule V.2'!$G$22</f>
        <v>64945.060686119861</v>
      </c>
      <c r="D95" s="3">
        <f t="shared" si="12"/>
        <v>64945.060686119861</v>
      </c>
      <c r="F95" s="3">
        <f t="shared" si="14"/>
        <v>72135.649999999994</v>
      </c>
      <c r="I95" s="3">
        <f t="shared" si="11"/>
        <v>72135.649999999994</v>
      </c>
      <c r="L95" s="3"/>
    </row>
    <row r="96" spans="2:12" ht="14.5">
      <c r="B96" s="6">
        <f t="shared" si="10"/>
        <v>46387</v>
      </c>
      <c r="C96" s="3">
        <f>'Rent Schedule V.2'!$G$22</f>
        <v>64945.060686119861</v>
      </c>
      <c r="D96" s="3">
        <f t="shared" si="12"/>
        <v>64945.060686119861</v>
      </c>
      <c r="F96" s="3">
        <f t="shared" si="14"/>
        <v>72135.649999999994</v>
      </c>
      <c r="I96" s="3">
        <f t="shared" si="11"/>
        <v>72135.649999999994</v>
      </c>
      <c r="L96" s="3"/>
    </row>
    <row r="97" spans="2:12" ht="14.5">
      <c r="B97" s="6">
        <f t="shared" si="10"/>
        <v>46418</v>
      </c>
      <c r="C97" s="3">
        <f>'Rent Schedule V.2'!$G$22</f>
        <v>64945.060686119861</v>
      </c>
      <c r="D97" s="3">
        <f t="shared" si="12"/>
        <v>64945.060686119861</v>
      </c>
      <c r="F97" s="3">
        <f t="shared" si="14"/>
        <v>72135.649999999994</v>
      </c>
      <c r="I97" s="3">
        <f t="shared" si="11"/>
        <v>72135.649999999994</v>
      </c>
      <c r="L97" s="3"/>
    </row>
    <row r="98" spans="2:12" ht="14.5">
      <c r="B98" s="6">
        <f t="shared" si="10"/>
        <v>46446</v>
      </c>
      <c r="C98" s="3">
        <f>'Rent Schedule V.2'!$G$22</f>
        <v>64945.060686119861</v>
      </c>
      <c r="D98" s="3">
        <f t="shared" si="12"/>
        <v>64945.060686119861</v>
      </c>
      <c r="F98" s="3">
        <f t="shared" si="14"/>
        <v>72135.649999999994</v>
      </c>
      <c r="I98" s="3">
        <f t="shared" si="11"/>
        <v>72135.649999999994</v>
      </c>
      <c r="L98" s="3"/>
    </row>
    <row r="99" spans="2:12" ht="14.5">
      <c r="B99" s="6">
        <f t="shared" si="10"/>
        <v>46477</v>
      </c>
      <c r="C99" s="3">
        <f>'Rent Schedule V.2'!$G$22</f>
        <v>64945.060686119861</v>
      </c>
      <c r="D99" s="3">
        <f t="shared" si="12"/>
        <v>64945.060686119861</v>
      </c>
      <c r="F99" s="3">
        <f t="shared" si="14"/>
        <v>72135.649999999994</v>
      </c>
      <c r="I99" s="3">
        <f t="shared" si="11"/>
        <v>72135.649999999994</v>
      </c>
      <c r="L99" s="3"/>
    </row>
    <row r="100" spans="1:12" ht="14.5">
      <c r="A100">
        <f>A88+1</f>
        <v>9</v>
      </c>
      <c r="B100" s="6">
        <f t="shared" si="10"/>
        <v>46507</v>
      </c>
      <c r="C100" s="3">
        <f>'Rent Schedule V.2'!$G$22</f>
        <v>64945.060686119861</v>
      </c>
      <c r="D100" s="3">
        <f t="shared" si="12"/>
        <v>64945.060686119861</v>
      </c>
      <c r="F100" s="20">
        <f>INDEX('Rent Schedule V.2'!$D$4:$D$18,MATCH('Monthly Schedule V.2'!A100,'Rent Schedule V.2'!$A$4:$A$18,0))</f>
        <v>73956.460000000006</v>
      </c>
      <c r="I100" s="3">
        <f t="shared" si="11"/>
        <v>73956.460000000006</v>
      </c>
      <c r="L100" s="3"/>
    </row>
    <row r="101" spans="2:12" ht="14.5">
      <c r="B101" s="6">
        <f t="shared" si="10"/>
        <v>46538</v>
      </c>
      <c r="C101" s="3">
        <f>'Rent Schedule V.2'!$G$22</f>
        <v>64945.060686119861</v>
      </c>
      <c r="D101" s="3">
        <f t="shared" si="12"/>
        <v>64945.060686119861</v>
      </c>
      <c r="F101" s="3">
        <f>F100</f>
        <v>73956.460000000006</v>
      </c>
      <c r="I101" s="3">
        <f t="shared" si="11"/>
        <v>73956.460000000006</v>
      </c>
      <c r="L101" s="3"/>
    </row>
    <row r="102" spans="2:12" ht="14.5">
      <c r="B102" s="6">
        <f t="shared" si="10"/>
        <v>46568</v>
      </c>
      <c r="C102" s="3">
        <f>'Rent Schedule V.2'!$G$22</f>
        <v>64945.060686119861</v>
      </c>
      <c r="D102" s="3">
        <f t="shared" si="12"/>
        <v>64945.060686119861</v>
      </c>
      <c r="F102" s="3">
        <f t="shared" si="15" ref="F102:F111">F101</f>
        <v>73956.460000000006</v>
      </c>
      <c r="I102" s="3">
        <f t="shared" si="11"/>
        <v>73956.460000000006</v>
      </c>
      <c r="L102" s="3"/>
    </row>
    <row r="103" spans="2:12" ht="14.5">
      <c r="B103" s="6">
        <f t="shared" si="10"/>
        <v>46599</v>
      </c>
      <c r="C103" s="3">
        <f>'Rent Schedule V.2'!$G$22</f>
        <v>64945.060686119861</v>
      </c>
      <c r="D103" s="3">
        <f t="shared" si="12"/>
        <v>64945.060686119861</v>
      </c>
      <c r="F103" s="3">
        <f t="shared" si="15"/>
        <v>73956.460000000006</v>
      </c>
      <c r="I103" s="3">
        <f t="shared" si="11"/>
        <v>73956.460000000006</v>
      </c>
      <c r="L103" s="3"/>
    </row>
    <row r="104" spans="2:12" ht="14.5">
      <c r="B104" s="6">
        <f t="shared" si="10"/>
        <v>46630</v>
      </c>
      <c r="C104" s="3">
        <f>'Rent Schedule V.2'!$G$22</f>
        <v>64945.060686119861</v>
      </c>
      <c r="D104" s="3">
        <f t="shared" si="12"/>
        <v>64945.060686119861</v>
      </c>
      <c r="F104" s="3">
        <f t="shared" si="15"/>
        <v>73956.460000000006</v>
      </c>
      <c r="I104" s="3">
        <f t="shared" si="11"/>
        <v>73956.460000000006</v>
      </c>
      <c r="L104" s="3"/>
    </row>
    <row r="105" spans="2:12" ht="14.5">
      <c r="B105" s="6">
        <f t="shared" si="10"/>
        <v>46660</v>
      </c>
      <c r="C105" s="3">
        <f>'Rent Schedule V.2'!$G$22</f>
        <v>64945.060686119861</v>
      </c>
      <c r="D105" s="3">
        <f t="shared" si="12"/>
        <v>64945.060686119861</v>
      </c>
      <c r="F105" s="3">
        <f t="shared" si="15"/>
        <v>73956.460000000006</v>
      </c>
      <c r="I105" s="3">
        <f t="shared" si="11"/>
        <v>73956.460000000006</v>
      </c>
      <c r="L105" s="3"/>
    </row>
    <row r="106" spans="2:12" ht="14.5">
      <c r="B106" s="6">
        <f t="shared" si="10"/>
        <v>46691</v>
      </c>
      <c r="C106" s="3">
        <f>'Rent Schedule V.2'!$G$22</f>
        <v>64945.060686119861</v>
      </c>
      <c r="D106" s="3">
        <f t="shared" si="12"/>
        <v>64945.060686119861</v>
      </c>
      <c r="F106" s="3">
        <f t="shared" si="15"/>
        <v>73956.460000000006</v>
      </c>
      <c r="I106" s="3">
        <f t="shared" si="11"/>
        <v>73956.460000000006</v>
      </c>
      <c r="L106" s="3"/>
    </row>
    <row r="107" spans="2:12" ht="14.5">
      <c r="B107" s="6">
        <f t="shared" si="10"/>
        <v>46721</v>
      </c>
      <c r="C107" s="3">
        <f>'Rent Schedule V.2'!$G$22</f>
        <v>64945.060686119861</v>
      </c>
      <c r="D107" s="3">
        <f t="shared" si="12"/>
        <v>64945.060686119861</v>
      </c>
      <c r="F107" s="3">
        <f t="shared" si="15"/>
        <v>73956.460000000006</v>
      </c>
      <c r="I107" s="3">
        <f t="shared" si="11"/>
        <v>73956.460000000006</v>
      </c>
      <c r="L107" s="3"/>
    </row>
    <row r="108" spans="2:12" ht="14.5">
      <c r="B108" s="6">
        <f t="shared" si="10"/>
        <v>46752</v>
      </c>
      <c r="C108" s="3">
        <f>'Rent Schedule V.2'!$G$22</f>
        <v>64945.060686119861</v>
      </c>
      <c r="D108" s="3">
        <f t="shared" si="12"/>
        <v>64945.060686119861</v>
      </c>
      <c r="F108" s="3">
        <f t="shared" si="15"/>
        <v>73956.460000000006</v>
      </c>
      <c r="I108" s="3">
        <f t="shared" si="11"/>
        <v>73956.460000000006</v>
      </c>
      <c r="L108" s="3"/>
    </row>
    <row r="109" spans="2:12" ht="14.5">
      <c r="B109" s="6">
        <f t="shared" si="10"/>
        <v>46783</v>
      </c>
      <c r="C109" s="3">
        <f>'Rent Schedule V.2'!$G$22</f>
        <v>64945.060686119861</v>
      </c>
      <c r="D109" s="3">
        <f t="shared" si="12"/>
        <v>64945.060686119861</v>
      </c>
      <c r="F109" s="3">
        <f t="shared" si="15"/>
        <v>73956.460000000006</v>
      </c>
      <c r="I109" s="3">
        <f t="shared" si="11"/>
        <v>73956.460000000006</v>
      </c>
      <c r="L109" s="3"/>
    </row>
    <row r="110" spans="2:12" ht="14.5">
      <c r="B110" s="6">
        <f t="shared" si="10"/>
        <v>46812</v>
      </c>
      <c r="C110" s="3">
        <f>'Rent Schedule V.2'!$G$22</f>
        <v>64945.060686119861</v>
      </c>
      <c r="D110" s="3">
        <f t="shared" si="12"/>
        <v>64945.060686119861</v>
      </c>
      <c r="F110" s="3">
        <f t="shared" si="15"/>
        <v>73956.460000000006</v>
      </c>
      <c r="I110" s="3">
        <f t="shared" si="11"/>
        <v>73956.460000000006</v>
      </c>
      <c r="L110" s="3"/>
    </row>
    <row r="111" spans="2:12" ht="14.5">
      <c r="B111" s="6">
        <f t="shared" si="10"/>
        <v>46843</v>
      </c>
      <c r="C111" s="3">
        <f>'Rent Schedule V.2'!$G$22</f>
        <v>64945.060686119861</v>
      </c>
      <c r="D111" s="3">
        <f t="shared" si="12"/>
        <v>64945.060686119861</v>
      </c>
      <c r="F111" s="3">
        <f t="shared" si="15"/>
        <v>73956.460000000006</v>
      </c>
      <c r="I111" s="3">
        <f t="shared" si="11"/>
        <v>73956.460000000006</v>
      </c>
      <c r="L111" s="3"/>
    </row>
    <row r="112" spans="1:12" ht="14.5">
      <c r="A112">
        <f>A100+1</f>
        <v>10</v>
      </c>
      <c r="B112" s="6">
        <f t="shared" si="10"/>
        <v>46873</v>
      </c>
      <c r="C112" s="3">
        <f>'Rent Schedule V.2'!$G$22</f>
        <v>64945.060686119861</v>
      </c>
      <c r="D112" s="3">
        <f t="shared" si="12"/>
        <v>64945.060686119861</v>
      </c>
      <c r="F112" s="20">
        <f>INDEX('Rent Schedule V.2'!$D$4:$D$18,MATCH('Monthly Schedule V.2'!A112,'Rent Schedule V.2'!$A$4:$A$18,0))</f>
        <v>75799.75</v>
      </c>
      <c r="I112" s="3">
        <f t="shared" si="11"/>
        <v>75799.75</v>
      </c>
      <c r="L112" s="3"/>
    </row>
    <row r="113" spans="2:12" ht="14.5">
      <c r="B113" s="6">
        <f t="shared" si="10"/>
        <v>46904</v>
      </c>
      <c r="C113" s="3">
        <f>'Rent Schedule V.2'!$G$22</f>
        <v>64945.060686119861</v>
      </c>
      <c r="D113" s="3">
        <f t="shared" si="12"/>
        <v>64945.060686119861</v>
      </c>
      <c r="F113" s="3">
        <f>F112</f>
        <v>75799.75</v>
      </c>
      <c r="I113" s="3">
        <f t="shared" si="11"/>
        <v>75799.75</v>
      </c>
      <c r="L113" s="3"/>
    </row>
    <row r="114" spans="2:12" ht="14.5">
      <c r="B114" s="6">
        <f t="shared" si="10"/>
        <v>46934</v>
      </c>
      <c r="C114" s="3">
        <f>'Rent Schedule V.2'!$G$22</f>
        <v>64945.060686119861</v>
      </c>
      <c r="D114" s="3">
        <f t="shared" si="12"/>
        <v>64945.060686119861</v>
      </c>
      <c r="F114" s="3">
        <f t="shared" si="16" ref="F114:F123">F113</f>
        <v>75799.75</v>
      </c>
      <c r="I114" s="3">
        <f t="shared" si="11"/>
        <v>75799.75</v>
      </c>
      <c r="L114" s="3"/>
    </row>
    <row r="115" spans="2:12" ht="14.5">
      <c r="B115" s="6">
        <f t="shared" si="10"/>
        <v>46965</v>
      </c>
      <c r="C115" s="3">
        <f>'Rent Schedule V.2'!$G$22</f>
        <v>64945.060686119861</v>
      </c>
      <c r="D115" s="3">
        <f t="shared" si="12"/>
        <v>64945.060686119861</v>
      </c>
      <c r="F115" s="3">
        <f t="shared" si="16"/>
        <v>75799.75</v>
      </c>
      <c r="I115" s="3">
        <f t="shared" si="11"/>
        <v>75799.75</v>
      </c>
      <c r="L115" s="3"/>
    </row>
    <row r="116" spans="2:12" ht="14.5">
      <c r="B116" s="6">
        <f t="shared" si="10"/>
        <v>46996</v>
      </c>
      <c r="C116" s="3">
        <f>'Rent Schedule V.2'!$G$22</f>
        <v>64945.060686119861</v>
      </c>
      <c r="D116" s="3">
        <f t="shared" si="12"/>
        <v>64945.060686119861</v>
      </c>
      <c r="F116" s="3">
        <f t="shared" si="16"/>
        <v>75799.75</v>
      </c>
      <c r="I116" s="3">
        <f t="shared" si="11"/>
        <v>75799.75</v>
      </c>
      <c r="L116" s="3"/>
    </row>
    <row r="117" spans="2:12" ht="14.5">
      <c r="B117" s="6">
        <f t="shared" si="10"/>
        <v>47026</v>
      </c>
      <c r="C117" s="3">
        <f>'Rent Schedule V.2'!$G$22</f>
        <v>64945.060686119861</v>
      </c>
      <c r="D117" s="3">
        <f t="shared" si="12"/>
        <v>64945.060686119861</v>
      </c>
      <c r="F117" s="3">
        <f t="shared" si="16"/>
        <v>75799.75</v>
      </c>
      <c r="I117" s="3">
        <f t="shared" si="11"/>
        <v>75799.75</v>
      </c>
      <c r="L117" s="3"/>
    </row>
    <row r="118" spans="2:12" ht="14.5">
      <c r="B118" s="6">
        <f t="shared" si="10"/>
        <v>47057</v>
      </c>
      <c r="C118" s="3">
        <f>'Rent Schedule V.2'!$G$22</f>
        <v>64945.060686119861</v>
      </c>
      <c r="D118" s="3">
        <f t="shared" si="12"/>
        <v>64945.060686119861</v>
      </c>
      <c r="F118" s="3">
        <f t="shared" si="16"/>
        <v>75799.75</v>
      </c>
      <c r="I118" s="3">
        <f t="shared" si="11"/>
        <v>75799.75</v>
      </c>
      <c r="L118" s="3"/>
    </row>
    <row r="119" spans="2:12" ht="14.5">
      <c r="B119" s="6">
        <f t="shared" si="10"/>
        <v>47087</v>
      </c>
      <c r="C119" s="3">
        <f>'Rent Schedule V.2'!$G$22</f>
        <v>64945.060686119861</v>
      </c>
      <c r="D119" s="3">
        <f t="shared" si="12"/>
        <v>64945.060686119861</v>
      </c>
      <c r="F119" s="3">
        <f t="shared" si="16"/>
        <v>75799.75</v>
      </c>
      <c r="I119" s="3">
        <f t="shared" si="11"/>
        <v>75799.75</v>
      </c>
      <c r="L119" s="3"/>
    </row>
    <row r="120" spans="2:12" ht="14.5">
      <c r="B120" s="6">
        <f t="shared" si="10"/>
        <v>47118</v>
      </c>
      <c r="C120" s="3">
        <f>'Rent Schedule V.2'!$G$22</f>
        <v>64945.060686119861</v>
      </c>
      <c r="D120" s="3">
        <f t="shared" si="12"/>
        <v>64945.060686119861</v>
      </c>
      <c r="F120" s="3">
        <f t="shared" si="16"/>
        <v>75799.75</v>
      </c>
      <c r="I120" s="3">
        <f t="shared" si="11"/>
        <v>75799.75</v>
      </c>
      <c r="L120" s="3"/>
    </row>
    <row r="121" spans="2:12" ht="14.5">
      <c r="B121" s="6">
        <f t="shared" si="10"/>
        <v>47149</v>
      </c>
      <c r="C121" s="3">
        <f>'Rent Schedule V.2'!$G$22</f>
        <v>64945.060686119861</v>
      </c>
      <c r="D121" s="3">
        <f t="shared" si="12"/>
        <v>64945.060686119861</v>
      </c>
      <c r="F121" s="3">
        <f t="shared" si="16"/>
        <v>75799.75</v>
      </c>
      <c r="I121" s="3">
        <f t="shared" si="11"/>
        <v>75799.75</v>
      </c>
      <c r="L121" s="3"/>
    </row>
    <row r="122" spans="2:12" ht="14.5">
      <c r="B122" s="6">
        <f t="shared" si="10"/>
        <v>47177</v>
      </c>
      <c r="C122" s="3">
        <f>'Rent Schedule V.2'!$G$22</f>
        <v>64945.060686119861</v>
      </c>
      <c r="D122" s="3">
        <f t="shared" si="12"/>
        <v>64945.060686119861</v>
      </c>
      <c r="F122" s="3">
        <f t="shared" si="16"/>
        <v>75799.75</v>
      </c>
      <c r="I122" s="3">
        <f t="shared" si="11"/>
        <v>75799.75</v>
      </c>
      <c r="L122" s="3"/>
    </row>
    <row r="123" spans="2:12" ht="14.5">
      <c r="B123" s="6">
        <f t="shared" si="10"/>
        <v>47208</v>
      </c>
      <c r="C123" s="3">
        <f>'Rent Schedule V.2'!$G$22</f>
        <v>64945.060686119861</v>
      </c>
      <c r="D123" s="3">
        <f t="shared" si="12"/>
        <v>64945.060686119861</v>
      </c>
      <c r="F123" s="3">
        <f t="shared" si="16"/>
        <v>75799.75</v>
      </c>
      <c r="I123" s="3">
        <f t="shared" si="11"/>
        <v>75799.75</v>
      </c>
      <c r="L123" s="3"/>
    </row>
    <row r="124" spans="1:12" ht="14.5">
      <c r="A124">
        <f>A112+1</f>
        <v>11</v>
      </c>
      <c r="B124" s="6">
        <f t="shared" si="10"/>
        <v>47238</v>
      </c>
      <c r="C124" s="3">
        <f>'Rent Schedule V.2'!$G$22</f>
        <v>64945.060686119861</v>
      </c>
      <c r="D124" s="3">
        <f t="shared" si="12"/>
        <v>64945.060686119861</v>
      </c>
      <c r="F124" s="20">
        <f>INDEX('Rent Schedule V.2'!$D$4:$D$18,MATCH('Monthly Schedule V.2'!A124,'Rent Schedule V.2'!$A$4:$A$18,0))</f>
        <v>77688</v>
      </c>
      <c r="I124" s="3">
        <f t="shared" si="11"/>
        <v>77688</v>
      </c>
      <c r="L124" s="3"/>
    </row>
    <row r="125" spans="2:12" ht="14.5">
      <c r="B125" s="6">
        <f t="shared" si="10"/>
        <v>47269</v>
      </c>
      <c r="C125" s="3">
        <f>'Rent Schedule V.2'!$G$22</f>
        <v>64945.060686119861</v>
      </c>
      <c r="D125" s="3">
        <f t="shared" si="12"/>
        <v>64945.060686119861</v>
      </c>
      <c r="F125" s="3">
        <f>F124</f>
        <v>77688</v>
      </c>
      <c r="I125" s="3">
        <f t="shared" si="11"/>
        <v>77688</v>
      </c>
      <c r="L125" s="3"/>
    </row>
    <row r="126" spans="2:12" ht="14.5">
      <c r="B126" s="6">
        <f t="shared" si="10"/>
        <v>47299</v>
      </c>
      <c r="C126" s="3">
        <f>'Rent Schedule V.2'!$G$22</f>
        <v>64945.060686119861</v>
      </c>
      <c r="D126" s="3">
        <f t="shared" si="12"/>
        <v>64945.060686119861</v>
      </c>
      <c r="F126" s="3">
        <f t="shared" si="17" ref="F126:F135">F125</f>
        <v>77688</v>
      </c>
      <c r="I126" s="3">
        <f t="shared" si="11"/>
        <v>77688</v>
      </c>
      <c r="L126" s="3"/>
    </row>
    <row r="127" spans="2:12" ht="14.5">
      <c r="B127" s="6">
        <f t="shared" si="10"/>
        <v>47330</v>
      </c>
      <c r="C127" s="3">
        <f>'Rent Schedule V.2'!$G$22</f>
        <v>64945.060686119861</v>
      </c>
      <c r="D127" s="3">
        <f t="shared" si="12"/>
        <v>64945.060686119861</v>
      </c>
      <c r="F127" s="3">
        <f t="shared" si="17"/>
        <v>77688</v>
      </c>
      <c r="I127" s="3">
        <f t="shared" si="11"/>
        <v>77688</v>
      </c>
      <c r="L127" s="3"/>
    </row>
    <row r="128" spans="2:12" ht="14.5">
      <c r="B128" s="6">
        <f t="shared" si="10"/>
        <v>47361</v>
      </c>
      <c r="C128" s="3">
        <f>'Rent Schedule V.2'!$G$22</f>
        <v>64945.060686119861</v>
      </c>
      <c r="D128" s="3">
        <f t="shared" si="12"/>
        <v>64945.060686119861</v>
      </c>
      <c r="F128" s="3">
        <f t="shared" si="17"/>
        <v>77688</v>
      </c>
      <c r="I128" s="3">
        <f t="shared" si="11"/>
        <v>77688</v>
      </c>
      <c r="L128" s="3"/>
    </row>
    <row r="129" spans="2:12" ht="14.5">
      <c r="B129" s="6">
        <f t="shared" si="10"/>
        <v>47391</v>
      </c>
      <c r="C129" s="3">
        <f>'Rent Schedule V.2'!$G$22</f>
        <v>64945.060686119861</v>
      </c>
      <c r="D129" s="3">
        <f t="shared" si="12"/>
        <v>64945.060686119861</v>
      </c>
      <c r="F129" s="3">
        <f t="shared" si="17"/>
        <v>77688</v>
      </c>
      <c r="I129" s="3">
        <f t="shared" si="11"/>
        <v>77688</v>
      </c>
      <c r="L129" s="3"/>
    </row>
    <row r="130" spans="2:12" ht="14.5">
      <c r="B130" s="6">
        <f t="shared" si="10"/>
        <v>47422</v>
      </c>
      <c r="C130" s="3">
        <f>'Rent Schedule V.2'!$G$22</f>
        <v>64945.060686119861</v>
      </c>
      <c r="D130" s="3">
        <f t="shared" si="12"/>
        <v>64945.060686119861</v>
      </c>
      <c r="F130" s="3">
        <f t="shared" si="17"/>
        <v>77688</v>
      </c>
      <c r="I130" s="3">
        <f t="shared" si="11"/>
        <v>77688</v>
      </c>
      <c r="L130" s="3"/>
    </row>
    <row r="131" spans="2:12" ht="14.5">
      <c r="B131" s="6">
        <f t="shared" si="10"/>
        <v>47452</v>
      </c>
      <c r="C131" s="3">
        <f>'Rent Schedule V.2'!$G$22</f>
        <v>64945.060686119861</v>
      </c>
      <c r="D131" s="3">
        <f t="shared" si="12"/>
        <v>64945.060686119861</v>
      </c>
      <c r="F131" s="3">
        <f t="shared" si="17"/>
        <v>77688</v>
      </c>
      <c r="I131" s="3">
        <f t="shared" si="11"/>
        <v>77688</v>
      </c>
      <c r="L131" s="3"/>
    </row>
    <row r="132" spans="2:12" ht="14.5">
      <c r="B132" s="6">
        <f t="shared" si="18" ref="B132:B183">EOMONTH(B131,1)</f>
        <v>47483</v>
      </c>
      <c r="C132" s="3">
        <f>'Rent Schedule V.2'!$G$22</f>
        <v>64945.060686119861</v>
      </c>
      <c r="D132" s="3">
        <f t="shared" si="12"/>
        <v>64945.060686119861</v>
      </c>
      <c r="F132" s="3">
        <f t="shared" si="17"/>
        <v>77688</v>
      </c>
      <c r="I132" s="3">
        <f t="shared" si="11"/>
        <v>77688</v>
      </c>
      <c r="L132" s="3"/>
    </row>
    <row r="133" spans="2:12" ht="14.5">
      <c r="B133" s="6">
        <f t="shared" si="18"/>
        <v>47514</v>
      </c>
      <c r="C133" s="3">
        <f>'Rent Schedule V.2'!$G$22</f>
        <v>64945.060686119861</v>
      </c>
      <c r="D133" s="3">
        <f t="shared" si="12"/>
        <v>64945.060686119861</v>
      </c>
      <c r="F133" s="3">
        <f t="shared" si="17"/>
        <v>77688</v>
      </c>
      <c r="I133" s="3">
        <f t="shared" si="19" ref="I133:I183">F133+G133+H133</f>
        <v>77688</v>
      </c>
      <c r="L133" s="3"/>
    </row>
    <row r="134" spans="2:12" ht="14.5">
      <c r="B134" s="6">
        <f t="shared" si="18"/>
        <v>47542</v>
      </c>
      <c r="C134" s="3">
        <f>'Rent Schedule V.2'!$G$22</f>
        <v>64945.060686119861</v>
      </c>
      <c r="D134" s="3">
        <f t="shared" si="12"/>
        <v>64945.060686119861</v>
      </c>
      <c r="F134" s="3">
        <f t="shared" si="17"/>
        <v>77688</v>
      </c>
      <c r="I134" s="3">
        <f t="shared" si="19"/>
        <v>77688</v>
      </c>
      <c r="L134" s="3"/>
    </row>
    <row r="135" spans="2:12" ht="14.5">
      <c r="B135" s="6">
        <f t="shared" si="18"/>
        <v>47573</v>
      </c>
      <c r="C135" s="3">
        <f>'Rent Schedule V.2'!$G$22</f>
        <v>64945.060686119861</v>
      </c>
      <c r="D135" s="3">
        <f t="shared" si="20" ref="D135:D183">C135</f>
        <v>64945.060686119861</v>
      </c>
      <c r="F135" s="3">
        <f t="shared" si="17"/>
        <v>77688</v>
      </c>
      <c r="I135" s="3">
        <f t="shared" si="19"/>
        <v>77688</v>
      </c>
      <c r="L135" s="3"/>
    </row>
    <row r="136" spans="1:12" ht="14.5">
      <c r="A136">
        <f>A124+1</f>
        <v>12</v>
      </c>
      <c r="B136" s="6">
        <f t="shared" si="18"/>
        <v>47603</v>
      </c>
      <c r="C136" s="3">
        <f>'Rent Schedule V.2'!$G$22</f>
        <v>64945.060686119861</v>
      </c>
      <c r="D136" s="3">
        <f t="shared" si="20"/>
        <v>64945.060686119861</v>
      </c>
      <c r="F136" s="20">
        <f>INDEX('Rent Schedule V.2'!$D$4:$D$18,MATCH('Monthly Schedule V.2'!A136,'Rent Schedule V.2'!$A$4:$A$18,0))</f>
        <v>79643.69</v>
      </c>
      <c r="I136" s="3">
        <f t="shared" si="19"/>
        <v>79643.69</v>
      </c>
      <c r="L136" s="3"/>
    </row>
    <row r="137" spans="2:12" ht="14.5">
      <c r="B137" s="6">
        <f t="shared" si="18"/>
        <v>47634</v>
      </c>
      <c r="C137" s="3">
        <f>'Rent Schedule V.2'!$G$22</f>
        <v>64945.060686119861</v>
      </c>
      <c r="D137" s="3">
        <f t="shared" si="20"/>
        <v>64945.060686119861</v>
      </c>
      <c r="F137" s="3">
        <f>F136</f>
        <v>79643.69</v>
      </c>
      <c r="I137" s="3">
        <f t="shared" si="19"/>
        <v>79643.69</v>
      </c>
      <c r="L137" s="3"/>
    </row>
    <row r="138" spans="2:12" ht="14.5">
      <c r="B138" s="6">
        <f t="shared" si="18"/>
        <v>47664</v>
      </c>
      <c r="C138" s="3">
        <f>'Rent Schedule V.2'!$G$22</f>
        <v>64945.060686119861</v>
      </c>
      <c r="D138" s="3">
        <f t="shared" si="20"/>
        <v>64945.060686119861</v>
      </c>
      <c r="F138" s="3">
        <f t="shared" si="21" ref="F138:F147">F137</f>
        <v>79643.69</v>
      </c>
      <c r="I138" s="3">
        <f t="shared" si="19"/>
        <v>79643.69</v>
      </c>
      <c r="L138" s="3"/>
    </row>
    <row r="139" spans="2:12" ht="14.5">
      <c r="B139" s="6">
        <f t="shared" si="18"/>
        <v>47695</v>
      </c>
      <c r="C139" s="3">
        <f>'Rent Schedule V.2'!$G$22</f>
        <v>64945.060686119861</v>
      </c>
      <c r="D139" s="3">
        <f t="shared" si="20"/>
        <v>64945.060686119861</v>
      </c>
      <c r="F139" s="3">
        <f t="shared" si="21"/>
        <v>79643.69</v>
      </c>
      <c r="I139" s="3">
        <f t="shared" si="19"/>
        <v>79643.69</v>
      </c>
      <c r="L139" s="3"/>
    </row>
    <row r="140" spans="2:12" ht="14.5">
      <c r="B140" s="6">
        <f t="shared" si="18"/>
        <v>47726</v>
      </c>
      <c r="C140" s="3">
        <f>'Rent Schedule V.2'!$G$22</f>
        <v>64945.060686119861</v>
      </c>
      <c r="D140" s="3">
        <f t="shared" si="20"/>
        <v>64945.060686119861</v>
      </c>
      <c r="F140" s="3">
        <f t="shared" si="21"/>
        <v>79643.69</v>
      </c>
      <c r="I140" s="3">
        <f t="shared" si="19"/>
        <v>79643.69</v>
      </c>
      <c r="L140" s="3"/>
    </row>
    <row r="141" spans="2:12" ht="14.5">
      <c r="B141" s="6">
        <f t="shared" si="18"/>
        <v>47756</v>
      </c>
      <c r="C141" s="3">
        <f>'Rent Schedule V.2'!$G$22</f>
        <v>64945.060686119861</v>
      </c>
      <c r="D141" s="3">
        <f t="shared" si="20"/>
        <v>64945.060686119861</v>
      </c>
      <c r="F141" s="3">
        <f t="shared" si="21"/>
        <v>79643.69</v>
      </c>
      <c r="I141" s="3">
        <f t="shared" si="19"/>
        <v>79643.69</v>
      </c>
      <c r="L141" s="3"/>
    </row>
    <row r="142" spans="2:12" ht="14.5">
      <c r="B142" s="6">
        <f t="shared" si="18"/>
        <v>47787</v>
      </c>
      <c r="C142" s="3">
        <f>'Rent Schedule V.2'!$G$22</f>
        <v>64945.060686119861</v>
      </c>
      <c r="D142" s="3">
        <f t="shared" si="20"/>
        <v>64945.060686119861</v>
      </c>
      <c r="F142" s="3">
        <f t="shared" si="21"/>
        <v>79643.69</v>
      </c>
      <c r="I142" s="3">
        <f t="shared" si="19"/>
        <v>79643.69</v>
      </c>
      <c r="L142" s="3"/>
    </row>
    <row r="143" spans="2:12" ht="14.5">
      <c r="B143" s="6">
        <f t="shared" si="18"/>
        <v>47817</v>
      </c>
      <c r="C143" s="3">
        <f>'Rent Schedule V.2'!$G$22</f>
        <v>64945.060686119861</v>
      </c>
      <c r="D143" s="3">
        <f t="shared" si="20"/>
        <v>64945.060686119861</v>
      </c>
      <c r="F143" s="3">
        <f t="shared" si="21"/>
        <v>79643.69</v>
      </c>
      <c r="I143" s="3">
        <f t="shared" si="19"/>
        <v>79643.69</v>
      </c>
      <c r="L143" s="3"/>
    </row>
    <row r="144" spans="2:12" ht="14.5">
      <c r="B144" s="6">
        <f t="shared" si="18"/>
        <v>47848</v>
      </c>
      <c r="C144" s="3">
        <f>'Rent Schedule V.2'!$G$22</f>
        <v>64945.060686119861</v>
      </c>
      <c r="D144" s="3">
        <f t="shared" si="20"/>
        <v>64945.060686119861</v>
      </c>
      <c r="F144" s="3">
        <f t="shared" si="21"/>
        <v>79643.69</v>
      </c>
      <c r="I144" s="3">
        <f t="shared" si="19"/>
        <v>79643.69</v>
      </c>
      <c r="L144" s="3"/>
    </row>
    <row r="145" spans="2:12" ht="14.5">
      <c r="B145" s="6">
        <f t="shared" si="18"/>
        <v>47879</v>
      </c>
      <c r="C145" s="3">
        <f>'Rent Schedule V.2'!$G$22</f>
        <v>64945.060686119861</v>
      </c>
      <c r="D145" s="3">
        <f t="shared" si="20"/>
        <v>64945.060686119861</v>
      </c>
      <c r="F145" s="3">
        <f t="shared" si="21"/>
        <v>79643.69</v>
      </c>
      <c r="I145" s="3">
        <f t="shared" si="19"/>
        <v>79643.69</v>
      </c>
      <c r="L145" s="3"/>
    </row>
    <row r="146" spans="2:12" ht="14.5">
      <c r="B146" s="6">
        <f t="shared" si="18"/>
        <v>47907</v>
      </c>
      <c r="C146" s="3">
        <f>'Rent Schedule V.2'!$G$22</f>
        <v>64945.060686119861</v>
      </c>
      <c r="D146" s="3">
        <f t="shared" si="20"/>
        <v>64945.060686119861</v>
      </c>
      <c r="F146" s="3">
        <f t="shared" si="21"/>
        <v>79643.69</v>
      </c>
      <c r="I146" s="3">
        <f t="shared" si="19"/>
        <v>79643.69</v>
      </c>
      <c r="L146" s="3"/>
    </row>
    <row r="147" spans="2:12" ht="14.5">
      <c r="B147" s="6">
        <f t="shared" si="18"/>
        <v>47938</v>
      </c>
      <c r="C147" s="3">
        <f>'Rent Schedule V.2'!$G$22</f>
        <v>64945.060686119861</v>
      </c>
      <c r="D147" s="3">
        <f t="shared" si="20"/>
        <v>64945.060686119861</v>
      </c>
      <c r="F147" s="3">
        <f t="shared" si="21"/>
        <v>79643.69</v>
      </c>
      <c r="I147" s="3">
        <f t="shared" si="19"/>
        <v>79643.69</v>
      </c>
      <c r="L147" s="3"/>
    </row>
    <row r="148" spans="1:12" ht="14.5">
      <c r="A148">
        <f>A136+1</f>
        <v>13</v>
      </c>
      <c r="B148" s="6">
        <f t="shared" si="18"/>
        <v>47968</v>
      </c>
      <c r="C148" s="3">
        <f>'Rent Schedule V.2'!$G$22</f>
        <v>64945.060686119861</v>
      </c>
      <c r="D148" s="3">
        <f t="shared" si="20"/>
        <v>64945.060686119861</v>
      </c>
      <c r="F148" s="20">
        <f>INDEX('Rent Schedule V.2'!$D$4:$D$18,MATCH('Monthly Schedule V.2'!A148,'Rent Schedule V.2'!$A$4:$A$18,0))</f>
        <v>81621.850000000006</v>
      </c>
      <c r="I148" s="3">
        <f t="shared" si="19"/>
        <v>81621.850000000006</v>
      </c>
      <c r="L148" s="3"/>
    </row>
    <row r="149" spans="2:12" ht="14.5">
      <c r="B149" s="6">
        <f t="shared" si="18"/>
        <v>47999</v>
      </c>
      <c r="C149" s="3">
        <f>'Rent Schedule V.2'!$G$22</f>
        <v>64945.060686119861</v>
      </c>
      <c r="D149" s="3">
        <f t="shared" si="20"/>
        <v>64945.060686119861</v>
      </c>
      <c r="F149" s="3">
        <f>F148</f>
        <v>81621.850000000006</v>
      </c>
      <c r="I149" s="3">
        <f t="shared" si="19"/>
        <v>81621.850000000006</v>
      </c>
      <c r="L149" s="3"/>
    </row>
    <row r="150" spans="2:12" ht="14.5">
      <c r="B150" s="6">
        <f t="shared" si="18"/>
        <v>48029</v>
      </c>
      <c r="C150" s="3">
        <f>'Rent Schedule V.2'!$G$22</f>
        <v>64945.060686119861</v>
      </c>
      <c r="D150" s="3">
        <f t="shared" si="20"/>
        <v>64945.060686119861</v>
      </c>
      <c r="F150" s="3">
        <f t="shared" si="22" ref="F150:F159">F149</f>
        <v>81621.850000000006</v>
      </c>
      <c r="I150" s="3">
        <f t="shared" si="19"/>
        <v>81621.850000000006</v>
      </c>
      <c r="L150" s="3"/>
    </row>
    <row r="151" spans="2:12" ht="14.5">
      <c r="B151" s="6">
        <f t="shared" si="18"/>
        <v>48060</v>
      </c>
      <c r="C151" s="3">
        <f>'Rent Schedule V.2'!$G$22</f>
        <v>64945.060686119861</v>
      </c>
      <c r="D151" s="3">
        <f t="shared" si="20"/>
        <v>64945.060686119861</v>
      </c>
      <c r="F151" s="3">
        <f t="shared" si="22"/>
        <v>81621.850000000006</v>
      </c>
      <c r="I151" s="3">
        <f t="shared" si="19"/>
        <v>81621.850000000006</v>
      </c>
      <c r="L151" s="3"/>
    </row>
    <row r="152" spans="2:12" ht="14.5">
      <c r="B152" s="6">
        <f t="shared" si="18"/>
        <v>48091</v>
      </c>
      <c r="C152" s="3">
        <f>'Rent Schedule V.2'!$G$22</f>
        <v>64945.060686119861</v>
      </c>
      <c r="D152" s="3">
        <f t="shared" si="20"/>
        <v>64945.060686119861</v>
      </c>
      <c r="F152" s="3">
        <f t="shared" si="22"/>
        <v>81621.850000000006</v>
      </c>
      <c r="I152" s="3">
        <f t="shared" si="19"/>
        <v>81621.850000000006</v>
      </c>
      <c r="L152" s="3"/>
    </row>
    <row r="153" spans="2:12" ht="14.5">
      <c r="B153" s="6">
        <f t="shared" si="18"/>
        <v>48121</v>
      </c>
      <c r="C153" s="3">
        <f>'Rent Schedule V.2'!$G$22</f>
        <v>64945.060686119861</v>
      </c>
      <c r="D153" s="3">
        <f t="shared" si="20"/>
        <v>64945.060686119861</v>
      </c>
      <c r="F153" s="3">
        <f t="shared" si="22"/>
        <v>81621.850000000006</v>
      </c>
      <c r="I153" s="3">
        <f t="shared" si="19"/>
        <v>81621.850000000006</v>
      </c>
      <c r="L153" s="3"/>
    </row>
    <row r="154" spans="2:12" ht="14.5">
      <c r="B154" s="6">
        <f t="shared" si="18"/>
        <v>48152</v>
      </c>
      <c r="C154" s="3">
        <f>'Rent Schedule V.2'!$G$22</f>
        <v>64945.060686119861</v>
      </c>
      <c r="D154" s="3">
        <f t="shared" si="20"/>
        <v>64945.060686119861</v>
      </c>
      <c r="F154" s="3">
        <f t="shared" si="22"/>
        <v>81621.850000000006</v>
      </c>
      <c r="I154" s="3">
        <f t="shared" si="19"/>
        <v>81621.850000000006</v>
      </c>
      <c r="L154" s="3"/>
    </row>
    <row r="155" spans="2:12" ht="14.5">
      <c r="B155" s="6">
        <f t="shared" si="18"/>
        <v>48182</v>
      </c>
      <c r="C155" s="3">
        <f>'Rent Schedule V.2'!$G$22</f>
        <v>64945.060686119861</v>
      </c>
      <c r="D155" s="3">
        <f t="shared" si="20"/>
        <v>64945.060686119861</v>
      </c>
      <c r="F155" s="3">
        <f t="shared" si="22"/>
        <v>81621.850000000006</v>
      </c>
      <c r="I155" s="3">
        <f t="shared" si="19"/>
        <v>81621.850000000006</v>
      </c>
      <c r="L155" s="3"/>
    </row>
    <row r="156" spans="2:12" ht="14.5">
      <c r="B156" s="6">
        <f t="shared" si="18"/>
        <v>48213</v>
      </c>
      <c r="C156" s="3">
        <f>'Rent Schedule V.2'!$G$22</f>
        <v>64945.060686119861</v>
      </c>
      <c r="D156" s="3">
        <f t="shared" si="20"/>
        <v>64945.060686119861</v>
      </c>
      <c r="F156" s="3">
        <f t="shared" si="22"/>
        <v>81621.850000000006</v>
      </c>
      <c r="I156" s="3">
        <f t="shared" si="19"/>
        <v>81621.850000000006</v>
      </c>
      <c r="L156" s="3"/>
    </row>
    <row r="157" spans="2:12" ht="14.5">
      <c r="B157" s="6">
        <f t="shared" si="18"/>
        <v>48244</v>
      </c>
      <c r="C157" s="3">
        <f>'Rent Schedule V.2'!$G$22</f>
        <v>64945.060686119861</v>
      </c>
      <c r="D157" s="3">
        <f t="shared" si="20"/>
        <v>64945.060686119861</v>
      </c>
      <c r="F157" s="3">
        <f t="shared" si="22"/>
        <v>81621.850000000006</v>
      </c>
      <c r="I157" s="3">
        <f t="shared" si="19"/>
        <v>81621.850000000006</v>
      </c>
      <c r="L157" s="3"/>
    </row>
    <row r="158" spans="2:12" ht="14.5">
      <c r="B158" s="6">
        <f t="shared" si="18"/>
        <v>48273</v>
      </c>
      <c r="C158" s="3">
        <f>'Rent Schedule V.2'!$G$22</f>
        <v>64945.060686119861</v>
      </c>
      <c r="D158" s="3">
        <f t="shared" si="20"/>
        <v>64945.060686119861</v>
      </c>
      <c r="F158" s="3">
        <f t="shared" si="22"/>
        <v>81621.850000000006</v>
      </c>
      <c r="I158" s="3">
        <f t="shared" si="19"/>
        <v>81621.850000000006</v>
      </c>
      <c r="L158" s="3"/>
    </row>
    <row r="159" spans="2:12" ht="14.5">
      <c r="B159" s="6">
        <f t="shared" si="18"/>
        <v>48304</v>
      </c>
      <c r="C159" s="3">
        <f>'Rent Schedule V.2'!$G$22</f>
        <v>64945.060686119861</v>
      </c>
      <c r="D159" s="3">
        <f t="shared" si="20"/>
        <v>64945.060686119861</v>
      </c>
      <c r="F159" s="3">
        <f t="shared" si="22"/>
        <v>81621.850000000006</v>
      </c>
      <c r="I159" s="3">
        <f t="shared" si="19"/>
        <v>81621.850000000006</v>
      </c>
      <c r="L159" s="3"/>
    </row>
    <row r="160" spans="1:12" ht="14.5">
      <c r="A160">
        <f>A148+1</f>
        <v>14</v>
      </c>
      <c r="B160" s="6">
        <f t="shared" si="18"/>
        <v>48334</v>
      </c>
      <c r="C160" s="3">
        <f>'Rent Schedule V.2'!$G$22</f>
        <v>64945.060686119861</v>
      </c>
      <c r="D160" s="3">
        <f t="shared" si="20"/>
        <v>64945.060686119861</v>
      </c>
      <c r="F160" s="20">
        <f>INDEX('Rent Schedule V.2'!$D$4:$D$18,MATCH('Monthly Schedule V.2'!A160,'Rent Schedule V.2'!$A$4:$A$18,0))</f>
        <v>83667.460000000006</v>
      </c>
      <c r="I160" s="3">
        <f t="shared" si="19"/>
        <v>83667.460000000006</v>
      </c>
      <c r="L160" s="3"/>
    </row>
    <row r="161" spans="2:12" ht="14.5">
      <c r="B161" s="6">
        <f t="shared" si="18"/>
        <v>48365</v>
      </c>
      <c r="C161" s="3">
        <f>'Rent Schedule V.2'!$G$22</f>
        <v>64945.060686119861</v>
      </c>
      <c r="D161" s="3">
        <f t="shared" si="20"/>
        <v>64945.060686119861</v>
      </c>
      <c r="F161" s="3">
        <f>F160</f>
        <v>83667.460000000006</v>
      </c>
      <c r="I161" s="3">
        <f t="shared" si="19"/>
        <v>83667.460000000006</v>
      </c>
      <c r="L161" s="3"/>
    </row>
    <row r="162" spans="2:12" ht="14.5">
      <c r="B162" s="6">
        <f t="shared" si="18"/>
        <v>48395</v>
      </c>
      <c r="C162" s="3">
        <f>'Rent Schedule V.2'!$G$22</f>
        <v>64945.060686119861</v>
      </c>
      <c r="D162" s="3">
        <f t="shared" si="20"/>
        <v>64945.060686119861</v>
      </c>
      <c r="F162" s="3">
        <f t="shared" si="23" ref="F162:F171">F161</f>
        <v>83667.460000000006</v>
      </c>
      <c r="I162" s="3">
        <f t="shared" si="19"/>
        <v>83667.460000000006</v>
      </c>
      <c r="L162" s="3"/>
    </row>
    <row r="163" spans="2:12" ht="14.5">
      <c r="B163" s="6">
        <f t="shared" si="18"/>
        <v>48426</v>
      </c>
      <c r="C163" s="3">
        <f>'Rent Schedule V.2'!$G$22</f>
        <v>64945.060686119861</v>
      </c>
      <c r="D163" s="3">
        <f t="shared" si="20"/>
        <v>64945.060686119861</v>
      </c>
      <c r="F163" s="3">
        <f t="shared" si="23"/>
        <v>83667.460000000006</v>
      </c>
      <c r="I163" s="3">
        <f t="shared" si="19"/>
        <v>83667.460000000006</v>
      </c>
      <c r="L163" s="3"/>
    </row>
    <row r="164" spans="2:12" ht="14.5">
      <c r="B164" s="6">
        <f t="shared" si="18"/>
        <v>48457</v>
      </c>
      <c r="C164" s="3">
        <f>'Rent Schedule V.2'!$G$22</f>
        <v>64945.060686119861</v>
      </c>
      <c r="D164" s="3">
        <f t="shared" si="20"/>
        <v>64945.060686119861</v>
      </c>
      <c r="F164" s="3">
        <f t="shared" si="23"/>
        <v>83667.460000000006</v>
      </c>
      <c r="I164" s="3">
        <f t="shared" si="19"/>
        <v>83667.460000000006</v>
      </c>
      <c r="L164" s="3"/>
    </row>
    <row r="165" spans="2:12" ht="14.5">
      <c r="B165" s="6">
        <f t="shared" si="18"/>
        <v>48487</v>
      </c>
      <c r="C165" s="3">
        <f>'Rent Schedule V.2'!$G$22</f>
        <v>64945.060686119861</v>
      </c>
      <c r="D165" s="3">
        <f t="shared" si="20"/>
        <v>64945.060686119861</v>
      </c>
      <c r="F165" s="3">
        <f t="shared" si="23"/>
        <v>83667.460000000006</v>
      </c>
      <c r="I165" s="3">
        <f t="shared" si="19"/>
        <v>83667.460000000006</v>
      </c>
      <c r="L165" s="3"/>
    </row>
    <row r="166" spans="2:12" ht="14.5">
      <c r="B166" s="6">
        <f t="shared" si="18"/>
        <v>48518</v>
      </c>
      <c r="C166" s="3">
        <f>'Rent Schedule V.2'!$G$22</f>
        <v>64945.060686119861</v>
      </c>
      <c r="D166" s="3">
        <f t="shared" si="20"/>
        <v>64945.060686119861</v>
      </c>
      <c r="F166" s="3">
        <f t="shared" si="23"/>
        <v>83667.460000000006</v>
      </c>
      <c r="I166" s="3">
        <f t="shared" si="19"/>
        <v>83667.460000000006</v>
      </c>
      <c r="L166" s="3"/>
    </row>
    <row r="167" spans="2:12" ht="14.5">
      <c r="B167" s="6">
        <f t="shared" si="18"/>
        <v>48548</v>
      </c>
      <c r="C167" s="3">
        <f>'Rent Schedule V.2'!$G$22</f>
        <v>64945.060686119861</v>
      </c>
      <c r="D167" s="3">
        <f t="shared" si="20"/>
        <v>64945.060686119861</v>
      </c>
      <c r="F167" s="3">
        <f t="shared" si="23"/>
        <v>83667.460000000006</v>
      </c>
      <c r="I167" s="3">
        <f t="shared" si="19"/>
        <v>83667.460000000006</v>
      </c>
      <c r="L167" s="3"/>
    </row>
    <row r="168" spans="2:12" ht="14.5">
      <c r="B168" s="6">
        <f t="shared" si="18"/>
        <v>48579</v>
      </c>
      <c r="C168" s="3">
        <f>'Rent Schedule V.2'!$G$22</f>
        <v>64945.060686119861</v>
      </c>
      <c r="D168" s="3">
        <f t="shared" si="20"/>
        <v>64945.060686119861</v>
      </c>
      <c r="F168" s="3">
        <f t="shared" si="23"/>
        <v>83667.460000000006</v>
      </c>
      <c r="I168" s="3">
        <f t="shared" si="19"/>
        <v>83667.460000000006</v>
      </c>
      <c r="L168" s="3"/>
    </row>
    <row r="169" spans="2:12" ht="14.5">
      <c r="B169" s="6">
        <f t="shared" si="18"/>
        <v>48610</v>
      </c>
      <c r="C169" s="3">
        <f>'Rent Schedule V.2'!$G$22</f>
        <v>64945.060686119861</v>
      </c>
      <c r="D169" s="3">
        <f t="shared" si="20"/>
        <v>64945.060686119861</v>
      </c>
      <c r="F169" s="3">
        <f t="shared" si="23"/>
        <v>83667.460000000006</v>
      </c>
      <c r="I169" s="3">
        <f t="shared" si="19"/>
        <v>83667.460000000006</v>
      </c>
      <c r="L169" s="3"/>
    </row>
    <row r="170" spans="2:12" ht="14.5">
      <c r="B170" s="6">
        <f t="shared" si="18"/>
        <v>48638</v>
      </c>
      <c r="C170" s="3">
        <f>'Rent Schedule V.2'!$G$22</f>
        <v>64945.060686119861</v>
      </c>
      <c r="D170" s="3">
        <f t="shared" si="20"/>
        <v>64945.060686119861</v>
      </c>
      <c r="F170" s="3">
        <f t="shared" si="23"/>
        <v>83667.460000000006</v>
      </c>
      <c r="I170" s="3">
        <f t="shared" si="19"/>
        <v>83667.460000000006</v>
      </c>
      <c r="L170" s="3"/>
    </row>
    <row r="171" spans="2:12" ht="14.5">
      <c r="B171" s="6">
        <f t="shared" si="18"/>
        <v>48669</v>
      </c>
      <c r="C171" s="3">
        <f>'Rent Schedule V.2'!$G$22</f>
        <v>64945.060686119861</v>
      </c>
      <c r="D171" s="3">
        <f t="shared" si="20"/>
        <v>64945.060686119861</v>
      </c>
      <c r="F171" s="3">
        <f t="shared" si="23"/>
        <v>83667.460000000006</v>
      </c>
      <c r="I171" s="3">
        <f t="shared" si="19"/>
        <v>83667.460000000006</v>
      </c>
      <c r="L171" s="3"/>
    </row>
    <row r="172" spans="1:12" ht="14.5">
      <c r="A172">
        <f>A160+1</f>
        <v>15</v>
      </c>
      <c r="B172" s="6">
        <f t="shared" si="18"/>
        <v>48699</v>
      </c>
      <c r="C172" s="3">
        <f>'Rent Schedule V.2'!$G$22</f>
        <v>64945.060686119861</v>
      </c>
      <c r="D172" s="3">
        <f t="shared" si="20"/>
        <v>64945.060686119861</v>
      </c>
      <c r="F172" s="20">
        <f>INDEX('Rent Schedule V.2'!$D$4:$D$18,MATCH('Monthly Schedule V.2'!A172,'Rent Schedule V.2'!$A$4:$A$18,0))</f>
        <v>85758.02</v>
      </c>
      <c r="I172" s="3">
        <f t="shared" si="19"/>
        <v>85758.02</v>
      </c>
      <c r="L172" s="3"/>
    </row>
    <row r="173" spans="2:12" ht="14.5">
      <c r="B173" s="6">
        <f t="shared" si="18"/>
        <v>48730</v>
      </c>
      <c r="C173" s="3">
        <f>'Rent Schedule V.2'!$G$22</f>
        <v>64945.060686119861</v>
      </c>
      <c r="D173" s="3">
        <f t="shared" si="20"/>
        <v>64945.060686119861</v>
      </c>
      <c r="F173" s="3">
        <f>F172</f>
        <v>85758.02</v>
      </c>
      <c r="I173" s="3">
        <f t="shared" si="19"/>
        <v>85758.02</v>
      </c>
      <c r="L173" s="3"/>
    </row>
    <row r="174" spans="2:12" ht="14.5">
      <c r="B174" s="6">
        <f t="shared" si="18"/>
        <v>48760</v>
      </c>
      <c r="C174" s="3">
        <f>'Rent Schedule V.2'!$G$22</f>
        <v>64945.060686119861</v>
      </c>
      <c r="D174" s="3">
        <f t="shared" si="20"/>
        <v>64945.060686119861</v>
      </c>
      <c r="F174" s="3">
        <f t="shared" si="24" ref="F174:F183">F173</f>
        <v>85758.02</v>
      </c>
      <c r="I174" s="3">
        <f t="shared" si="19"/>
        <v>85758.02</v>
      </c>
      <c r="L174" s="3"/>
    </row>
    <row r="175" spans="2:12" ht="14.5">
      <c r="B175" s="6">
        <f t="shared" si="18"/>
        <v>48791</v>
      </c>
      <c r="C175" s="3">
        <f>'Rent Schedule V.2'!$G$22</f>
        <v>64945.060686119861</v>
      </c>
      <c r="D175" s="3">
        <f t="shared" si="20"/>
        <v>64945.060686119861</v>
      </c>
      <c r="F175" s="3">
        <f t="shared" si="24"/>
        <v>85758.02</v>
      </c>
      <c r="I175" s="3">
        <f t="shared" si="19"/>
        <v>85758.02</v>
      </c>
      <c r="L175" s="3"/>
    </row>
    <row r="176" spans="2:12" ht="14.5">
      <c r="B176" s="6">
        <f t="shared" si="18"/>
        <v>48822</v>
      </c>
      <c r="C176" s="3">
        <f>'Rent Schedule V.2'!$G$22</f>
        <v>64945.060686119861</v>
      </c>
      <c r="D176" s="3">
        <f t="shared" si="20"/>
        <v>64945.060686119861</v>
      </c>
      <c r="F176" s="3">
        <f t="shared" si="24"/>
        <v>85758.02</v>
      </c>
      <c r="I176" s="3">
        <f t="shared" si="19"/>
        <v>85758.02</v>
      </c>
      <c r="L176" s="3"/>
    </row>
    <row r="177" spans="2:12" ht="14.5">
      <c r="B177" s="6">
        <f t="shared" si="18"/>
        <v>48852</v>
      </c>
      <c r="C177" s="3">
        <f>'Rent Schedule V.2'!$G$22</f>
        <v>64945.060686119861</v>
      </c>
      <c r="D177" s="3">
        <f t="shared" si="20"/>
        <v>64945.060686119861</v>
      </c>
      <c r="F177" s="3">
        <f t="shared" si="24"/>
        <v>85758.02</v>
      </c>
      <c r="I177" s="3">
        <f t="shared" si="19"/>
        <v>85758.02</v>
      </c>
      <c r="L177" s="3"/>
    </row>
    <row r="178" spans="2:12" ht="14.5">
      <c r="B178" s="6">
        <f t="shared" si="18"/>
        <v>48883</v>
      </c>
      <c r="C178" s="3">
        <f>'Rent Schedule V.2'!$G$22</f>
        <v>64945.060686119861</v>
      </c>
      <c r="D178" s="3">
        <f t="shared" si="20"/>
        <v>64945.060686119861</v>
      </c>
      <c r="F178" s="3">
        <f t="shared" si="24"/>
        <v>85758.02</v>
      </c>
      <c r="I178" s="3">
        <f t="shared" si="19"/>
        <v>85758.02</v>
      </c>
      <c r="L178" s="3"/>
    </row>
    <row r="179" spans="2:12" ht="14.5">
      <c r="B179" s="6">
        <f t="shared" si="18"/>
        <v>48913</v>
      </c>
      <c r="C179" s="3">
        <f>'Rent Schedule V.2'!$G$22</f>
        <v>64945.060686119861</v>
      </c>
      <c r="D179" s="3">
        <f t="shared" si="20"/>
        <v>64945.060686119861</v>
      </c>
      <c r="F179" s="3">
        <f t="shared" si="24"/>
        <v>85758.02</v>
      </c>
      <c r="I179" s="3">
        <f t="shared" si="19"/>
        <v>85758.02</v>
      </c>
      <c r="L179" s="3"/>
    </row>
    <row r="180" spans="2:12" ht="14.5">
      <c r="B180" s="6">
        <f t="shared" si="18"/>
        <v>48944</v>
      </c>
      <c r="C180" s="3">
        <f>'Rent Schedule V.2'!$G$22</f>
        <v>64945.060686119861</v>
      </c>
      <c r="D180" s="3">
        <f t="shared" si="20"/>
        <v>64945.060686119861</v>
      </c>
      <c r="F180" s="3">
        <f t="shared" si="24"/>
        <v>85758.02</v>
      </c>
      <c r="I180" s="3">
        <f t="shared" si="19"/>
        <v>85758.02</v>
      </c>
      <c r="L180" s="3"/>
    </row>
    <row r="181" spans="2:12" ht="14.5">
      <c r="B181" s="6">
        <f t="shared" si="18"/>
        <v>48975</v>
      </c>
      <c r="C181" s="3">
        <f>'Rent Schedule V.2'!$G$22</f>
        <v>64945.060686119861</v>
      </c>
      <c r="D181" s="3">
        <f t="shared" si="20"/>
        <v>64945.060686119861</v>
      </c>
      <c r="F181" s="3">
        <f t="shared" si="24"/>
        <v>85758.02</v>
      </c>
      <c r="I181" s="3">
        <f t="shared" si="19"/>
        <v>85758.02</v>
      </c>
      <c r="L181" s="3"/>
    </row>
    <row r="182" spans="2:12" ht="14.5">
      <c r="B182" s="6">
        <f t="shared" si="18"/>
        <v>49003</v>
      </c>
      <c r="C182" s="3">
        <f>'Rent Schedule V.2'!$G$22</f>
        <v>64945.060686119861</v>
      </c>
      <c r="D182" s="3">
        <f t="shared" si="20"/>
        <v>64945.060686119861</v>
      </c>
      <c r="F182" s="3">
        <f t="shared" si="24"/>
        <v>85758.02</v>
      </c>
      <c r="I182" s="3">
        <f t="shared" si="19"/>
        <v>85758.02</v>
      </c>
      <c r="L182" s="3"/>
    </row>
    <row r="183" spans="2:12" ht="14.5">
      <c r="B183" s="6">
        <f t="shared" si="18"/>
        <v>49034</v>
      </c>
      <c r="C183" s="3">
        <f>'Rent Schedule V.2'!$G$22</f>
        <v>64945.060686119861</v>
      </c>
      <c r="D183" s="3">
        <f t="shared" si="20"/>
        <v>64945.060686119861</v>
      </c>
      <c r="F183" s="3">
        <f t="shared" si="24"/>
        <v>85758.02</v>
      </c>
      <c r="I183" s="3">
        <f t="shared" si="19"/>
        <v>85758.02</v>
      </c>
      <c r="L183" s="3"/>
    </row>
    <row r="184" spans="2:11" ht="15" thickBot="1">
      <c r="B184" s="6"/>
      <c r="C184" s="3">
        <f>SUM(C2:C183)</f>
        <v>11764333.850000041</v>
      </c>
      <c r="D184" s="3">
        <f>SUM(D2:D183)</f>
        <v>11764333.850000041</v>
      </c>
      <c r="F184" s="3">
        <f>SUM(F4:F183)</f>
        <v>13060485.839999989</v>
      </c>
      <c r="G184" s="3">
        <f>SUM(G4:G183)</f>
        <v>-1026401.9899999994</v>
      </c>
      <c r="H184" s="3">
        <f>SUM(H4:H183)</f>
        <v>-269750.00000000006</v>
      </c>
      <c r="I184" s="3">
        <f>SUM(I4:I183)</f>
        <v>11764333.850000005</v>
      </c>
      <c r="K184" s="3"/>
    </row>
    <row r="185" spans="2:3" ht="15.5" thickTop="1" thickBot="1">
      <c r="B185" s="6" t="s">
        <v>28</v>
      </c>
      <c r="C185" s="8">
        <f>C184-'Rent Schedule V.2'!G19</f>
        <v>4.2840838432312E-08</v>
      </c>
    </row>
    <row r="186" spans="2:3" ht="15" thickTop="1">
      <c r="B186" s="6"/>
      <c r="C186" s="3"/>
    </row>
    <row r="187" spans="2:3" ht="14.5">
      <c r="B187" s="6"/>
      <c r="C187" s="3"/>
    </row>
    <row r="188" spans="2:3" ht="14.5">
      <c r="B188" s="6"/>
      <c r="C188" s="3"/>
    </row>
    <row r="189" spans="2:3" ht="14.5">
      <c r="B189" s="6"/>
      <c r="C189" s="3"/>
    </row>
    <row r="190" spans="2:3" ht="14.5">
      <c r="B190" s="6"/>
      <c r="C190" s="3"/>
    </row>
    <row r="191" spans="2:3" ht="14.5">
      <c r="B191" s="6"/>
      <c r="C191" s="3"/>
    </row>
    <row r="192" spans="2:3" ht="14.5">
      <c r="B192" s="6"/>
      <c r="C192" s="3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81A6-9817-4529-BD26-2B8156451098}">
  <dimension ref="B1:K23"/>
  <sheetViews>
    <sheetView showGridLines="0" workbookViewId="0" topLeftCell="A1">
      <selection pane="topLeft" activeCell="D13" sqref="D13"/>
    </sheetView>
  </sheetViews>
  <sheetFormatPr defaultRowHeight="24" customHeight="1"/>
  <cols>
    <col min="2" max="2" width="19" bestFit="1" customWidth="1"/>
    <col min="3" max="3" width="14.5714285714286" bestFit="1" customWidth="1"/>
    <col min="4" max="4" width="16.7142857142857" bestFit="1" customWidth="1"/>
    <col min="5" max="5" width="15.1428571428571" customWidth="1"/>
    <col min="6" max="6" width="14.1428571428571" customWidth="1"/>
    <col min="7" max="8" width="14" bestFit="1" customWidth="1"/>
    <col min="10" max="10" width="16.5714285714286" customWidth="1"/>
    <col min="11" max="11" width="11" customWidth="1"/>
  </cols>
  <sheetData>
    <row r="1" ht="24" customHeight="1">
      <c r="B1" t="s">
        <v>31</v>
      </c>
    </row>
    <row r="3" spans="2:10" ht="24" customHeight="1">
      <c r="B3" s="1" t="s">
        <v>0</v>
      </c>
      <c r="C3" s="1" t="s">
        <v>1</v>
      </c>
      <c r="D3" s="1" t="s">
        <v>2</v>
      </c>
      <c r="E3" s="9" t="s">
        <v>18</v>
      </c>
      <c r="F3" s="9" t="s">
        <v>19</v>
      </c>
      <c r="G3" s="9" t="s">
        <v>20</v>
      </c>
      <c r="J3" s="5" t="s">
        <v>22</v>
      </c>
    </row>
    <row r="4" spans="2:11" ht="24" customHeight="1">
      <c r="B4" s="2" t="s">
        <v>3</v>
      </c>
      <c r="C4" s="4">
        <v>27</v>
      </c>
      <c r="D4" s="4">
        <v>60693.75</v>
      </c>
      <c r="E4" s="10">
        <f>D4*12</f>
        <v>728325</v>
      </c>
      <c r="F4" s="10">
        <f>-E4</f>
        <v>-728325</v>
      </c>
      <c r="G4" s="10">
        <f t="shared" si="0" ref="G4:G10">E4+F4</f>
        <v>0</v>
      </c>
      <c r="J4" s="12" t="s">
        <v>23</v>
      </c>
      <c r="K4" s="13">
        <v>43521</v>
      </c>
    </row>
    <row r="5" spans="2:11" ht="24" customHeight="1">
      <c r="B5" s="2" t="s">
        <v>4</v>
      </c>
      <c r="C5" s="4">
        <v>27.68</v>
      </c>
      <c r="D5" s="4">
        <v>62222.33</v>
      </c>
      <c r="E5" s="10">
        <f t="shared" si="1" ref="E5:E18">D5*12</f>
        <v>746667.96</v>
      </c>
      <c r="F5" s="10">
        <f>-D5*3-C5*4000*9/12</f>
        <v>-269706.99</v>
      </c>
      <c r="G5" s="10">
        <f t="shared" si="0"/>
        <v>476960.97</v>
      </c>
      <c r="J5" s="12" t="s">
        <v>24</v>
      </c>
      <c r="K5" s="13">
        <v>49034</v>
      </c>
    </row>
    <row r="6" spans="2:7" ht="24" customHeight="1">
      <c r="B6" s="2" t="s">
        <v>5</v>
      </c>
      <c r="C6" s="4">
        <v>28.37</v>
      </c>
      <c r="D6" s="4">
        <v>63773.40</v>
      </c>
      <c r="E6" s="10">
        <f t="shared" si="1"/>
        <v>765280.80</v>
      </c>
      <c r="F6" s="10">
        <f>-C6*4000*3/12</f>
        <v>-28370</v>
      </c>
      <c r="G6" s="10">
        <f t="shared" si="0"/>
        <v>736910.80</v>
      </c>
    </row>
    <row r="7" spans="2:11" ht="24" customHeight="1">
      <c r="B7" s="2" t="s">
        <v>6</v>
      </c>
      <c r="C7" s="4">
        <v>29.08</v>
      </c>
      <c r="D7" s="4">
        <v>65369.42</v>
      </c>
      <c r="E7" s="10">
        <f t="shared" si="1"/>
        <v>784433.04</v>
      </c>
      <c r="F7" s="11"/>
      <c r="G7" s="10">
        <f t="shared" si="0"/>
        <v>784433.04</v>
      </c>
      <c r="J7" s="12" t="s">
        <v>29</v>
      </c>
      <c r="K7" s="14">
        <v>0.14285714285714285</v>
      </c>
    </row>
    <row r="8" spans="2:11" ht="24" customHeight="1">
      <c r="B8" s="2" t="s">
        <v>7</v>
      </c>
      <c r="C8" s="4">
        <v>29.80</v>
      </c>
      <c r="D8" s="4">
        <v>66987.92</v>
      </c>
      <c r="E8" s="10">
        <f t="shared" si="1"/>
        <v>803855.04</v>
      </c>
      <c r="F8" s="11"/>
      <c r="G8" s="10">
        <f t="shared" si="0"/>
        <v>803855.04</v>
      </c>
      <c r="J8" s="12" t="s">
        <v>25</v>
      </c>
      <c r="K8" s="11">
        <v>181</v>
      </c>
    </row>
    <row r="9" spans="2:11" ht="24" customHeight="1">
      <c r="B9" s="2" t="s">
        <v>8</v>
      </c>
      <c r="C9" s="4">
        <v>30.55</v>
      </c>
      <c r="D9" s="4">
        <v>68673.850000000006</v>
      </c>
      <c r="E9" s="10">
        <f t="shared" si="1"/>
        <v>824086.20000000007</v>
      </c>
      <c r="F9" s="11"/>
      <c r="G9" s="10">
        <f t="shared" si="0"/>
        <v>824086.20000000007</v>
      </c>
      <c r="J9" s="12" t="s">
        <v>30</v>
      </c>
      <c r="K9" s="14">
        <f>K8+K7</f>
        <v>181.14285714285714</v>
      </c>
    </row>
    <row r="10" spans="2:7" ht="24" customHeight="1">
      <c r="B10" s="2" t="s">
        <v>9</v>
      </c>
      <c r="C10" s="4">
        <v>31.31</v>
      </c>
      <c r="D10" s="4">
        <v>70382.27</v>
      </c>
      <c r="E10" s="10">
        <f t="shared" si="1"/>
        <v>844587.24</v>
      </c>
      <c r="F10" s="11"/>
      <c r="G10" s="10">
        <f t="shared" si="0"/>
        <v>844587.24</v>
      </c>
    </row>
    <row r="11" spans="2:7" ht="24" customHeight="1">
      <c r="B11" s="2" t="s">
        <v>10</v>
      </c>
      <c r="C11" s="4">
        <v>32.090000000000003</v>
      </c>
      <c r="D11" s="4">
        <v>72135.649999999994</v>
      </c>
      <c r="E11" s="10">
        <f t="shared" si="1"/>
        <v>865627.79999999993</v>
      </c>
      <c r="F11" s="11"/>
      <c r="G11" s="10">
        <f t="shared" si="2" ref="G11:G19">E11+F11</f>
        <v>865627.79999999993</v>
      </c>
    </row>
    <row r="12" spans="2:7" ht="24" customHeight="1">
      <c r="B12" s="2" t="s">
        <v>11</v>
      </c>
      <c r="C12" s="4">
        <v>32.90</v>
      </c>
      <c r="D12" s="4">
        <v>73956.460000000006</v>
      </c>
      <c r="E12" s="10">
        <f t="shared" si="1"/>
        <v>887477.52</v>
      </c>
      <c r="F12" s="11"/>
      <c r="G12" s="10">
        <f t="shared" si="2"/>
        <v>887477.52</v>
      </c>
    </row>
    <row r="13" spans="2:7" ht="24" customHeight="1">
      <c r="B13" s="2" t="s">
        <v>12</v>
      </c>
      <c r="C13" s="4">
        <v>33.72</v>
      </c>
      <c r="D13" s="4">
        <v>75799.75</v>
      </c>
      <c r="E13" s="10">
        <f t="shared" si="1"/>
        <v>909597</v>
      </c>
      <c r="F13" s="11"/>
      <c r="G13" s="10">
        <f t="shared" si="2"/>
        <v>909597</v>
      </c>
    </row>
    <row r="14" spans="2:7" ht="24" customHeight="1">
      <c r="B14" s="2" t="s">
        <v>13</v>
      </c>
      <c r="C14" s="4">
        <v>34.56</v>
      </c>
      <c r="D14" s="4">
        <v>77688</v>
      </c>
      <c r="E14" s="10">
        <f t="shared" si="1"/>
        <v>932256</v>
      </c>
      <c r="F14" s="11"/>
      <c r="G14" s="10">
        <f t="shared" si="2"/>
        <v>932256</v>
      </c>
    </row>
    <row r="15" spans="2:7" ht="24" customHeight="1">
      <c r="B15" s="2" t="s">
        <v>14</v>
      </c>
      <c r="C15" s="4">
        <v>35.43</v>
      </c>
      <c r="D15" s="4">
        <v>79643.69</v>
      </c>
      <c r="E15" s="10">
        <f t="shared" si="1"/>
        <v>955724.28</v>
      </c>
      <c r="F15" s="11"/>
      <c r="G15" s="10">
        <f t="shared" si="2"/>
        <v>955724.28</v>
      </c>
    </row>
    <row r="16" spans="2:7" ht="24" customHeight="1">
      <c r="B16" s="2" t="s">
        <v>15</v>
      </c>
      <c r="C16" s="4">
        <v>36.31</v>
      </c>
      <c r="D16" s="4">
        <v>81621.850000000006</v>
      </c>
      <c r="E16" s="10">
        <f t="shared" si="1"/>
        <v>979462.20000000007</v>
      </c>
      <c r="F16" s="11"/>
      <c r="G16" s="10">
        <f t="shared" si="2"/>
        <v>979462.20000000007</v>
      </c>
    </row>
    <row r="17" spans="2:7" ht="24" customHeight="1">
      <c r="B17" s="2" t="s">
        <v>16</v>
      </c>
      <c r="C17" s="4">
        <v>37.22</v>
      </c>
      <c r="D17" s="4">
        <v>83667.460000000006</v>
      </c>
      <c r="E17" s="10">
        <f t="shared" si="1"/>
        <v>1004009.52</v>
      </c>
      <c r="F17" s="11"/>
      <c r="G17" s="10">
        <f t="shared" si="2"/>
        <v>1004009.52</v>
      </c>
    </row>
    <row r="18" spans="2:7" ht="24" customHeight="1">
      <c r="B18" s="2" t="s">
        <v>17</v>
      </c>
      <c r="C18" s="4">
        <v>38.15</v>
      </c>
      <c r="D18" s="4">
        <v>85758.02</v>
      </c>
      <c r="E18" s="10">
        <f t="shared" si="1"/>
        <v>1029096.24</v>
      </c>
      <c r="F18" s="11"/>
      <c r="G18" s="10">
        <f t="shared" si="2"/>
        <v>1029096.24</v>
      </c>
    </row>
    <row r="19" spans="2:7" ht="24" customHeight="1">
      <c r="B19" s="12" t="s">
        <v>21</v>
      </c>
      <c r="C19" s="11"/>
      <c r="D19" s="11"/>
      <c r="E19" s="10">
        <f>SUM(E4:E18)</f>
        <v>13060485.839999998</v>
      </c>
      <c r="F19" s="10">
        <f>SUM(F4:F18)</f>
        <v>-1026401.99</v>
      </c>
      <c r="G19" s="10">
        <f t="shared" si="2"/>
        <v>12034083.849999998</v>
      </c>
    </row>
    <row r="21" spans="2:7" ht="24" customHeight="1">
      <c r="B21" s="12" t="s">
        <v>26</v>
      </c>
      <c r="C21" s="11"/>
      <c r="D21" s="11"/>
      <c r="E21" s="11"/>
      <c r="F21" s="11"/>
      <c r="G21" s="10">
        <f>G19*K7/K9</f>
        <v>9490.6024053627734</v>
      </c>
    </row>
    <row r="22" spans="2:8" ht="24" customHeight="1">
      <c r="B22" s="12" t="s">
        <v>27</v>
      </c>
      <c r="C22" s="11"/>
      <c r="D22" s="11"/>
      <c r="E22" s="11"/>
      <c r="F22" s="11"/>
      <c r="G22" s="10">
        <f>G19/K9</f>
        <v>66434.216837539425</v>
      </c>
      <c r="H22" s="3"/>
    </row>
    <row r="23" spans="5:6" ht="24" customHeight="1">
      <c r="E23" s="7"/>
      <c r="F23" s="6"/>
    </row>
  </sheetData>
  <pageMargins left="0.7" right="0.7" top="0.75" bottom="0.75" header="0.3" footer="0.3"/>
  <pageSetup orientation="portrait" r:id="rId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4972-FABD-4DCB-A6A6-8DB6D6EE813C}">
  <dimension ref="B2:C192"/>
  <sheetViews>
    <sheetView workbookViewId="0" topLeftCell="A3">
      <selection pane="topLeft" activeCell="D13" sqref="D13"/>
    </sheetView>
  </sheetViews>
  <sheetFormatPr defaultRowHeight="15"/>
  <cols>
    <col min="2" max="2" width="10.5714285714286" bestFit="1" customWidth="1"/>
    <col min="3" max="3" width="14" bestFit="1" customWidth="1"/>
  </cols>
  <sheetData>
    <row r="2" spans="2:3" ht="14.5">
      <c r="B2" s="6">
        <v>43524</v>
      </c>
      <c r="C2" s="3">
        <f>'Rent Schedule V.1'!G21</f>
        <v>9490.6024053627734</v>
      </c>
    </row>
    <row r="3" spans="2:3" ht="14.5">
      <c r="B3" s="6">
        <f>EOMONTH(B2,1)</f>
        <v>43555</v>
      </c>
      <c r="C3" s="3">
        <f>'Rent Schedule V.1'!$G$22</f>
        <v>66434.216837539425</v>
      </c>
    </row>
    <row r="4" spans="2:3" ht="14.5">
      <c r="B4" s="6">
        <f t="shared" si="0" ref="B4:B67">EOMONTH(B3,1)</f>
        <v>43585</v>
      </c>
      <c r="C4" s="3">
        <f>'Rent Schedule V.1'!$G$22</f>
        <v>66434.216837539425</v>
      </c>
    </row>
    <row r="5" spans="2:3" ht="14.5">
      <c r="B5" s="6">
        <f t="shared" si="0"/>
        <v>43616</v>
      </c>
      <c r="C5" s="3">
        <f>'Rent Schedule V.1'!$G$22</f>
        <v>66434.216837539425</v>
      </c>
    </row>
    <row r="6" spans="2:3" ht="14.5">
      <c r="B6" s="6">
        <f t="shared" si="0"/>
        <v>43646</v>
      </c>
      <c r="C6" s="3">
        <f>'Rent Schedule V.1'!$G$22</f>
        <v>66434.216837539425</v>
      </c>
    </row>
    <row r="7" spans="2:3" ht="14.5">
      <c r="B7" s="6">
        <f t="shared" si="0"/>
        <v>43677</v>
      </c>
      <c r="C7" s="3">
        <f>'Rent Schedule V.1'!$G$22</f>
        <v>66434.216837539425</v>
      </c>
    </row>
    <row r="8" spans="2:3" ht="14.5">
      <c r="B8" s="6">
        <f t="shared" si="0"/>
        <v>43708</v>
      </c>
      <c r="C8" s="3">
        <f>'Rent Schedule V.1'!$G$22</f>
        <v>66434.216837539425</v>
      </c>
    </row>
    <row r="9" spans="2:3" ht="14.5">
      <c r="B9" s="6">
        <f t="shared" si="0"/>
        <v>43738</v>
      </c>
      <c r="C9" s="3">
        <f>'Rent Schedule V.1'!$G$22</f>
        <v>66434.216837539425</v>
      </c>
    </row>
    <row r="10" spans="2:3" ht="14.5">
      <c r="B10" s="6">
        <f t="shared" si="0"/>
        <v>43769</v>
      </c>
      <c r="C10" s="3">
        <f>'Rent Schedule V.1'!$G$22</f>
        <v>66434.216837539425</v>
      </c>
    </row>
    <row r="11" spans="2:3" ht="14.5">
      <c r="B11" s="6">
        <f t="shared" si="0"/>
        <v>43799</v>
      </c>
      <c r="C11" s="3">
        <f>'Rent Schedule V.1'!$G$22</f>
        <v>66434.216837539425</v>
      </c>
    </row>
    <row r="12" spans="2:3" ht="14.5">
      <c r="B12" s="6">
        <f t="shared" si="0"/>
        <v>43830</v>
      </c>
      <c r="C12" s="3">
        <f>'Rent Schedule V.1'!$G$22</f>
        <v>66434.216837539425</v>
      </c>
    </row>
    <row r="13" spans="2:3" ht="14.5">
      <c r="B13" s="6">
        <f t="shared" si="0"/>
        <v>43861</v>
      </c>
      <c r="C13" s="3">
        <f>'Rent Schedule V.1'!$G$22</f>
        <v>66434.216837539425</v>
      </c>
    </row>
    <row r="14" spans="2:3" ht="14.5">
      <c r="B14" s="6">
        <f t="shared" si="0"/>
        <v>43890</v>
      </c>
      <c r="C14" s="3">
        <f>'Rent Schedule V.1'!$G$22</f>
        <v>66434.216837539425</v>
      </c>
    </row>
    <row r="15" spans="2:3" ht="14.5">
      <c r="B15" s="6">
        <f t="shared" si="0"/>
        <v>43921</v>
      </c>
      <c r="C15" s="3">
        <f>'Rent Schedule V.1'!$G$22</f>
        <v>66434.216837539425</v>
      </c>
    </row>
    <row r="16" spans="2:3" ht="14.5">
      <c r="B16" s="6">
        <f t="shared" si="0"/>
        <v>43951</v>
      </c>
      <c r="C16" s="3">
        <f>'Rent Schedule V.1'!$G$22</f>
        <v>66434.216837539425</v>
      </c>
    </row>
    <row r="17" spans="2:3" ht="14.5">
      <c r="B17" s="6">
        <f t="shared" si="0"/>
        <v>43982</v>
      </c>
      <c r="C17" s="3">
        <f>'Rent Schedule V.1'!$G$22</f>
        <v>66434.216837539425</v>
      </c>
    </row>
    <row r="18" spans="2:3" ht="14.5">
      <c r="B18" s="6">
        <f t="shared" si="0"/>
        <v>44012</v>
      </c>
      <c r="C18" s="3">
        <f>'Rent Schedule V.1'!$G$22</f>
        <v>66434.216837539425</v>
      </c>
    </row>
    <row r="19" spans="2:3" ht="14.5">
      <c r="B19" s="6">
        <f t="shared" si="0"/>
        <v>44043</v>
      </c>
      <c r="C19" s="3">
        <f>'Rent Schedule V.1'!$G$22</f>
        <v>66434.216837539425</v>
      </c>
    </row>
    <row r="20" spans="2:3" ht="14.5">
      <c r="B20" s="6">
        <f t="shared" si="0"/>
        <v>44074</v>
      </c>
      <c r="C20" s="3">
        <f>'Rent Schedule V.1'!$G$22</f>
        <v>66434.216837539425</v>
      </c>
    </row>
    <row r="21" spans="2:3" ht="14.5">
      <c r="B21" s="6">
        <f t="shared" si="0"/>
        <v>44104</v>
      </c>
      <c r="C21" s="3">
        <f>'Rent Schedule V.1'!$G$22</f>
        <v>66434.216837539425</v>
      </c>
    </row>
    <row r="22" spans="2:3" ht="14.5">
      <c r="B22" s="6">
        <f t="shared" si="0"/>
        <v>44135</v>
      </c>
      <c r="C22" s="3">
        <f>'Rent Schedule V.1'!$G$22</f>
        <v>66434.216837539425</v>
      </c>
    </row>
    <row r="23" spans="2:3" ht="14.5">
      <c r="B23" s="6">
        <f t="shared" si="0"/>
        <v>44165</v>
      </c>
      <c r="C23" s="3">
        <f>'Rent Schedule V.1'!$G$22</f>
        <v>66434.216837539425</v>
      </c>
    </row>
    <row r="24" spans="2:3" ht="14.5">
      <c r="B24" s="6">
        <f t="shared" si="0"/>
        <v>44196</v>
      </c>
      <c r="C24" s="3">
        <f>'Rent Schedule V.1'!$G$22</f>
        <v>66434.216837539425</v>
      </c>
    </row>
    <row r="25" spans="2:3" ht="14.5">
      <c r="B25" s="6">
        <f t="shared" si="0"/>
        <v>44227</v>
      </c>
      <c r="C25" s="3">
        <f>'Rent Schedule V.1'!$G$22</f>
        <v>66434.216837539425</v>
      </c>
    </row>
    <row r="26" spans="2:3" ht="14.5">
      <c r="B26" s="6">
        <f t="shared" si="0"/>
        <v>44255</v>
      </c>
      <c r="C26" s="3">
        <f>'Rent Schedule V.1'!$G$22</f>
        <v>66434.216837539425</v>
      </c>
    </row>
    <row r="27" spans="2:3" ht="14.5">
      <c r="B27" s="6">
        <f t="shared" si="0"/>
        <v>44286</v>
      </c>
      <c r="C27" s="3">
        <f>'Rent Schedule V.1'!$G$22</f>
        <v>66434.216837539425</v>
      </c>
    </row>
    <row r="28" spans="2:3" ht="14.5">
      <c r="B28" s="6">
        <f t="shared" si="0"/>
        <v>44316</v>
      </c>
      <c r="C28" s="3">
        <f>'Rent Schedule V.1'!$G$22</f>
        <v>66434.216837539425</v>
      </c>
    </row>
    <row r="29" spans="2:3" ht="14.5">
      <c r="B29" s="6">
        <f t="shared" si="0"/>
        <v>44347</v>
      </c>
      <c r="C29" s="3">
        <f>'Rent Schedule V.1'!$G$22</f>
        <v>66434.216837539425</v>
      </c>
    </row>
    <row r="30" spans="2:3" ht="14.5">
      <c r="B30" s="6">
        <f t="shared" si="0"/>
        <v>44377</v>
      </c>
      <c r="C30" s="3">
        <f>'Rent Schedule V.1'!$G$22</f>
        <v>66434.216837539425</v>
      </c>
    </row>
    <row r="31" spans="2:3" ht="14.5">
      <c r="B31" s="6">
        <f t="shared" si="0"/>
        <v>44408</v>
      </c>
      <c r="C31" s="3">
        <f>'Rent Schedule V.1'!$G$22</f>
        <v>66434.216837539425</v>
      </c>
    </row>
    <row r="32" spans="2:3" ht="14.5">
      <c r="B32" s="6">
        <f t="shared" si="0"/>
        <v>44439</v>
      </c>
      <c r="C32" s="3">
        <f>'Rent Schedule V.1'!$G$22</f>
        <v>66434.216837539425</v>
      </c>
    </row>
    <row r="33" spans="2:3" ht="14.5">
      <c r="B33" s="6">
        <f t="shared" si="0"/>
        <v>44469</v>
      </c>
      <c r="C33" s="3">
        <f>'Rent Schedule V.1'!$G$22</f>
        <v>66434.216837539425</v>
      </c>
    </row>
    <row r="34" spans="2:3" ht="14.5">
      <c r="B34" s="6">
        <f t="shared" si="0"/>
        <v>44500</v>
      </c>
      <c r="C34" s="3">
        <f>'Rent Schedule V.1'!$G$22</f>
        <v>66434.216837539425</v>
      </c>
    </row>
    <row r="35" spans="2:3" ht="14.5">
      <c r="B35" s="6">
        <f t="shared" si="0"/>
        <v>44530</v>
      </c>
      <c r="C35" s="3">
        <f>'Rent Schedule V.1'!$G$22</f>
        <v>66434.216837539425</v>
      </c>
    </row>
    <row r="36" spans="2:3" ht="14.5">
      <c r="B36" s="6">
        <f t="shared" si="0"/>
        <v>44561</v>
      </c>
      <c r="C36" s="3">
        <f>'Rent Schedule V.1'!$G$22</f>
        <v>66434.216837539425</v>
      </c>
    </row>
    <row r="37" spans="2:3" ht="14.5">
      <c r="B37" s="6">
        <f t="shared" si="0"/>
        <v>44592</v>
      </c>
      <c r="C37" s="3">
        <f>'Rent Schedule V.1'!$G$22</f>
        <v>66434.216837539425</v>
      </c>
    </row>
    <row r="38" spans="2:3" ht="14.5">
      <c r="B38" s="6">
        <f t="shared" si="0"/>
        <v>44620</v>
      </c>
      <c r="C38" s="3">
        <f>'Rent Schedule V.1'!$G$22</f>
        <v>66434.216837539425</v>
      </c>
    </row>
    <row r="39" spans="2:3" ht="14.5">
      <c r="B39" s="6">
        <f t="shared" si="0"/>
        <v>44651</v>
      </c>
      <c r="C39" s="3">
        <f>'Rent Schedule V.1'!$G$22</f>
        <v>66434.216837539425</v>
      </c>
    </row>
    <row r="40" spans="2:3" ht="14.5">
      <c r="B40" s="6">
        <f t="shared" si="0"/>
        <v>44681</v>
      </c>
      <c r="C40" s="3">
        <f>'Rent Schedule V.1'!$G$22</f>
        <v>66434.216837539425</v>
      </c>
    </row>
    <row r="41" spans="2:3" ht="14.5">
      <c r="B41" s="6">
        <f t="shared" si="0"/>
        <v>44712</v>
      </c>
      <c r="C41" s="3">
        <f>'Rent Schedule V.1'!$G$22</f>
        <v>66434.216837539425</v>
      </c>
    </row>
    <row r="42" spans="2:3" ht="14.5">
      <c r="B42" s="6">
        <f t="shared" si="0"/>
        <v>44742</v>
      </c>
      <c r="C42" s="3">
        <f>'Rent Schedule V.1'!$G$22</f>
        <v>66434.216837539425</v>
      </c>
    </row>
    <row r="43" spans="2:3" ht="14.5">
      <c r="B43" s="6">
        <f t="shared" si="0"/>
        <v>44773</v>
      </c>
      <c r="C43" s="3">
        <f>'Rent Schedule V.1'!$G$22</f>
        <v>66434.216837539425</v>
      </c>
    </row>
    <row r="44" spans="2:3" ht="14.5">
      <c r="B44" s="6">
        <f t="shared" si="0"/>
        <v>44804</v>
      </c>
      <c r="C44" s="3">
        <f>'Rent Schedule V.1'!$G$22</f>
        <v>66434.216837539425</v>
      </c>
    </row>
    <row r="45" spans="2:3" ht="14.5">
      <c r="B45" s="6">
        <f t="shared" si="0"/>
        <v>44834</v>
      </c>
      <c r="C45" s="3">
        <f>'Rent Schedule V.1'!$G$22</f>
        <v>66434.216837539425</v>
      </c>
    </row>
    <row r="46" spans="2:3" ht="14.5">
      <c r="B46" s="6">
        <f t="shared" si="0"/>
        <v>44865</v>
      </c>
      <c r="C46" s="3">
        <f>'Rent Schedule V.1'!$G$22</f>
        <v>66434.216837539425</v>
      </c>
    </row>
    <row r="47" spans="2:3" ht="14.5">
      <c r="B47" s="6">
        <f t="shared" si="0"/>
        <v>44895</v>
      </c>
      <c r="C47" s="3">
        <f>'Rent Schedule V.1'!$G$22</f>
        <v>66434.216837539425</v>
      </c>
    </row>
    <row r="48" spans="2:3" ht="14.5">
      <c r="B48" s="6">
        <f t="shared" si="0"/>
        <v>44926</v>
      </c>
      <c r="C48" s="3">
        <f>'Rent Schedule V.1'!$G$22</f>
        <v>66434.216837539425</v>
      </c>
    </row>
    <row r="49" spans="2:3" ht="14.5">
      <c r="B49" s="6">
        <f t="shared" si="0"/>
        <v>44957</v>
      </c>
      <c r="C49" s="3">
        <f>'Rent Schedule V.1'!$G$22</f>
        <v>66434.216837539425</v>
      </c>
    </row>
    <row r="50" spans="2:3" ht="14.5">
      <c r="B50" s="6">
        <f t="shared" si="0"/>
        <v>44985</v>
      </c>
      <c r="C50" s="3">
        <f>'Rent Schedule V.1'!$G$22</f>
        <v>66434.216837539425</v>
      </c>
    </row>
    <row r="51" spans="2:3" ht="14.5">
      <c r="B51" s="6">
        <f t="shared" si="0"/>
        <v>45016</v>
      </c>
      <c r="C51" s="3">
        <f>'Rent Schedule V.1'!$G$22</f>
        <v>66434.216837539425</v>
      </c>
    </row>
    <row r="52" spans="2:3" ht="14.5">
      <c r="B52" s="6">
        <f t="shared" si="0"/>
        <v>45046</v>
      </c>
      <c r="C52" s="3">
        <f>'Rent Schedule V.1'!$G$22</f>
        <v>66434.216837539425</v>
      </c>
    </row>
    <row r="53" spans="2:3" ht="14.5">
      <c r="B53" s="6">
        <f t="shared" si="0"/>
        <v>45077</v>
      </c>
      <c r="C53" s="3">
        <f>'Rent Schedule V.1'!$G$22</f>
        <v>66434.216837539425</v>
      </c>
    </row>
    <row r="54" spans="2:3" ht="14.5">
      <c r="B54" s="6">
        <f t="shared" si="0"/>
        <v>45107</v>
      </c>
      <c r="C54" s="3">
        <f>'Rent Schedule V.1'!$G$22</f>
        <v>66434.216837539425</v>
      </c>
    </row>
    <row r="55" spans="2:3" ht="14.5">
      <c r="B55" s="6">
        <f t="shared" si="0"/>
        <v>45138</v>
      </c>
      <c r="C55" s="3">
        <f>'Rent Schedule V.1'!$G$22</f>
        <v>66434.216837539425</v>
      </c>
    </row>
    <row r="56" spans="2:3" ht="14.5">
      <c r="B56" s="6">
        <f t="shared" si="0"/>
        <v>45169</v>
      </c>
      <c r="C56" s="3">
        <f>'Rent Schedule V.1'!$G$22</f>
        <v>66434.216837539425</v>
      </c>
    </row>
    <row r="57" spans="2:3" ht="14.5">
      <c r="B57" s="6">
        <f t="shared" si="0"/>
        <v>45199</v>
      </c>
      <c r="C57" s="3">
        <f>'Rent Schedule V.1'!$G$22</f>
        <v>66434.216837539425</v>
      </c>
    </row>
    <row r="58" spans="2:3" ht="14.5">
      <c r="B58" s="6">
        <f t="shared" si="0"/>
        <v>45230</v>
      </c>
      <c r="C58" s="3">
        <f>'Rent Schedule V.1'!$G$22</f>
        <v>66434.216837539425</v>
      </c>
    </row>
    <row r="59" spans="2:3" ht="14.5">
      <c r="B59" s="6">
        <f t="shared" si="0"/>
        <v>45260</v>
      </c>
      <c r="C59" s="3">
        <f>'Rent Schedule V.1'!$G$22</f>
        <v>66434.216837539425</v>
      </c>
    </row>
    <row r="60" spans="2:3" ht="14.5">
      <c r="B60" s="6">
        <f t="shared" si="0"/>
        <v>45291</v>
      </c>
      <c r="C60" s="3">
        <f>'Rent Schedule V.1'!$G$22</f>
        <v>66434.216837539425</v>
      </c>
    </row>
    <row r="61" spans="2:3" ht="14.5">
      <c r="B61" s="6">
        <f t="shared" si="0"/>
        <v>45322</v>
      </c>
      <c r="C61" s="3">
        <f>'Rent Schedule V.1'!$G$22</f>
        <v>66434.216837539425</v>
      </c>
    </row>
    <row r="62" spans="2:3" ht="14.5">
      <c r="B62" s="6">
        <f t="shared" si="0"/>
        <v>45351</v>
      </c>
      <c r="C62" s="3">
        <f>'Rent Schedule V.1'!$G$22</f>
        <v>66434.216837539425</v>
      </c>
    </row>
    <row r="63" spans="2:3" ht="14.5">
      <c r="B63" s="6">
        <f t="shared" si="0"/>
        <v>45382</v>
      </c>
      <c r="C63" s="3">
        <f>'Rent Schedule V.1'!$G$22</f>
        <v>66434.216837539425</v>
      </c>
    </row>
    <row r="64" spans="2:3" ht="14.5">
      <c r="B64" s="6">
        <f t="shared" si="0"/>
        <v>45412</v>
      </c>
      <c r="C64" s="3">
        <f>'Rent Schedule V.1'!$G$22</f>
        <v>66434.216837539425</v>
      </c>
    </row>
    <row r="65" spans="2:3" ht="14.5">
      <c r="B65" s="6">
        <f t="shared" si="0"/>
        <v>45443</v>
      </c>
      <c r="C65" s="3">
        <f>'Rent Schedule V.1'!$G$22</f>
        <v>66434.216837539425</v>
      </c>
    </row>
    <row r="66" spans="2:3" ht="14.5">
      <c r="B66" s="6">
        <f t="shared" si="0"/>
        <v>45473</v>
      </c>
      <c r="C66" s="3">
        <f>'Rent Schedule V.1'!$G$22</f>
        <v>66434.216837539425</v>
      </c>
    </row>
    <row r="67" spans="2:3" ht="14.5">
      <c r="B67" s="6">
        <f t="shared" si="0"/>
        <v>45504</v>
      </c>
      <c r="C67" s="3">
        <f>'Rent Schedule V.1'!$G$22</f>
        <v>66434.216837539425</v>
      </c>
    </row>
    <row r="68" spans="2:3" ht="14.5">
      <c r="B68" s="6">
        <f t="shared" si="1" ref="B68:B131">EOMONTH(B67,1)</f>
        <v>45535</v>
      </c>
      <c r="C68" s="3">
        <f>'Rent Schedule V.1'!$G$22</f>
        <v>66434.216837539425</v>
      </c>
    </row>
    <row r="69" spans="2:3" ht="14.5">
      <c r="B69" s="6">
        <f t="shared" si="1"/>
        <v>45565</v>
      </c>
      <c r="C69" s="3">
        <f>'Rent Schedule V.1'!$G$22</f>
        <v>66434.216837539425</v>
      </c>
    </row>
    <row r="70" spans="2:3" ht="14.5">
      <c r="B70" s="6">
        <f t="shared" si="1"/>
        <v>45596</v>
      </c>
      <c r="C70" s="3">
        <f>'Rent Schedule V.1'!$G$22</f>
        <v>66434.216837539425</v>
      </c>
    </row>
    <row r="71" spans="2:3" ht="14.5">
      <c r="B71" s="6">
        <f t="shared" si="1"/>
        <v>45626</v>
      </c>
      <c r="C71" s="3">
        <f>'Rent Schedule V.1'!$G$22</f>
        <v>66434.216837539425</v>
      </c>
    </row>
    <row r="72" spans="2:3" ht="14.5">
      <c r="B72" s="6">
        <f t="shared" si="1"/>
        <v>45657</v>
      </c>
      <c r="C72" s="3">
        <f>'Rent Schedule V.1'!$G$22</f>
        <v>66434.216837539425</v>
      </c>
    </row>
    <row r="73" spans="2:3" ht="14.5">
      <c r="B73" s="6">
        <f t="shared" si="1"/>
        <v>45688</v>
      </c>
      <c r="C73" s="3">
        <f>'Rent Schedule V.1'!$G$22</f>
        <v>66434.216837539425</v>
      </c>
    </row>
    <row r="74" spans="2:3" ht="14.5">
      <c r="B74" s="6">
        <f t="shared" si="1"/>
        <v>45716</v>
      </c>
      <c r="C74" s="3">
        <f>'Rent Schedule V.1'!$G$22</f>
        <v>66434.216837539425</v>
      </c>
    </row>
    <row r="75" spans="2:3" ht="14.5">
      <c r="B75" s="6">
        <f t="shared" si="1"/>
        <v>45747</v>
      </c>
      <c r="C75" s="3">
        <f>'Rent Schedule V.1'!$G$22</f>
        <v>66434.216837539425</v>
      </c>
    </row>
    <row r="76" spans="2:3" ht="14.5">
      <c r="B76" s="6">
        <f t="shared" si="1"/>
        <v>45777</v>
      </c>
      <c r="C76" s="3">
        <f>'Rent Schedule V.1'!$G$22</f>
        <v>66434.216837539425</v>
      </c>
    </row>
    <row r="77" spans="2:3" ht="14.5">
      <c r="B77" s="6">
        <f t="shared" si="1"/>
        <v>45808</v>
      </c>
      <c r="C77" s="3">
        <f>'Rent Schedule V.1'!$G$22</f>
        <v>66434.216837539425</v>
      </c>
    </row>
    <row r="78" spans="2:3" ht="14.5">
      <c r="B78" s="6">
        <f t="shared" si="1"/>
        <v>45838</v>
      </c>
      <c r="C78" s="3">
        <f>'Rent Schedule V.1'!$G$22</f>
        <v>66434.216837539425</v>
      </c>
    </row>
    <row r="79" spans="2:3" ht="14.5">
      <c r="B79" s="6">
        <f t="shared" si="1"/>
        <v>45869</v>
      </c>
      <c r="C79" s="3">
        <f>'Rent Schedule V.1'!$G$22</f>
        <v>66434.216837539425</v>
      </c>
    </row>
    <row r="80" spans="2:3" ht="14.5">
      <c r="B80" s="6">
        <f t="shared" si="1"/>
        <v>45900</v>
      </c>
      <c r="C80" s="3">
        <f>'Rent Schedule V.1'!$G$22</f>
        <v>66434.216837539425</v>
      </c>
    </row>
    <row r="81" spans="2:3" ht="14.5">
      <c r="B81" s="6">
        <f t="shared" si="1"/>
        <v>45930</v>
      </c>
      <c r="C81" s="3">
        <f>'Rent Schedule V.1'!$G$22</f>
        <v>66434.216837539425</v>
      </c>
    </row>
    <row r="82" spans="2:3" ht="14.5">
      <c r="B82" s="6">
        <f t="shared" si="1"/>
        <v>45961</v>
      </c>
      <c r="C82" s="3">
        <f>'Rent Schedule V.1'!$G$22</f>
        <v>66434.216837539425</v>
      </c>
    </row>
    <row r="83" spans="2:3" ht="14.5">
      <c r="B83" s="6">
        <f t="shared" si="1"/>
        <v>45991</v>
      </c>
      <c r="C83" s="3">
        <f>'Rent Schedule V.1'!$G$22</f>
        <v>66434.216837539425</v>
      </c>
    </row>
    <row r="84" spans="2:3" ht="14.5">
      <c r="B84" s="6">
        <f t="shared" si="1"/>
        <v>46022</v>
      </c>
      <c r="C84" s="3">
        <f>'Rent Schedule V.1'!$G$22</f>
        <v>66434.216837539425</v>
      </c>
    </row>
    <row r="85" spans="2:3" ht="14.5">
      <c r="B85" s="6">
        <f t="shared" si="1"/>
        <v>46053</v>
      </c>
      <c r="C85" s="3">
        <f>'Rent Schedule V.1'!$G$22</f>
        <v>66434.216837539425</v>
      </c>
    </row>
    <row r="86" spans="2:3" ht="14.5">
      <c r="B86" s="6">
        <f t="shared" si="1"/>
        <v>46081</v>
      </c>
      <c r="C86" s="3">
        <f>'Rent Schedule V.1'!$G$22</f>
        <v>66434.216837539425</v>
      </c>
    </row>
    <row r="87" spans="2:3" ht="14.5">
      <c r="B87" s="6">
        <f t="shared" si="1"/>
        <v>46112</v>
      </c>
      <c r="C87" s="3">
        <f>'Rent Schedule V.1'!$G$22</f>
        <v>66434.216837539425</v>
      </c>
    </row>
    <row r="88" spans="2:3" ht="14.5">
      <c r="B88" s="6">
        <f t="shared" si="1"/>
        <v>46142</v>
      </c>
      <c r="C88" s="3">
        <f>'Rent Schedule V.1'!$G$22</f>
        <v>66434.216837539425</v>
      </c>
    </row>
    <row r="89" spans="2:3" ht="14.5">
      <c r="B89" s="6">
        <f t="shared" si="1"/>
        <v>46173</v>
      </c>
      <c r="C89" s="3">
        <f>'Rent Schedule V.1'!$G$22</f>
        <v>66434.216837539425</v>
      </c>
    </row>
    <row r="90" spans="2:3" ht="14.5">
      <c r="B90" s="6">
        <f t="shared" si="1"/>
        <v>46203</v>
      </c>
      <c r="C90" s="3">
        <f>'Rent Schedule V.1'!$G$22</f>
        <v>66434.216837539425</v>
      </c>
    </row>
    <row r="91" spans="2:3" ht="14.5">
      <c r="B91" s="6">
        <f t="shared" si="1"/>
        <v>46234</v>
      </c>
      <c r="C91" s="3">
        <f>'Rent Schedule V.1'!$G$22</f>
        <v>66434.216837539425</v>
      </c>
    </row>
    <row r="92" spans="2:3" ht="14.5">
      <c r="B92" s="6">
        <f t="shared" si="1"/>
        <v>46265</v>
      </c>
      <c r="C92" s="3">
        <f>'Rent Schedule V.1'!$G$22</f>
        <v>66434.216837539425</v>
      </c>
    </row>
    <row r="93" spans="2:3" ht="14.5">
      <c r="B93" s="6">
        <f t="shared" si="1"/>
        <v>46295</v>
      </c>
      <c r="C93" s="3">
        <f>'Rent Schedule V.1'!$G$22</f>
        <v>66434.216837539425</v>
      </c>
    </row>
    <row r="94" spans="2:3" ht="14.5">
      <c r="B94" s="6">
        <f t="shared" si="1"/>
        <v>46326</v>
      </c>
      <c r="C94" s="3">
        <f>'Rent Schedule V.1'!$G$22</f>
        <v>66434.216837539425</v>
      </c>
    </row>
    <row r="95" spans="2:3" ht="14.5">
      <c r="B95" s="6">
        <f t="shared" si="1"/>
        <v>46356</v>
      </c>
      <c r="C95" s="3">
        <f>'Rent Schedule V.1'!$G$22</f>
        <v>66434.216837539425</v>
      </c>
    </row>
    <row r="96" spans="2:3" ht="14.5">
      <c r="B96" s="6">
        <f t="shared" si="1"/>
        <v>46387</v>
      </c>
      <c r="C96" s="3">
        <f>'Rent Schedule V.1'!$G$22</f>
        <v>66434.216837539425</v>
      </c>
    </row>
    <row r="97" spans="2:3" ht="14.5">
      <c r="B97" s="6">
        <f t="shared" si="1"/>
        <v>46418</v>
      </c>
      <c r="C97" s="3">
        <f>'Rent Schedule V.1'!$G$22</f>
        <v>66434.216837539425</v>
      </c>
    </row>
    <row r="98" spans="2:3" ht="14.5">
      <c r="B98" s="6">
        <f t="shared" si="1"/>
        <v>46446</v>
      </c>
      <c r="C98" s="3">
        <f>'Rent Schedule V.1'!$G$22</f>
        <v>66434.216837539425</v>
      </c>
    </row>
    <row r="99" spans="2:3" ht="14.5">
      <c r="B99" s="6">
        <f t="shared" si="1"/>
        <v>46477</v>
      </c>
      <c r="C99" s="3">
        <f>'Rent Schedule V.1'!$G$22</f>
        <v>66434.216837539425</v>
      </c>
    </row>
    <row r="100" spans="2:3" ht="14.5">
      <c r="B100" s="6">
        <f t="shared" si="1"/>
        <v>46507</v>
      </c>
      <c r="C100" s="3">
        <f>'Rent Schedule V.1'!$G$22</f>
        <v>66434.216837539425</v>
      </c>
    </row>
    <row r="101" spans="2:3" ht="14.5">
      <c r="B101" s="6">
        <f t="shared" si="1"/>
        <v>46538</v>
      </c>
      <c r="C101" s="3">
        <f>'Rent Schedule V.1'!$G$22</f>
        <v>66434.216837539425</v>
      </c>
    </row>
    <row r="102" spans="2:3" ht="14.5">
      <c r="B102" s="6">
        <f t="shared" si="1"/>
        <v>46568</v>
      </c>
      <c r="C102" s="3">
        <f>'Rent Schedule V.1'!$G$22</f>
        <v>66434.216837539425</v>
      </c>
    </row>
    <row r="103" spans="2:3" ht="14.5">
      <c r="B103" s="6">
        <f t="shared" si="1"/>
        <v>46599</v>
      </c>
      <c r="C103" s="3">
        <f>'Rent Schedule V.1'!$G$22</f>
        <v>66434.216837539425</v>
      </c>
    </row>
    <row r="104" spans="2:3" ht="14.5">
      <c r="B104" s="6">
        <f t="shared" si="1"/>
        <v>46630</v>
      </c>
      <c r="C104" s="3">
        <f>'Rent Schedule V.1'!$G$22</f>
        <v>66434.216837539425</v>
      </c>
    </row>
    <row r="105" spans="2:3" ht="14.5">
      <c r="B105" s="6">
        <f t="shared" si="1"/>
        <v>46660</v>
      </c>
      <c r="C105" s="3">
        <f>'Rent Schedule V.1'!$G$22</f>
        <v>66434.216837539425</v>
      </c>
    </row>
    <row r="106" spans="2:3" ht="14.5">
      <c r="B106" s="6">
        <f t="shared" si="1"/>
        <v>46691</v>
      </c>
      <c r="C106" s="3">
        <f>'Rent Schedule V.1'!$G$22</f>
        <v>66434.216837539425</v>
      </c>
    </row>
    <row r="107" spans="2:3" ht="14.5">
      <c r="B107" s="6">
        <f t="shared" si="1"/>
        <v>46721</v>
      </c>
      <c r="C107" s="3">
        <f>'Rent Schedule V.1'!$G$22</f>
        <v>66434.216837539425</v>
      </c>
    </row>
    <row r="108" spans="2:3" ht="14.5">
      <c r="B108" s="6">
        <f t="shared" si="1"/>
        <v>46752</v>
      </c>
      <c r="C108" s="3">
        <f>'Rent Schedule V.1'!$G$22</f>
        <v>66434.216837539425</v>
      </c>
    </row>
    <row r="109" spans="2:3" ht="14.5">
      <c r="B109" s="6">
        <f t="shared" si="1"/>
        <v>46783</v>
      </c>
      <c r="C109" s="3">
        <f>'Rent Schedule V.1'!$G$22</f>
        <v>66434.216837539425</v>
      </c>
    </row>
    <row r="110" spans="2:3" ht="14.5">
      <c r="B110" s="6">
        <f t="shared" si="1"/>
        <v>46812</v>
      </c>
      <c r="C110" s="3">
        <f>'Rent Schedule V.1'!$G$22</f>
        <v>66434.216837539425</v>
      </c>
    </row>
    <row r="111" spans="2:3" ht="14.5">
      <c r="B111" s="6">
        <f t="shared" si="1"/>
        <v>46843</v>
      </c>
      <c r="C111" s="3">
        <f>'Rent Schedule V.1'!$G$22</f>
        <v>66434.216837539425</v>
      </c>
    </row>
    <row r="112" spans="2:3" ht="14.5">
      <c r="B112" s="6">
        <f t="shared" si="1"/>
        <v>46873</v>
      </c>
      <c r="C112" s="3">
        <f>'Rent Schedule V.1'!$G$22</f>
        <v>66434.216837539425</v>
      </c>
    </row>
    <row r="113" spans="2:3" ht="14.5">
      <c r="B113" s="6">
        <f t="shared" si="1"/>
        <v>46904</v>
      </c>
      <c r="C113" s="3">
        <f>'Rent Schedule V.1'!$G$22</f>
        <v>66434.216837539425</v>
      </c>
    </row>
    <row r="114" spans="2:3" ht="14.5">
      <c r="B114" s="6">
        <f t="shared" si="1"/>
        <v>46934</v>
      </c>
      <c r="C114" s="3">
        <f>'Rent Schedule V.1'!$G$22</f>
        <v>66434.216837539425</v>
      </c>
    </row>
    <row r="115" spans="2:3" ht="14.5">
      <c r="B115" s="6">
        <f t="shared" si="1"/>
        <v>46965</v>
      </c>
      <c r="C115" s="3">
        <f>'Rent Schedule V.1'!$G$22</f>
        <v>66434.216837539425</v>
      </c>
    </row>
    <row r="116" spans="2:3" ht="14.5">
      <c r="B116" s="6">
        <f t="shared" si="1"/>
        <v>46996</v>
      </c>
      <c r="C116" s="3">
        <f>'Rent Schedule V.1'!$G$22</f>
        <v>66434.216837539425</v>
      </c>
    </row>
    <row r="117" spans="2:3" ht="14.5">
      <c r="B117" s="6">
        <f t="shared" si="1"/>
        <v>47026</v>
      </c>
      <c r="C117" s="3">
        <f>'Rent Schedule V.1'!$G$22</f>
        <v>66434.216837539425</v>
      </c>
    </row>
    <row r="118" spans="2:3" ht="14.5">
      <c r="B118" s="6">
        <f t="shared" si="1"/>
        <v>47057</v>
      </c>
      <c r="C118" s="3">
        <f>'Rent Schedule V.1'!$G$22</f>
        <v>66434.216837539425</v>
      </c>
    </row>
    <row r="119" spans="2:3" ht="14.5">
      <c r="B119" s="6">
        <f t="shared" si="1"/>
        <v>47087</v>
      </c>
      <c r="C119" s="3">
        <f>'Rent Schedule V.1'!$G$22</f>
        <v>66434.216837539425</v>
      </c>
    </row>
    <row r="120" spans="2:3" ht="14.5">
      <c r="B120" s="6">
        <f t="shared" si="1"/>
        <v>47118</v>
      </c>
      <c r="C120" s="3">
        <f>'Rent Schedule V.1'!$G$22</f>
        <v>66434.216837539425</v>
      </c>
    </row>
    <row r="121" spans="2:3" ht="14.5">
      <c r="B121" s="6">
        <f t="shared" si="1"/>
        <v>47149</v>
      </c>
      <c r="C121" s="3">
        <f>'Rent Schedule V.1'!$G$22</f>
        <v>66434.216837539425</v>
      </c>
    </row>
    <row r="122" spans="2:3" ht="14.5">
      <c r="B122" s="6">
        <f t="shared" si="1"/>
        <v>47177</v>
      </c>
      <c r="C122" s="3">
        <f>'Rent Schedule V.1'!$G$22</f>
        <v>66434.216837539425</v>
      </c>
    </row>
    <row r="123" spans="2:3" ht="14.5">
      <c r="B123" s="6">
        <f t="shared" si="1"/>
        <v>47208</v>
      </c>
      <c r="C123" s="3">
        <f>'Rent Schedule V.1'!$G$22</f>
        <v>66434.216837539425</v>
      </c>
    </row>
    <row r="124" spans="2:3" ht="14.5">
      <c r="B124" s="6">
        <f t="shared" si="1"/>
        <v>47238</v>
      </c>
      <c r="C124" s="3">
        <f>'Rent Schedule V.1'!$G$22</f>
        <v>66434.216837539425</v>
      </c>
    </row>
    <row r="125" spans="2:3" ht="14.5">
      <c r="B125" s="6">
        <f t="shared" si="1"/>
        <v>47269</v>
      </c>
      <c r="C125" s="3">
        <f>'Rent Schedule V.1'!$G$22</f>
        <v>66434.216837539425</v>
      </c>
    </row>
    <row r="126" spans="2:3" ht="14.5">
      <c r="B126" s="6">
        <f t="shared" si="1"/>
        <v>47299</v>
      </c>
      <c r="C126" s="3">
        <f>'Rent Schedule V.1'!$G$22</f>
        <v>66434.216837539425</v>
      </c>
    </row>
    <row r="127" spans="2:3" ht="14.5">
      <c r="B127" s="6">
        <f t="shared" si="1"/>
        <v>47330</v>
      </c>
      <c r="C127" s="3">
        <f>'Rent Schedule V.1'!$G$22</f>
        <v>66434.216837539425</v>
      </c>
    </row>
    <row r="128" spans="2:3" ht="14.5">
      <c r="B128" s="6">
        <f t="shared" si="1"/>
        <v>47361</v>
      </c>
      <c r="C128" s="3">
        <f>'Rent Schedule V.1'!$G$22</f>
        <v>66434.216837539425</v>
      </c>
    </row>
    <row r="129" spans="2:3" ht="14.5">
      <c r="B129" s="6">
        <f t="shared" si="1"/>
        <v>47391</v>
      </c>
      <c r="C129" s="3">
        <f>'Rent Schedule V.1'!$G$22</f>
        <v>66434.216837539425</v>
      </c>
    </row>
    <row r="130" spans="2:3" ht="14.5">
      <c r="B130" s="6">
        <f t="shared" si="1"/>
        <v>47422</v>
      </c>
      <c r="C130" s="3">
        <f>'Rent Schedule V.1'!$G$22</f>
        <v>66434.216837539425</v>
      </c>
    </row>
    <row r="131" spans="2:3" ht="14.5">
      <c r="B131" s="6">
        <f t="shared" si="1"/>
        <v>47452</v>
      </c>
      <c r="C131" s="3">
        <f>'Rent Schedule V.1'!$G$22</f>
        <v>66434.216837539425</v>
      </c>
    </row>
    <row r="132" spans="2:3" ht="14.5">
      <c r="B132" s="6">
        <f t="shared" si="2" ref="B132:B183">EOMONTH(B131,1)</f>
        <v>47483</v>
      </c>
      <c r="C132" s="3">
        <f>'Rent Schedule V.1'!$G$22</f>
        <v>66434.216837539425</v>
      </c>
    </row>
    <row r="133" spans="2:3" ht="14.5">
      <c r="B133" s="6">
        <f t="shared" si="2"/>
        <v>47514</v>
      </c>
      <c r="C133" s="3">
        <f>'Rent Schedule V.1'!$G$22</f>
        <v>66434.216837539425</v>
      </c>
    </row>
    <row r="134" spans="2:3" ht="14.5">
      <c r="B134" s="6">
        <f t="shared" si="2"/>
        <v>47542</v>
      </c>
      <c r="C134" s="3">
        <f>'Rent Schedule V.1'!$G$22</f>
        <v>66434.216837539425</v>
      </c>
    </row>
    <row r="135" spans="2:3" ht="14.5">
      <c r="B135" s="6">
        <f t="shared" si="2"/>
        <v>47573</v>
      </c>
      <c r="C135" s="3">
        <f>'Rent Schedule V.1'!$G$22</f>
        <v>66434.216837539425</v>
      </c>
    </row>
    <row r="136" spans="2:3" ht="14.5">
      <c r="B136" s="6">
        <f t="shared" si="2"/>
        <v>47603</v>
      </c>
      <c r="C136" s="3">
        <f>'Rent Schedule V.1'!$G$22</f>
        <v>66434.216837539425</v>
      </c>
    </row>
    <row r="137" spans="2:3" ht="14.5">
      <c r="B137" s="6">
        <f t="shared" si="2"/>
        <v>47634</v>
      </c>
      <c r="C137" s="3">
        <f>'Rent Schedule V.1'!$G$22</f>
        <v>66434.216837539425</v>
      </c>
    </row>
    <row r="138" spans="2:3" ht="14.5">
      <c r="B138" s="6">
        <f t="shared" si="2"/>
        <v>47664</v>
      </c>
      <c r="C138" s="3">
        <f>'Rent Schedule V.1'!$G$22</f>
        <v>66434.216837539425</v>
      </c>
    </row>
    <row r="139" spans="2:3" ht="14.5">
      <c r="B139" s="6">
        <f t="shared" si="2"/>
        <v>47695</v>
      </c>
      <c r="C139" s="3">
        <f>'Rent Schedule V.1'!$G$22</f>
        <v>66434.216837539425</v>
      </c>
    </row>
    <row r="140" spans="2:3" ht="14.5">
      <c r="B140" s="6">
        <f t="shared" si="2"/>
        <v>47726</v>
      </c>
      <c r="C140" s="3">
        <f>'Rent Schedule V.1'!$G$22</f>
        <v>66434.216837539425</v>
      </c>
    </row>
    <row r="141" spans="2:3" ht="14.5">
      <c r="B141" s="6">
        <f t="shared" si="2"/>
        <v>47756</v>
      </c>
      <c r="C141" s="3">
        <f>'Rent Schedule V.1'!$G$22</f>
        <v>66434.216837539425</v>
      </c>
    </row>
    <row r="142" spans="2:3" ht="14.5">
      <c r="B142" s="6">
        <f t="shared" si="2"/>
        <v>47787</v>
      </c>
      <c r="C142" s="3">
        <f>'Rent Schedule V.1'!$G$22</f>
        <v>66434.216837539425</v>
      </c>
    </row>
    <row r="143" spans="2:3" ht="14.5">
      <c r="B143" s="6">
        <f t="shared" si="2"/>
        <v>47817</v>
      </c>
      <c r="C143" s="3">
        <f>'Rent Schedule V.1'!$G$22</f>
        <v>66434.216837539425</v>
      </c>
    </row>
    <row r="144" spans="2:3" ht="14.5">
      <c r="B144" s="6">
        <f t="shared" si="2"/>
        <v>47848</v>
      </c>
      <c r="C144" s="3">
        <f>'Rent Schedule V.1'!$G$22</f>
        <v>66434.216837539425</v>
      </c>
    </row>
    <row r="145" spans="2:3" ht="14.5">
      <c r="B145" s="6">
        <f t="shared" si="2"/>
        <v>47879</v>
      </c>
      <c r="C145" s="3">
        <f>'Rent Schedule V.1'!$G$22</f>
        <v>66434.216837539425</v>
      </c>
    </row>
    <row r="146" spans="2:3" ht="14.5">
      <c r="B146" s="6">
        <f t="shared" si="2"/>
        <v>47907</v>
      </c>
      <c r="C146" s="3">
        <f>'Rent Schedule V.1'!$G$22</f>
        <v>66434.216837539425</v>
      </c>
    </row>
    <row r="147" spans="2:3" ht="14.5">
      <c r="B147" s="6">
        <f t="shared" si="2"/>
        <v>47938</v>
      </c>
      <c r="C147" s="3">
        <f>'Rent Schedule V.1'!$G$22</f>
        <v>66434.216837539425</v>
      </c>
    </row>
    <row r="148" spans="2:3" ht="14.5">
      <c r="B148" s="6">
        <f t="shared" si="2"/>
        <v>47968</v>
      </c>
      <c r="C148" s="3">
        <f>'Rent Schedule V.1'!$G$22</f>
        <v>66434.216837539425</v>
      </c>
    </row>
    <row r="149" spans="2:3" ht="14.5">
      <c r="B149" s="6">
        <f t="shared" si="2"/>
        <v>47999</v>
      </c>
      <c r="C149" s="3">
        <f>'Rent Schedule V.1'!$G$22</f>
        <v>66434.216837539425</v>
      </c>
    </row>
    <row r="150" spans="2:3" ht="14.5">
      <c r="B150" s="6">
        <f t="shared" si="2"/>
        <v>48029</v>
      </c>
      <c r="C150" s="3">
        <f>'Rent Schedule V.1'!$G$22</f>
        <v>66434.216837539425</v>
      </c>
    </row>
    <row r="151" spans="2:3" ht="14.5">
      <c r="B151" s="6">
        <f t="shared" si="2"/>
        <v>48060</v>
      </c>
      <c r="C151" s="3">
        <f>'Rent Schedule V.1'!$G$22</f>
        <v>66434.216837539425</v>
      </c>
    </row>
    <row r="152" spans="2:3" ht="14.5">
      <c r="B152" s="6">
        <f t="shared" si="2"/>
        <v>48091</v>
      </c>
      <c r="C152" s="3">
        <f>'Rent Schedule V.1'!$G$22</f>
        <v>66434.216837539425</v>
      </c>
    </row>
    <row r="153" spans="2:3" ht="14.5">
      <c r="B153" s="6">
        <f t="shared" si="2"/>
        <v>48121</v>
      </c>
      <c r="C153" s="3">
        <f>'Rent Schedule V.1'!$G$22</f>
        <v>66434.216837539425</v>
      </c>
    </row>
    <row r="154" spans="2:3" ht="14.5">
      <c r="B154" s="6">
        <f t="shared" si="2"/>
        <v>48152</v>
      </c>
      <c r="C154" s="3">
        <f>'Rent Schedule V.1'!$G$22</f>
        <v>66434.216837539425</v>
      </c>
    </row>
    <row r="155" spans="2:3" ht="14.5">
      <c r="B155" s="6">
        <f t="shared" si="2"/>
        <v>48182</v>
      </c>
      <c r="C155" s="3">
        <f>'Rent Schedule V.1'!$G$22</f>
        <v>66434.216837539425</v>
      </c>
    </row>
    <row r="156" spans="2:3" ht="14.5">
      <c r="B156" s="6">
        <f t="shared" si="2"/>
        <v>48213</v>
      </c>
      <c r="C156" s="3">
        <f>'Rent Schedule V.1'!$G$22</f>
        <v>66434.216837539425</v>
      </c>
    </row>
    <row r="157" spans="2:3" ht="14.5">
      <c r="B157" s="6">
        <f t="shared" si="2"/>
        <v>48244</v>
      </c>
      <c r="C157" s="3">
        <f>'Rent Schedule V.1'!$G$22</f>
        <v>66434.216837539425</v>
      </c>
    </row>
    <row r="158" spans="2:3" ht="14.5">
      <c r="B158" s="6">
        <f t="shared" si="2"/>
        <v>48273</v>
      </c>
      <c r="C158" s="3">
        <f>'Rent Schedule V.1'!$G$22</f>
        <v>66434.216837539425</v>
      </c>
    </row>
    <row r="159" spans="2:3" ht="14.5">
      <c r="B159" s="6">
        <f t="shared" si="2"/>
        <v>48304</v>
      </c>
      <c r="C159" s="3">
        <f>'Rent Schedule V.1'!$G$22</f>
        <v>66434.216837539425</v>
      </c>
    </row>
    <row r="160" spans="2:3" ht="14.5">
      <c r="B160" s="6">
        <f t="shared" si="2"/>
        <v>48334</v>
      </c>
      <c r="C160" s="3">
        <f>'Rent Schedule V.1'!$G$22</f>
        <v>66434.216837539425</v>
      </c>
    </row>
    <row r="161" spans="2:3" ht="14.5">
      <c r="B161" s="6">
        <f t="shared" si="2"/>
        <v>48365</v>
      </c>
      <c r="C161" s="3">
        <f>'Rent Schedule V.1'!$G$22</f>
        <v>66434.216837539425</v>
      </c>
    </row>
    <row r="162" spans="2:3" ht="14.5">
      <c r="B162" s="6">
        <f t="shared" si="2"/>
        <v>48395</v>
      </c>
      <c r="C162" s="3">
        <f>'Rent Schedule V.1'!$G$22</f>
        <v>66434.216837539425</v>
      </c>
    </row>
    <row r="163" spans="2:3" ht="14.5">
      <c r="B163" s="6">
        <f t="shared" si="2"/>
        <v>48426</v>
      </c>
      <c r="C163" s="3">
        <f>'Rent Schedule V.1'!$G$22</f>
        <v>66434.216837539425</v>
      </c>
    </row>
    <row r="164" spans="2:3" ht="14.5">
      <c r="B164" s="6">
        <f t="shared" si="2"/>
        <v>48457</v>
      </c>
      <c r="C164" s="3">
        <f>'Rent Schedule V.1'!$G$22</f>
        <v>66434.216837539425</v>
      </c>
    </row>
    <row r="165" spans="2:3" ht="14.5">
      <c r="B165" s="6">
        <f t="shared" si="2"/>
        <v>48487</v>
      </c>
      <c r="C165" s="3">
        <f>'Rent Schedule V.1'!$G$22</f>
        <v>66434.216837539425</v>
      </c>
    </row>
    <row r="166" spans="2:3" ht="14.5">
      <c r="B166" s="6">
        <f t="shared" si="2"/>
        <v>48518</v>
      </c>
      <c r="C166" s="3">
        <f>'Rent Schedule V.1'!$G$22</f>
        <v>66434.216837539425</v>
      </c>
    </row>
    <row r="167" spans="2:3" ht="14.5">
      <c r="B167" s="6">
        <f t="shared" si="2"/>
        <v>48548</v>
      </c>
      <c r="C167" s="3">
        <f>'Rent Schedule V.1'!$G$22</f>
        <v>66434.216837539425</v>
      </c>
    </row>
    <row r="168" spans="2:3" ht="14.5">
      <c r="B168" s="6">
        <f t="shared" si="2"/>
        <v>48579</v>
      </c>
      <c r="C168" s="3">
        <f>'Rent Schedule V.1'!$G$22</f>
        <v>66434.216837539425</v>
      </c>
    </row>
    <row r="169" spans="2:3" ht="14.5">
      <c r="B169" s="6">
        <f t="shared" si="2"/>
        <v>48610</v>
      </c>
      <c r="C169" s="3">
        <f>'Rent Schedule V.1'!$G$22</f>
        <v>66434.216837539425</v>
      </c>
    </row>
    <row r="170" spans="2:3" ht="14.5">
      <c r="B170" s="6">
        <f t="shared" si="2"/>
        <v>48638</v>
      </c>
      <c r="C170" s="3">
        <f>'Rent Schedule V.1'!$G$22</f>
        <v>66434.216837539425</v>
      </c>
    </row>
    <row r="171" spans="2:3" ht="14.5">
      <c r="B171" s="6">
        <f t="shared" si="2"/>
        <v>48669</v>
      </c>
      <c r="C171" s="3">
        <f>'Rent Schedule V.1'!$G$22</f>
        <v>66434.216837539425</v>
      </c>
    </row>
    <row r="172" spans="2:3" ht="14.5">
      <c r="B172" s="6">
        <f t="shared" si="2"/>
        <v>48699</v>
      </c>
      <c r="C172" s="3">
        <f>'Rent Schedule V.1'!$G$22</f>
        <v>66434.216837539425</v>
      </c>
    </row>
    <row r="173" spans="2:3" ht="14.5">
      <c r="B173" s="6">
        <f t="shared" si="2"/>
        <v>48730</v>
      </c>
      <c r="C173" s="3">
        <f>'Rent Schedule V.1'!$G$22</f>
        <v>66434.216837539425</v>
      </c>
    </row>
    <row r="174" spans="2:3" ht="14.5">
      <c r="B174" s="6">
        <f t="shared" si="2"/>
        <v>48760</v>
      </c>
      <c r="C174" s="3">
        <f>'Rent Schedule V.1'!$G$22</f>
        <v>66434.216837539425</v>
      </c>
    </row>
    <row r="175" spans="2:3" ht="14.5">
      <c r="B175" s="6">
        <f t="shared" si="2"/>
        <v>48791</v>
      </c>
      <c r="C175" s="3">
        <f>'Rent Schedule V.1'!$G$22</f>
        <v>66434.216837539425</v>
      </c>
    </row>
    <row r="176" spans="2:3" ht="14.5">
      <c r="B176" s="6">
        <f t="shared" si="2"/>
        <v>48822</v>
      </c>
      <c r="C176" s="3">
        <f>'Rent Schedule V.1'!$G$22</f>
        <v>66434.216837539425</v>
      </c>
    </row>
    <row r="177" spans="2:3" ht="14.5">
      <c r="B177" s="6">
        <f t="shared" si="2"/>
        <v>48852</v>
      </c>
      <c r="C177" s="3">
        <f>'Rent Schedule V.1'!$G$22</f>
        <v>66434.216837539425</v>
      </c>
    </row>
    <row r="178" spans="2:3" ht="14.5">
      <c r="B178" s="6">
        <f t="shared" si="2"/>
        <v>48883</v>
      </c>
      <c r="C178" s="3">
        <f>'Rent Schedule V.1'!$G$22</f>
        <v>66434.216837539425</v>
      </c>
    </row>
    <row r="179" spans="2:3" ht="14.5">
      <c r="B179" s="6">
        <f t="shared" si="2"/>
        <v>48913</v>
      </c>
      <c r="C179" s="3">
        <f>'Rent Schedule V.1'!$G$22</f>
        <v>66434.216837539425</v>
      </c>
    </row>
    <row r="180" spans="2:3" ht="14.5">
      <c r="B180" s="6">
        <f t="shared" si="2"/>
        <v>48944</v>
      </c>
      <c r="C180" s="3">
        <f>'Rent Schedule V.1'!$G$22</f>
        <v>66434.216837539425</v>
      </c>
    </row>
    <row r="181" spans="2:3" ht="14.5">
      <c r="B181" s="6">
        <f t="shared" si="2"/>
        <v>48975</v>
      </c>
      <c r="C181" s="3">
        <f>'Rent Schedule V.1'!$G$22</f>
        <v>66434.216837539425</v>
      </c>
    </row>
    <row r="182" spans="2:3" ht="14.5">
      <c r="B182" s="6">
        <f t="shared" si="2"/>
        <v>49003</v>
      </c>
      <c r="C182" s="3">
        <f>'Rent Schedule V.1'!$G$22</f>
        <v>66434.216837539425</v>
      </c>
    </row>
    <row r="183" spans="2:3" ht="14.5">
      <c r="B183" s="6">
        <f t="shared" si="2"/>
        <v>49034</v>
      </c>
      <c r="C183" s="3">
        <f>'Rent Schedule V.1'!$G$22</f>
        <v>66434.216837539425</v>
      </c>
    </row>
    <row r="184" spans="2:3" ht="15" thickBot="1">
      <c r="B184" s="6"/>
      <c r="C184" s="3">
        <f>SUM(C2:C183)</f>
        <v>12034083.850000035</v>
      </c>
    </row>
    <row r="185" spans="2:3" ht="15.5" thickTop="1" thickBot="1">
      <c r="B185" s="6" t="s">
        <v>28</v>
      </c>
      <c r="C185" s="8">
        <f>C184-'Rent Schedule V.1'!G19</f>
        <v>3.72529029846191E-08</v>
      </c>
    </row>
    <row r="186" spans="2:3" ht="15" thickTop="1">
      <c r="B186" s="6"/>
      <c r="C186" s="3"/>
    </row>
    <row r="187" spans="2:3" ht="14.5">
      <c r="B187" s="6"/>
      <c r="C187" s="3"/>
    </row>
    <row r="188" spans="2:3" ht="14.5">
      <c r="B188" s="6"/>
      <c r="C188" s="3"/>
    </row>
    <row r="189" spans="2:3" ht="14.5">
      <c r="B189" s="6"/>
      <c r="C189" s="3"/>
    </row>
    <row r="190" spans="2:3" ht="14.5">
      <c r="B190" s="6"/>
      <c r="C190" s="3"/>
    </row>
    <row r="191" spans="2:3" ht="14.5">
      <c r="B191" s="6"/>
      <c r="C191" s="3"/>
    </row>
    <row r="192" spans="2:3" ht="14.5">
      <c r="B192" s="6"/>
      <c r="C192" s="3"/>
    </row>
  </sheetData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1640A2146D542B9EAFD2B0EC2EA35" ma:contentTypeVersion="12" ma:contentTypeDescription="Create a new document." ma:contentTypeScope="" ma:versionID="d48dfd8029bd7766ec6bfe5f864c9724">
  <xsd:schema xmlns:xsd="http://www.w3.org/2001/XMLSchema" xmlns:xs="http://www.w3.org/2001/XMLSchema" xmlns:p="http://schemas.microsoft.com/office/2006/metadata/properties" xmlns:ns3="c5a96f66-4d20-4319-b5bb-cab46750a45b" xmlns:ns4="fbd72e35-e219-480f-80c7-dcbb98c838d5" targetNamespace="http://schemas.microsoft.com/office/2006/metadata/properties" ma:root="true" ma:fieldsID="eb573e72292315bebe317b4e50964d6e" ns3:_="" ns4:_="">
    <xsd:import namespace="c5a96f66-4d20-4319-b5bb-cab46750a45b"/>
    <xsd:import namespace="fbd72e35-e219-480f-80c7-dcbb98c838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96f66-4d20-4319-b5bb-cab46750a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72e35-e219-480f-80c7-dcbb98c838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EA08F6-0C84-47C9-8894-BE1E312E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a96f66-4d20-4319-b5bb-cab46750a45b"/>
    <ds:schemaRef ds:uri="fbd72e35-e219-480f-80c7-dcbb98c838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3662D-7BBC-432F-AD6B-90648A3E0E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74857-8684-43C4-8D46-E7F86D3DE825}">
  <ds:schemaRefs>
    <ds:schemaRef ds:uri="http://schemas.microsoft.com/office/2006/documentManagement/types"/>
    <ds:schemaRef ds:uri="fbd72e35-e219-480f-80c7-dcbb98c838d5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5a96f66-4d20-4319-b5bb-cab46750a4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Jordon Novak</dc:creator>
  <cp:keywords/>
  <dc:description/>
  <cp:lastModifiedBy>Phil Drennan</cp:lastModifiedBy>
  <dcterms:created xsi:type="dcterms:W3CDTF">2020-11-05T20:42:24Z</dcterms:created>
  <dcterms:modified xsi:type="dcterms:W3CDTF">2020-11-05T20:42:24Z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0x010100B1A1640A2146D542B9EAFD2B0EC2EA35</vt:lpwstr>
  </property>
</Properties>
</file>