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LAUSES\FILINGS\2021 FILINGS\Docket 210010\Discovery\Staff’s Second Set\To File\"/>
    </mc:Choice>
  </mc:AlternateContent>
  <xr:revisionPtr revIDLastSave="0" documentId="13_ncr:1_{1144F608-4E44-4162-88A9-2E0688BA7DF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Form 1P" sheetId="1" r:id="rId1"/>
    <sheet name="Form 2P" sheetId="2" r:id="rId2"/>
    <sheet name="Form 3P" sheetId="3" r:id="rId3"/>
    <sheet name="601-Pole Inspections - Distrib" sheetId="6" r:id="rId4"/>
    <sheet name="602-Structures_Other Equipt In" sheetId="7" r:id="rId5"/>
    <sheet name="603-Feeder Hardening - Distrib" sheetId="8" r:id="rId6"/>
    <sheet name="604-Lateral Hardening (Undergr" sheetId="9" r:id="rId7"/>
    <sheet name="605-Wood Structures Hardening " sheetId="10" r:id="rId8"/>
    <sheet name="608-Substation Storm Surge_Flo" sheetId="11" r:id="rId9"/>
    <sheet name="609-FPL SPP Implementation Cos" sheetId="12" r:id="rId10"/>
    <sheet name="Form 4P" sheetId="4" r:id="rId11"/>
    <sheet name="Form 5P" sheetId="5" r:id="rId12"/>
  </sheets>
  <definedNames>
    <definedName name="_xlnm.Print_Area" localSheetId="3">'601-Pole Inspections - Distrib'!$A$1:$Q$33</definedName>
    <definedName name="_xlnm.Print_Area" localSheetId="4">'602-Structures_Other Equipt In'!$A$1:$Q$33</definedName>
    <definedName name="_xlnm.Print_Area" localSheetId="5">'603-Feeder Hardening - Distrib'!$A$1:$Q$33</definedName>
    <definedName name="_xlnm.Print_Area" localSheetId="6">'604-Lateral Hardening (Undergr'!$A$1:$Q$33</definedName>
    <definedName name="_xlnm.Print_Area" localSheetId="7">'605-Wood Structures Hardening '!$A$1:$Q$33</definedName>
    <definedName name="_xlnm.Print_Area" localSheetId="8">'608-Substation Storm Surge_Flo'!$A$1:$Q$33</definedName>
    <definedName name="_xlnm.Print_Area" localSheetId="9">'609-FPL SPP Implementation Cos'!$A$1:$Q$33</definedName>
    <definedName name="_xlnm.Print_Area" localSheetId="10">'Form 4P'!$A$1:$N$28</definedName>
    <definedName name="_xlnm.Print_Area" localSheetId="11">'Form 5P'!$A$1:$O$31</definedName>
    <definedName name="_xlnm.Print_Titles" localSheetId="3">'601-Pole Inspections - Distrib'!$A:$A,'601-Pole Inspections - Distrib'!$1:$1</definedName>
    <definedName name="_xlnm.Print_Titles" localSheetId="4">'602-Structures_Other Equipt In'!$A:$A,'602-Structures_Other Equipt In'!$1:$1</definedName>
    <definedName name="_xlnm.Print_Titles" localSheetId="5">'603-Feeder Hardening - Distrib'!$A:$A,'603-Feeder Hardening - Distrib'!$1:$1</definedName>
    <definedName name="_xlnm.Print_Titles" localSheetId="6">'604-Lateral Hardening (Undergr'!$A:$A,'604-Lateral Hardening (Undergr'!$1:$1</definedName>
    <definedName name="_xlnm.Print_Titles" localSheetId="7">'605-Wood Structures Hardening '!$A:$A,'605-Wood Structures Hardening '!$1:$1</definedName>
    <definedName name="_xlnm.Print_Titles" localSheetId="8">'608-Substation Storm Surge_Flo'!$A:$A,'608-Substation Storm Surge_Flo'!$1:$1</definedName>
    <definedName name="_xlnm.Print_Titles" localSheetId="9">'609-FPL SPP Implementation Cos'!$A:$A,'609-FPL SPP Implementation Cos'!$1:$1</definedName>
    <definedName name="_xlnm.Print_Titles" localSheetId="0">'Form 1P'!$A:$B,'Form 1P'!$6:$7</definedName>
    <definedName name="_xlnm.Print_Titles" localSheetId="1">'Form 2P'!$A:$B,'Form 2P'!$1:$2</definedName>
    <definedName name="_xlnm.Print_Titles" localSheetId="2">'Form 3P'!$A:$G,'Form 3P'!$1:$2</definedName>
    <definedName name="_xlnm.Print_Titles" localSheetId="10">'Form 4P'!$A:$B,'Form 4P'!$1:$3</definedName>
    <definedName name="_xlnm.Print_Titles" localSheetId="11">'Form 5P'!$A:$A,'Form 5P'!$1:$3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12" l="1"/>
  <c r="M26" i="12"/>
  <c r="L26" i="12"/>
  <c r="K26" i="12"/>
  <c r="J26" i="12"/>
  <c r="I26" i="12"/>
  <c r="H26" i="12"/>
  <c r="G26" i="12"/>
  <c r="F26" i="12"/>
  <c r="E26" i="12"/>
  <c r="D26" i="12"/>
  <c r="C26" i="12"/>
  <c r="O24" i="12"/>
  <c r="O23" i="12"/>
  <c r="O22" i="12"/>
  <c r="O19" i="12"/>
  <c r="O18" i="12"/>
  <c r="O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O7" i="12"/>
  <c r="O6" i="12"/>
  <c r="O5" i="12"/>
  <c r="O4" i="12"/>
  <c r="N26" i="11"/>
  <c r="M26" i="11"/>
  <c r="L26" i="11"/>
  <c r="K26" i="11"/>
  <c r="J26" i="11"/>
  <c r="I26" i="11"/>
  <c r="H26" i="11"/>
  <c r="G26" i="11"/>
  <c r="F26" i="11"/>
  <c r="E26" i="11"/>
  <c r="D26" i="11"/>
  <c r="C26" i="11"/>
  <c r="O24" i="11"/>
  <c r="O23" i="11"/>
  <c r="O22" i="11"/>
  <c r="O19" i="11"/>
  <c r="O18" i="11"/>
  <c r="O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O7" i="11"/>
  <c r="O6" i="11"/>
  <c r="O5" i="11"/>
  <c r="O4" i="11"/>
  <c r="N26" i="10"/>
  <c r="M26" i="10"/>
  <c r="L26" i="10"/>
  <c r="K26" i="10"/>
  <c r="J26" i="10"/>
  <c r="I26" i="10"/>
  <c r="H26" i="10"/>
  <c r="G26" i="10"/>
  <c r="F26" i="10"/>
  <c r="E26" i="10"/>
  <c r="D26" i="10"/>
  <c r="C26" i="10"/>
  <c r="O24" i="10"/>
  <c r="O23" i="10"/>
  <c r="O22" i="10"/>
  <c r="O19" i="10"/>
  <c r="O26" i="10" s="1"/>
  <c r="O18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O7" i="10"/>
  <c r="O6" i="10"/>
  <c r="O5" i="10"/>
  <c r="O4" i="10"/>
  <c r="N26" i="9"/>
  <c r="M26" i="9"/>
  <c r="L26" i="9"/>
  <c r="K26" i="9"/>
  <c r="J26" i="9"/>
  <c r="I26" i="9"/>
  <c r="H26" i="9"/>
  <c r="G26" i="9"/>
  <c r="F26" i="9"/>
  <c r="E26" i="9"/>
  <c r="D26" i="9"/>
  <c r="C26" i="9"/>
  <c r="O24" i="9"/>
  <c r="O23" i="9"/>
  <c r="O22" i="9"/>
  <c r="O19" i="9"/>
  <c r="O18" i="9"/>
  <c r="O26" i="9" s="1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O7" i="9"/>
  <c r="O6" i="9"/>
  <c r="O5" i="9"/>
  <c r="O4" i="9"/>
  <c r="N26" i="8"/>
  <c r="M26" i="8"/>
  <c r="L26" i="8"/>
  <c r="K26" i="8"/>
  <c r="J26" i="8"/>
  <c r="I26" i="8"/>
  <c r="H26" i="8"/>
  <c r="G26" i="8"/>
  <c r="F26" i="8"/>
  <c r="E26" i="8"/>
  <c r="D26" i="8"/>
  <c r="C26" i="8"/>
  <c r="O24" i="8"/>
  <c r="O23" i="8"/>
  <c r="O22" i="8"/>
  <c r="O19" i="8"/>
  <c r="O26" i="8" s="1"/>
  <c r="O18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O7" i="8"/>
  <c r="O6" i="8"/>
  <c r="O5" i="8"/>
  <c r="O4" i="8"/>
  <c r="N26" i="7"/>
  <c r="M26" i="7"/>
  <c r="L26" i="7"/>
  <c r="K26" i="7"/>
  <c r="J26" i="7"/>
  <c r="I26" i="7"/>
  <c r="H26" i="7"/>
  <c r="G26" i="7"/>
  <c r="F26" i="7"/>
  <c r="E26" i="7"/>
  <c r="D26" i="7"/>
  <c r="C26" i="7"/>
  <c r="O24" i="7"/>
  <c r="O23" i="7"/>
  <c r="O22" i="7"/>
  <c r="O19" i="7"/>
  <c r="O18" i="7"/>
  <c r="O26" i="7" s="1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O7" i="7"/>
  <c r="O6" i="7"/>
  <c r="O5" i="7"/>
  <c r="O4" i="7"/>
  <c r="N26" i="6"/>
  <c r="M26" i="6"/>
  <c r="L26" i="6"/>
  <c r="K26" i="6"/>
  <c r="J26" i="6"/>
  <c r="I26" i="6"/>
  <c r="H26" i="6"/>
  <c r="G26" i="6"/>
  <c r="F26" i="6"/>
  <c r="E26" i="6"/>
  <c r="D26" i="6"/>
  <c r="C26" i="6"/>
  <c r="O25" i="6"/>
  <c r="O24" i="6"/>
  <c r="O23" i="6"/>
  <c r="O22" i="6"/>
  <c r="O19" i="6"/>
  <c r="O18" i="6"/>
  <c r="O26" i="6" s="1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O7" i="6"/>
  <c r="O6" i="6"/>
  <c r="O5" i="6"/>
  <c r="O4" i="6"/>
  <c r="G18" i="5"/>
  <c r="E18" i="5"/>
  <c r="F18" i="5" s="1"/>
  <c r="D18" i="5"/>
  <c r="K17" i="5"/>
  <c r="F17" i="5"/>
  <c r="K16" i="5"/>
  <c r="F16" i="5"/>
  <c r="J15" i="5"/>
  <c r="F15" i="5"/>
  <c r="J14" i="5"/>
  <c r="F14" i="5"/>
  <c r="J13" i="5"/>
  <c r="F13" i="5"/>
  <c r="F12" i="5"/>
  <c r="F11" i="5"/>
  <c r="J10" i="5"/>
  <c r="F10" i="5"/>
  <c r="J9" i="5"/>
  <c r="F9" i="5"/>
  <c r="J8" i="5"/>
  <c r="F8" i="5"/>
  <c r="K7" i="5"/>
  <c r="F7" i="5"/>
  <c r="J6" i="5"/>
  <c r="F6" i="5"/>
  <c r="K5" i="5"/>
  <c r="F5" i="5"/>
  <c r="K4" i="5"/>
  <c r="F4" i="5"/>
  <c r="L18" i="4"/>
  <c r="K18" i="4"/>
  <c r="J18" i="4"/>
  <c r="I18" i="4"/>
  <c r="G18" i="4"/>
  <c r="F18" i="4"/>
  <c r="E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P57" i="3"/>
  <c r="O57" i="3"/>
  <c r="O55" i="3" s="1"/>
  <c r="N57" i="3"/>
  <c r="M57" i="3"/>
  <c r="L57" i="3"/>
  <c r="K57" i="3"/>
  <c r="J57" i="3"/>
  <c r="I57" i="3"/>
  <c r="H57" i="3"/>
  <c r="G57" i="3"/>
  <c r="G55" i="3" s="1"/>
  <c r="F57" i="3"/>
  <c r="E57" i="3"/>
  <c r="D57" i="3"/>
  <c r="P56" i="3"/>
  <c r="P55" i="3" s="1"/>
  <c r="O56" i="3"/>
  <c r="N56" i="3"/>
  <c r="N55" i="3" s="1"/>
  <c r="M56" i="3"/>
  <c r="M55" i="3" s="1"/>
  <c r="L56" i="3"/>
  <c r="L55" i="3" s="1"/>
  <c r="K56" i="3"/>
  <c r="J56" i="3"/>
  <c r="J55" i="3" s="1"/>
  <c r="I56" i="3"/>
  <c r="H56" i="3"/>
  <c r="H55" i="3" s="1"/>
  <c r="G56" i="3"/>
  <c r="F56" i="3"/>
  <c r="F55" i="3" s="1"/>
  <c r="E56" i="3"/>
  <c r="E55" i="3" s="1"/>
  <c r="D56" i="3"/>
  <c r="D55" i="3" s="1"/>
  <c r="K55" i="3"/>
  <c r="I55" i="3"/>
  <c r="P53" i="3"/>
  <c r="O53" i="3"/>
  <c r="N53" i="3"/>
  <c r="N51" i="3" s="1"/>
  <c r="M53" i="3"/>
  <c r="L53" i="3"/>
  <c r="K53" i="3"/>
  <c r="J53" i="3"/>
  <c r="I53" i="3"/>
  <c r="H53" i="3"/>
  <c r="G53" i="3"/>
  <c r="F53" i="3"/>
  <c r="F51" i="3" s="1"/>
  <c r="E53" i="3"/>
  <c r="D53" i="3"/>
  <c r="P52" i="3"/>
  <c r="O52" i="3"/>
  <c r="O51" i="3" s="1"/>
  <c r="N52" i="3"/>
  <c r="M52" i="3"/>
  <c r="M51" i="3" s="1"/>
  <c r="L52" i="3"/>
  <c r="L51" i="3" s="1"/>
  <c r="K52" i="3"/>
  <c r="K51" i="3" s="1"/>
  <c r="J52" i="3"/>
  <c r="I52" i="3"/>
  <c r="I51" i="3" s="1"/>
  <c r="H52" i="3"/>
  <c r="G52" i="3"/>
  <c r="G51" i="3" s="1"/>
  <c r="F52" i="3"/>
  <c r="E52" i="3"/>
  <c r="E51" i="3" s="1"/>
  <c r="D52" i="3"/>
  <c r="D51" i="3" s="1"/>
  <c r="P51" i="3"/>
  <c r="J51" i="3"/>
  <c r="H51" i="3"/>
  <c r="P49" i="3"/>
  <c r="O49" i="3"/>
  <c r="N49" i="3"/>
  <c r="M49" i="3"/>
  <c r="M47" i="3" s="1"/>
  <c r="L49" i="3"/>
  <c r="K49" i="3"/>
  <c r="J49" i="3"/>
  <c r="I49" i="3"/>
  <c r="H49" i="3"/>
  <c r="G49" i="3"/>
  <c r="F49" i="3"/>
  <c r="E49" i="3"/>
  <c r="E47" i="3" s="1"/>
  <c r="D49" i="3"/>
  <c r="P48" i="3"/>
  <c r="P47" i="3" s="1"/>
  <c r="O48" i="3"/>
  <c r="N48" i="3"/>
  <c r="N47" i="3" s="1"/>
  <c r="M48" i="3"/>
  <c r="L48" i="3"/>
  <c r="L47" i="3" s="1"/>
  <c r="K48" i="3"/>
  <c r="K47" i="3" s="1"/>
  <c r="J48" i="3"/>
  <c r="J47" i="3" s="1"/>
  <c r="I48" i="3"/>
  <c r="H48" i="3"/>
  <c r="H47" i="3" s="1"/>
  <c r="G48" i="3"/>
  <c r="F48" i="3"/>
  <c r="F47" i="3" s="1"/>
  <c r="E48" i="3"/>
  <c r="D48" i="3"/>
  <c r="D47" i="3" s="1"/>
  <c r="O47" i="3"/>
  <c r="I47" i="3"/>
  <c r="G47" i="3"/>
  <c r="O41" i="3"/>
  <c r="M41" i="3"/>
  <c r="K41" i="3"/>
  <c r="I41" i="3"/>
  <c r="G41" i="3"/>
  <c r="E41" i="3"/>
  <c r="P40" i="3"/>
  <c r="N40" i="3"/>
  <c r="L40" i="3"/>
  <c r="J40" i="3"/>
  <c r="H40" i="3"/>
  <c r="F40" i="3"/>
  <c r="D40" i="3"/>
  <c r="O39" i="3"/>
  <c r="M39" i="3"/>
  <c r="K39" i="3"/>
  <c r="I39" i="3"/>
  <c r="G39" i="3"/>
  <c r="E39" i="3"/>
  <c r="P38" i="3"/>
  <c r="N38" i="3"/>
  <c r="L38" i="3"/>
  <c r="J38" i="3"/>
  <c r="H38" i="3"/>
  <c r="F38" i="3"/>
  <c r="D38" i="3"/>
  <c r="M27" i="3"/>
  <c r="E27" i="3"/>
  <c r="P26" i="3"/>
  <c r="P41" i="3" s="1"/>
  <c r="O26" i="3"/>
  <c r="N26" i="3"/>
  <c r="N41" i="3" s="1"/>
  <c r="M26" i="3"/>
  <c r="L26" i="3"/>
  <c r="L41" i="3" s="1"/>
  <c r="K26" i="3"/>
  <c r="J26" i="3"/>
  <c r="J41" i="3" s="1"/>
  <c r="I26" i="3"/>
  <c r="H26" i="3"/>
  <c r="H41" i="3" s="1"/>
  <c r="G26" i="3"/>
  <c r="F26" i="3"/>
  <c r="F41" i="3" s="1"/>
  <c r="E26" i="3"/>
  <c r="D26" i="3"/>
  <c r="D41" i="3" s="1"/>
  <c r="P25" i="3"/>
  <c r="O25" i="3"/>
  <c r="O40" i="3" s="1"/>
  <c r="N25" i="3"/>
  <c r="M25" i="3"/>
  <c r="M40" i="3" s="1"/>
  <c r="L25" i="3"/>
  <c r="K25" i="3"/>
  <c r="K40" i="3" s="1"/>
  <c r="J25" i="3"/>
  <c r="I25" i="3"/>
  <c r="I40" i="3" s="1"/>
  <c r="H25" i="3"/>
  <c r="G25" i="3"/>
  <c r="G40" i="3" s="1"/>
  <c r="F25" i="3"/>
  <c r="E25" i="3"/>
  <c r="E40" i="3" s="1"/>
  <c r="D25" i="3"/>
  <c r="P24" i="3"/>
  <c r="P39" i="3" s="1"/>
  <c r="O24" i="3"/>
  <c r="N24" i="3"/>
  <c r="N39" i="3" s="1"/>
  <c r="N42" i="3" s="1"/>
  <c r="M24" i="3"/>
  <c r="L24" i="3"/>
  <c r="L39" i="3" s="1"/>
  <c r="L42" i="3" s="1"/>
  <c r="K24" i="3"/>
  <c r="J24" i="3"/>
  <c r="J39" i="3" s="1"/>
  <c r="I24" i="3"/>
  <c r="H24" i="3"/>
  <c r="H39" i="3" s="1"/>
  <c r="G24" i="3"/>
  <c r="F24" i="3"/>
  <c r="F39" i="3" s="1"/>
  <c r="E24" i="3"/>
  <c r="D24" i="3"/>
  <c r="D39" i="3" s="1"/>
  <c r="D42" i="3" s="1"/>
  <c r="P23" i="3"/>
  <c r="P27" i="3" s="1"/>
  <c r="O23" i="3"/>
  <c r="O38" i="3" s="1"/>
  <c r="N23" i="3"/>
  <c r="M23" i="3"/>
  <c r="M38" i="3" s="1"/>
  <c r="L23" i="3"/>
  <c r="L27" i="3" s="1"/>
  <c r="K23" i="3"/>
  <c r="K27" i="3" s="1"/>
  <c r="J23" i="3"/>
  <c r="J27" i="3" s="1"/>
  <c r="I23" i="3"/>
  <c r="I27" i="3" s="1"/>
  <c r="H23" i="3"/>
  <c r="H27" i="3" s="1"/>
  <c r="G23" i="3"/>
  <c r="G38" i="3" s="1"/>
  <c r="F23" i="3"/>
  <c r="E23" i="3"/>
  <c r="E38" i="3" s="1"/>
  <c r="D23" i="3"/>
  <c r="D27" i="3" s="1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S9" i="3"/>
  <c r="S20" i="3" s="1"/>
  <c r="R9" i="3"/>
  <c r="R20" i="3" s="1"/>
  <c r="Q9" i="3"/>
  <c r="Q20" i="3" s="1"/>
  <c r="P9" i="3"/>
  <c r="P20" i="3" s="1"/>
  <c r="O9" i="3"/>
  <c r="O20" i="3" s="1"/>
  <c r="N9" i="3"/>
  <c r="N20" i="3" s="1"/>
  <c r="M9" i="3"/>
  <c r="M20" i="3" s="1"/>
  <c r="L9" i="3"/>
  <c r="L20" i="3" s="1"/>
  <c r="K9" i="3"/>
  <c r="K20" i="3" s="1"/>
  <c r="J9" i="3"/>
  <c r="J20" i="3" s="1"/>
  <c r="I9" i="3"/>
  <c r="I20" i="3" s="1"/>
  <c r="H9" i="3"/>
  <c r="H20" i="3" s="1"/>
  <c r="G9" i="3"/>
  <c r="G20" i="3" s="1"/>
  <c r="F9" i="3"/>
  <c r="F20" i="3" s="1"/>
  <c r="E9" i="3"/>
  <c r="E20" i="3" s="1"/>
  <c r="D9" i="3"/>
  <c r="D20" i="3" s="1"/>
  <c r="O66" i="2"/>
  <c r="L66" i="2"/>
  <c r="G66" i="2"/>
  <c r="D66" i="2"/>
  <c r="L65" i="2"/>
  <c r="L64" i="2" s="1"/>
  <c r="I65" i="2"/>
  <c r="D65" i="2"/>
  <c r="D64" i="2" s="1"/>
  <c r="P62" i="2"/>
  <c r="O62" i="2"/>
  <c r="N62" i="2"/>
  <c r="M62" i="2"/>
  <c r="M60" i="2" s="1"/>
  <c r="L62" i="2"/>
  <c r="K62" i="2"/>
  <c r="J62" i="2"/>
  <c r="I62" i="2"/>
  <c r="H62" i="2"/>
  <c r="G62" i="2"/>
  <c r="F62" i="2"/>
  <c r="E62" i="2"/>
  <c r="E60" i="2" s="1"/>
  <c r="D62" i="2"/>
  <c r="P61" i="2"/>
  <c r="P60" i="2" s="1"/>
  <c r="O61" i="2"/>
  <c r="N61" i="2"/>
  <c r="N60" i="2" s="1"/>
  <c r="M61" i="2"/>
  <c r="L61" i="2"/>
  <c r="L60" i="2" s="1"/>
  <c r="K61" i="2"/>
  <c r="K60" i="2" s="1"/>
  <c r="J61" i="2"/>
  <c r="J60" i="2" s="1"/>
  <c r="I61" i="2"/>
  <c r="H61" i="2"/>
  <c r="H60" i="2" s="1"/>
  <c r="G61" i="2"/>
  <c r="F61" i="2"/>
  <c r="F60" i="2" s="1"/>
  <c r="E61" i="2"/>
  <c r="D61" i="2"/>
  <c r="D60" i="2" s="1"/>
  <c r="O60" i="2"/>
  <c r="I60" i="2"/>
  <c r="G60" i="2"/>
  <c r="P58" i="2"/>
  <c r="O58" i="2"/>
  <c r="N58" i="2"/>
  <c r="M58" i="2"/>
  <c r="L58" i="2"/>
  <c r="L56" i="2" s="1"/>
  <c r="K58" i="2"/>
  <c r="J58" i="2"/>
  <c r="I58" i="2"/>
  <c r="H58" i="2"/>
  <c r="G58" i="2"/>
  <c r="F58" i="2"/>
  <c r="E58" i="2"/>
  <c r="D58" i="2"/>
  <c r="D56" i="2" s="1"/>
  <c r="P57" i="2"/>
  <c r="O57" i="2"/>
  <c r="O56" i="2" s="1"/>
  <c r="N57" i="2"/>
  <c r="M57" i="2"/>
  <c r="M56" i="2" s="1"/>
  <c r="L57" i="2"/>
  <c r="K57" i="2"/>
  <c r="K56" i="2" s="1"/>
  <c r="J57" i="2"/>
  <c r="J56" i="2" s="1"/>
  <c r="I57" i="2"/>
  <c r="I56" i="2" s="1"/>
  <c r="H57" i="2"/>
  <c r="G57" i="2"/>
  <c r="G56" i="2" s="1"/>
  <c r="F57" i="2"/>
  <c r="E57" i="2"/>
  <c r="E56" i="2" s="1"/>
  <c r="D57" i="2"/>
  <c r="P56" i="2"/>
  <c r="N56" i="2"/>
  <c r="H56" i="2"/>
  <c r="F56" i="2"/>
  <c r="P54" i="2"/>
  <c r="O54" i="2"/>
  <c r="N54" i="2"/>
  <c r="M54" i="2"/>
  <c r="L54" i="2"/>
  <c r="K54" i="2"/>
  <c r="K52" i="2" s="1"/>
  <c r="J54" i="2"/>
  <c r="I54" i="2"/>
  <c r="H54" i="2"/>
  <c r="G54" i="2"/>
  <c r="F54" i="2"/>
  <c r="E54" i="2"/>
  <c r="D54" i="2"/>
  <c r="P53" i="2"/>
  <c r="P52" i="2" s="1"/>
  <c r="O53" i="2"/>
  <c r="N53" i="2"/>
  <c r="N52" i="2" s="1"/>
  <c r="M53" i="2"/>
  <c r="L53" i="2"/>
  <c r="L52" i="2" s="1"/>
  <c r="K53" i="2"/>
  <c r="J53" i="2"/>
  <c r="J52" i="2" s="1"/>
  <c r="I53" i="2"/>
  <c r="I52" i="2" s="1"/>
  <c r="H53" i="2"/>
  <c r="H52" i="2" s="1"/>
  <c r="G53" i="2"/>
  <c r="F53" i="2"/>
  <c r="F52" i="2" s="1"/>
  <c r="E53" i="2"/>
  <c r="D53" i="2"/>
  <c r="D52" i="2" s="1"/>
  <c r="O52" i="2"/>
  <c r="M52" i="2"/>
  <c r="G52" i="2"/>
  <c r="E52" i="2"/>
  <c r="O46" i="2"/>
  <c r="M46" i="2"/>
  <c r="I46" i="2"/>
  <c r="G46" i="2"/>
  <c r="E46" i="2"/>
  <c r="N45" i="2"/>
  <c r="L45" i="2"/>
  <c r="J45" i="2"/>
  <c r="F45" i="2"/>
  <c r="D45" i="2"/>
  <c r="O44" i="2"/>
  <c r="K44" i="2"/>
  <c r="I44" i="2"/>
  <c r="G44" i="2"/>
  <c r="P43" i="2"/>
  <c r="N43" i="2"/>
  <c r="L43" i="2"/>
  <c r="H43" i="2"/>
  <c r="F43" i="2"/>
  <c r="D43" i="2"/>
  <c r="K32" i="2"/>
  <c r="I32" i="2"/>
  <c r="P31" i="2"/>
  <c r="P66" i="2" s="1"/>
  <c r="O31" i="2"/>
  <c r="N31" i="2"/>
  <c r="N46" i="2" s="1"/>
  <c r="M31" i="2"/>
  <c r="M66" i="2" s="1"/>
  <c r="L31" i="2"/>
  <c r="L46" i="2" s="1"/>
  <c r="K31" i="2"/>
  <c r="K66" i="2" s="1"/>
  <c r="J31" i="2"/>
  <c r="J66" i="2" s="1"/>
  <c r="I31" i="2"/>
  <c r="I66" i="2" s="1"/>
  <c r="H31" i="2"/>
  <c r="H66" i="2" s="1"/>
  <c r="G31" i="2"/>
  <c r="F31" i="2"/>
  <c r="F66" i="2" s="1"/>
  <c r="E31" i="2"/>
  <c r="E66" i="2" s="1"/>
  <c r="D31" i="2"/>
  <c r="D46" i="2" s="1"/>
  <c r="P30" i="2"/>
  <c r="P65" i="2" s="1"/>
  <c r="O30" i="2"/>
  <c r="O65" i="2" s="1"/>
  <c r="O64" i="2" s="1"/>
  <c r="N30" i="2"/>
  <c r="N65" i="2" s="1"/>
  <c r="M30" i="2"/>
  <c r="M65" i="2" s="1"/>
  <c r="L30" i="2"/>
  <c r="K30" i="2"/>
  <c r="K45" i="2" s="1"/>
  <c r="J30" i="2"/>
  <c r="J65" i="2" s="1"/>
  <c r="J64" i="2" s="1"/>
  <c r="I30" i="2"/>
  <c r="I45" i="2" s="1"/>
  <c r="H30" i="2"/>
  <c r="H65" i="2" s="1"/>
  <c r="G30" i="2"/>
  <c r="G65" i="2" s="1"/>
  <c r="G64" i="2" s="1"/>
  <c r="F30" i="2"/>
  <c r="F65" i="2" s="1"/>
  <c r="E30" i="2"/>
  <c r="E65" i="2" s="1"/>
  <c r="D30" i="2"/>
  <c r="P29" i="2"/>
  <c r="P44" i="2" s="1"/>
  <c r="O29" i="2"/>
  <c r="N29" i="2"/>
  <c r="N44" i="2" s="1"/>
  <c r="M29" i="2"/>
  <c r="M44" i="2" s="1"/>
  <c r="L29" i="2"/>
  <c r="L44" i="2" s="1"/>
  <c r="K29" i="2"/>
  <c r="J29" i="2"/>
  <c r="J44" i="2" s="1"/>
  <c r="I29" i="2"/>
  <c r="H29" i="2"/>
  <c r="H44" i="2" s="1"/>
  <c r="G29" i="2"/>
  <c r="F29" i="2"/>
  <c r="F44" i="2" s="1"/>
  <c r="E29" i="2"/>
  <c r="E44" i="2" s="1"/>
  <c r="D29" i="2"/>
  <c r="D44" i="2" s="1"/>
  <c r="P28" i="2"/>
  <c r="P32" i="2" s="1"/>
  <c r="O28" i="2"/>
  <c r="O32" i="2" s="1"/>
  <c r="N28" i="2"/>
  <c r="N32" i="2" s="1"/>
  <c r="M28" i="2"/>
  <c r="M43" i="2" s="1"/>
  <c r="L28" i="2"/>
  <c r="K28" i="2"/>
  <c r="K43" i="2" s="1"/>
  <c r="J28" i="2"/>
  <c r="J32" i="2" s="1"/>
  <c r="I28" i="2"/>
  <c r="I43" i="2" s="1"/>
  <c r="H28" i="2"/>
  <c r="H32" i="2" s="1"/>
  <c r="G28" i="2"/>
  <c r="G32" i="2" s="1"/>
  <c r="F28" i="2"/>
  <c r="F32" i="2" s="1"/>
  <c r="E28" i="2"/>
  <c r="E43" i="2" s="1"/>
  <c r="D28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S9" i="2"/>
  <c r="S25" i="2" s="1"/>
  <c r="R9" i="2"/>
  <c r="R25" i="2" s="1"/>
  <c r="Q9" i="2"/>
  <c r="Q25" i="2" s="1"/>
  <c r="P9" i="2"/>
  <c r="P25" i="2" s="1"/>
  <c r="O9" i="2"/>
  <c r="O25" i="2" s="1"/>
  <c r="N9" i="2"/>
  <c r="N25" i="2" s="1"/>
  <c r="M9" i="2"/>
  <c r="M25" i="2" s="1"/>
  <c r="L9" i="2"/>
  <c r="L25" i="2" s="1"/>
  <c r="K9" i="2"/>
  <c r="K25" i="2" s="1"/>
  <c r="J9" i="2"/>
  <c r="J25" i="2" s="1"/>
  <c r="I9" i="2"/>
  <c r="I25" i="2" s="1"/>
  <c r="H9" i="2"/>
  <c r="H25" i="2" s="1"/>
  <c r="G9" i="2"/>
  <c r="G25" i="2" s="1"/>
  <c r="F9" i="2"/>
  <c r="F25" i="2" s="1"/>
  <c r="E9" i="2"/>
  <c r="E25" i="2" s="1"/>
  <c r="D9" i="2"/>
  <c r="D25" i="2" s="1"/>
  <c r="E25" i="1"/>
  <c r="D23" i="1"/>
  <c r="C23" i="1"/>
  <c r="E20" i="1"/>
  <c r="E17" i="1"/>
  <c r="D14" i="1"/>
  <c r="C14" i="1"/>
  <c r="E13" i="1"/>
  <c r="E12" i="1"/>
  <c r="E11" i="1"/>
  <c r="E10" i="1"/>
  <c r="E14" i="1" s="1"/>
  <c r="E23" i="1" s="1"/>
  <c r="N47" i="2" l="1"/>
  <c r="H42" i="3"/>
  <c r="M64" i="2"/>
  <c r="E42" i="3"/>
  <c r="M42" i="3"/>
  <c r="J42" i="3"/>
  <c r="L47" i="2"/>
  <c r="F42" i="3"/>
  <c r="E64" i="2"/>
  <c r="F64" i="2"/>
  <c r="I64" i="2"/>
  <c r="I47" i="2"/>
  <c r="G42" i="3"/>
  <c r="O42" i="3"/>
  <c r="H64" i="2"/>
  <c r="P64" i="2"/>
  <c r="D47" i="2"/>
  <c r="P42" i="3"/>
  <c r="N66" i="2"/>
  <c r="N64" i="2" s="1"/>
  <c r="D32" i="2"/>
  <c r="L32" i="2"/>
  <c r="G43" i="2"/>
  <c r="O43" i="2"/>
  <c r="E45" i="2"/>
  <c r="E47" i="2" s="1"/>
  <c r="M45" i="2"/>
  <c r="M47" i="2" s="1"/>
  <c r="H46" i="2"/>
  <c r="P46" i="2"/>
  <c r="F27" i="3"/>
  <c r="N27" i="3"/>
  <c r="I38" i="3"/>
  <c r="I42" i="3" s="1"/>
  <c r="M32" i="2"/>
  <c r="G45" i="2"/>
  <c r="O45" i="2"/>
  <c r="J46" i="2"/>
  <c r="K38" i="3"/>
  <c r="K42" i="3" s="1"/>
  <c r="G27" i="3"/>
  <c r="J43" i="2"/>
  <c r="J47" i="2" s="1"/>
  <c r="H45" i="2"/>
  <c r="H47" i="2" s="1"/>
  <c r="P45" i="2"/>
  <c r="P47" i="2" s="1"/>
  <c r="K46" i="2"/>
  <c r="K47" i="2" s="1"/>
  <c r="K65" i="2"/>
  <c r="K64" i="2" s="1"/>
  <c r="E32" i="2"/>
  <c r="O27" i="3"/>
  <c r="F46" i="2"/>
  <c r="F47" i="2" s="1"/>
  <c r="G47" i="2" l="1"/>
  <c r="O47" i="2"/>
</calcChain>
</file>

<file path=xl/sharedStrings.xml><?xml version="1.0" encoding="utf-8"?>
<sst xmlns="http://schemas.openxmlformats.org/spreadsheetml/2006/main" count="2789" uniqueCount="288">
  <si>
    <t>Line No.</t>
  </si>
  <si>
    <t>Line</t>
  </si>
  <si>
    <t>GCP Demand</t>
  </si>
  <si>
    <t>12 CP Demand</t>
  </si>
  <si>
    <t>Total ($)</t>
  </si>
  <si>
    <t>Distribution ($)</t>
  </si>
  <si>
    <t>Transmission ($)</t>
  </si>
  <si>
    <t>1</t>
  </si>
  <si>
    <t/>
  </si>
  <si>
    <t>2</t>
  </si>
  <si>
    <t>1.Total Jurisdictional Revenue Requirements for the Projected Period</t>
  </si>
  <si>
    <t>3</t>
  </si>
  <si>
    <t>a.Overhead Hardening Programs (SPPCRC Form 2P, Line 14 + Form 3P, Line 14)</t>
  </si>
  <si>
    <t>4</t>
  </si>
  <si>
    <t>b.Undergrounding Programs (SPPCRC Form 2P, Line 16 + Form 3P, Line 16)</t>
  </si>
  <si>
    <t>5</t>
  </si>
  <si>
    <t>c.Vegetation Management Programs (SPPCRC Form 2P, Line 15 + Form 3P, Line 15)</t>
  </si>
  <si>
    <t>6</t>
  </si>
  <si>
    <t>d.Implementation Costs (SPPCRC Form 2P, Line 17 + Form 3P, Line 17)</t>
  </si>
  <si>
    <t>7</t>
  </si>
  <si>
    <t>e. Total Projected Period Rev. Req.</t>
  </si>
  <si>
    <t>8</t>
  </si>
  <si>
    <t>9</t>
  </si>
  <si>
    <t>2.Estimated True up of Over/(Under) Recovery for the Current Period</t>
  </si>
  <si>
    <t>10</t>
  </si>
  <si>
    <t>(SPPCRC Form E1, Line 5c)</t>
  </si>
  <si>
    <t>11</t>
  </si>
  <si>
    <t>12</t>
  </si>
  <si>
    <t>3.Final True Up  of Over/(Under) Recovery for the Prior Period</t>
  </si>
  <si>
    <t>13</t>
  </si>
  <si>
    <t>(SPPCRC Form A1, Line 5c)</t>
  </si>
  <si>
    <t>14</t>
  </si>
  <si>
    <t>15</t>
  </si>
  <si>
    <t>4.Jurisdictional Amount to Recovered/(Refunded)</t>
  </si>
  <si>
    <t>16</t>
  </si>
  <si>
    <t>(Line 1e - Line 2 - Line 3)</t>
  </si>
  <si>
    <t>17</t>
  </si>
  <si>
    <t>18</t>
  </si>
  <si>
    <t>5.Jurisdictional Amount to Recovered/(Refunded) Adjusted for Taxes</t>
  </si>
  <si>
    <t>19</t>
  </si>
  <si>
    <t>20</t>
  </si>
  <si>
    <t>Revenue Tax Multiplier</t>
  </si>
  <si>
    <t>21</t>
  </si>
  <si>
    <t>22</t>
  </si>
  <si>
    <t>Notes: (a) FPL does not classify any transmission or distribution costs as energy related</t>
  </si>
  <si>
    <t>O&amp;M Activities</t>
  </si>
  <si>
    <t>T/D</t>
  </si>
  <si>
    <t>Projection</t>
  </si>
  <si>
    <t>End of Period</t>
  </si>
  <si>
    <t>Method of Classification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</si>
  <si>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</si>
  <si>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</si>
  <si>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</si>
  <si>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</si>
  <si>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</si>
  <si>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</si>
  <si>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</si>
  <si>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</si>
  <si>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</si>
  <si>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</si>
  <si>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</si>
  <si>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</si>
  <si>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</si>
  <si>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Distribution GCP Demand</t>
  </si>
  <si>
    <t>Transmission 12 CP Demand</t>
  </si>
  <si>
    <t>1   Overhead Hardening O&amp;M Programs</t>
  </si>
  <si>
    <t>1.     Feeder Hardening - Distribution</t>
  </si>
  <si>
    <t>2.     Pole Inspections - Distribution</t>
  </si>
  <si>
    <t>3.     Structures/Other Equipment Inspections Transmission</t>
  </si>
  <si>
    <t>4.     Wood Structures Hardening (Replacing) Transmission</t>
  </si>
  <si>
    <t>5.     Substation Storm Surge/Flood Mitigation</t>
  </si>
  <si>
    <t>1.a Subtotal of Overhead Hardening Programs - O&amp;M</t>
  </si>
  <si>
    <t>2   Vegetation Management O&amp;M Programs</t>
  </si>
  <si>
    <t>1.     Vegetation Management - Distribution</t>
  </si>
  <si>
    <t>2.     Vegetation Management - Transmission</t>
  </si>
  <si>
    <t>2.a Subtotal of Vegetation Management Programs - O&amp;M</t>
  </si>
  <si>
    <t>3   Undergrounding Laterals O&amp;M Programs</t>
  </si>
  <si>
    <t>1.     Lateral Hardening (Undergrounding) Distribution</t>
  </si>
  <si>
    <t>3.a Subtotal of Underground Laterals Program - O&amp;M</t>
  </si>
  <si>
    <t>4   Implementation Costs - A&amp;G</t>
  </si>
  <si>
    <t>1.     Implementation Costs - Distribution</t>
  </si>
  <si>
    <t>2.     Implementation Costs - Transmission</t>
  </si>
  <si>
    <t>4.a Subtotal of Implementation Costs - O&amp;M</t>
  </si>
  <si>
    <t>23</t>
  </si>
  <si>
    <t>5 Total O&amp;M Costs</t>
  </si>
  <si>
    <t>24</t>
  </si>
  <si>
    <t>25</t>
  </si>
  <si>
    <t>6   Allocation of O&amp;M Programs</t>
  </si>
  <si>
    <t>26</t>
  </si>
  <si>
    <t>a. Distribution O&amp;M Allocated to GCP Demand</t>
  </si>
  <si>
    <t>27</t>
  </si>
  <si>
    <t>b. Transmission O&amp;M Allocated to 12 CP Demand</t>
  </si>
  <si>
    <t>28</t>
  </si>
  <si>
    <t>c. Implementation Costs Allocated to Distribution GCP Demand</t>
  </si>
  <si>
    <t>29</t>
  </si>
  <si>
    <t>d. Implementation Costs Allocated to Transmission 12 CP Demand</t>
  </si>
  <si>
    <t>30</t>
  </si>
  <si>
    <t>e. Total Allocation of O&amp;M Programs</t>
  </si>
  <si>
    <t>31</t>
  </si>
  <si>
    <t>32</t>
  </si>
  <si>
    <t>7   Implementation Costs Allocation Factors</t>
  </si>
  <si>
    <t>33</t>
  </si>
  <si>
    <t>a.     Distribution</t>
  </si>
  <si>
    <t>34</t>
  </si>
  <si>
    <t>b.     Transmission</t>
  </si>
  <si>
    <t>35</t>
  </si>
  <si>
    <t>36</t>
  </si>
  <si>
    <t>8   Retail Jurisdictional Factors</t>
  </si>
  <si>
    <t>37</t>
  </si>
  <si>
    <t>a.     Distribution Demand Jurisdictional Factor</t>
  </si>
  <si>
    <t>38</t>
  </si>
  <si>
    <t>b.     Transmission Demand Jurisdictional Factor</t>
  </si>
  <si>
    <t>39</t>
  </si>
  <si>
    <t>c.     General &amp; Intangible Plant Jurisdictional Factor</t>
  </si>
  <si>
    <t>40</t>
  </si>
  <si>
    <t>41</t>
  </si>
  <si>
    <t>9 Jurisdictional GCP Demand Revenue Requirements - Distribution</t>
  </si>
  <si>
    <t>42</t>
  </si>
  <si>
    <t>10 Jurisdictional 12 CP Demand Revenue Requirements - Transmission</t>
  </si>
  <si>
    <t>43</t>
  </si>
  <si>
    <t>11 Jurisdictional Implementation Costs Allocated to Distribution GCP Demand</t>
  </si>
  <si>
    <t>44</t>
  </si>
  <si>
    <t>12 Jurisdictional Implementation Costs Allocated to Transmission 12 CP Demand</t>
  </si>
  <si>
    <t>45</t>
  </si>
  <si>
    <t>13 Total Jurisdictional O&amp;M Revenue Requirements</t>
  </si>
  <si>
    <t>46</t>
  </si>
  <si>
    <t>47</t>
  </si>
  <si>
    <t>Capital Investment Revenue Requirements by Category of Activity</t>
  </si>
  <si>
    <t>48</t>
  </si>
  <si>
    <t>Monthly Sums of (Activity Cost x Allocation x Jur. Factor)</t>
  </si>
  <si>
    <t>49</t>
  </si>
  <si>
    <t>50</t>
  </si>
  <si>
    <t>14 Overhead Hardening O&amp;M Programs</t>
  </si>
  <si>
    <t>51</t>
  </si>
  <si>
    <t>a. Allocated to GCP Demand</t>
  </si>
  <si>
    <t>52</t>
  </si>
  <si>
    <t>b. Allocated  to 12 CP Demand</t>
  </si>
  <si>
    <t>53</t>
  </si>
  <si>
    <t>54</t>
  </si>
  <si>
    <t>15 Vegetation Management O&amp;M Programs</t>
  </si>
  <si>
    <t>55</t>
  </si>
  <si>
    <t>56</t>
  </si>
  <si>
    <t>57</t>
  </si>
  <si>
    <t>58</t>
  </si>
  <si>
    <t xml:space="preserve">16 Undergrounding Laterals O&amp;M Programs </t>
  </si>
  <si>
    <t>59</t>
  </si>
  <si>
    <t>60</t>
  </si>
  <si>
    <t>61</t>
  </si>
  <si>
    <t>62</t>
  </si>
  <si>
    <t>17 Implementation O&amp;M</t>
  </si>
  <si>
    <t>63</t>
  </si>
  <si>
    <t>a. Allocated to Distribution</t>
  </si>
  <si>
    <t>64</t>
  </si>
  <si>
    <t>b. Allocated  to Transmission</t>
  </si>
  <si>
    <t>Capital Investment Activities</t>
  </si>
  <si>
    <t>1   Overhead Hardening Capital Investment Programs</t>
  </si>
  <si>
    <t>D</t>
  </si>
  <si>
    <t>T</t>
  </si>
  <si>
    <t xml:space="preserve">1.a Subtotal of Overhead Hardening Capital Investment Programs   </t>
  </si>
  <si>
    <t>2   Undergrounding Laterals Capital Investment Programs</t>
  </si>
  <si>
    <t>2.a Subtotal of Undergrounding Laterals Capital Investment Programs</t>
  </si>
  <si>
    <t>3   Implementation Costs - G&amp;I</t>
  </si>
  <si>
    <t>3.a Subtotal of Implementation Capital Programs</t>
  </si>
  <si>
    <t>4 Total Capital Investment Costs</t>
  </si>
  <si>
    <t>5   Allocation of Capital Investment Programs</t>
  </si>
  <si>
    <t>a. Distribution Allocated to GCP Demand</t>
  </si>
  <si>
    <t>b. Transmission Allocated to 12 CP Demand</t>
  </si>
  <si>
    <t>e. Total Allocation of Capital Investment Programs</t>
  </si>
  <si>
    <t>6   Implementation Costs Allocation Factors</t>
  </si>
  <si>
    <t>7   Retail Jurisdictional Factors</t>
  </si>
  <si>
    <t>8 Jurisdictional GCP Demand Revenue Requirements - Distribution</t>
  </si>
  <si>
    <t>9 Jurisdictional 12 CP Demand Revenue Requirements - Transmission</t>
  </si>
  <si>
    <t>10 Jurisdictional Implementation Costs Allocated to Distribution GCP Demand</t>
  </si>
  <si>
    <t>11 Jurisdictional Implementation Costs Allocated to Transmission 12 CP Demand</t>
  </si>
  <si>
    <t>12 Total Jurisdictional Capital Investment Revenue Requirements</t>
  </si>
  <si>
    <t>13 Overhead Hardening Capital Investment Programs</t>
  </si>
  <si>
    <t xml:space="preserve">14 Undergrounding Laterals Capital Investment Programs </t>
  </si>
  <si>
    <t>15 Implementation Capital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</si>
  <si>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</si>
  <si>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</si>
  <si>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</si>
  <si>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</si>
  <si>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</si>
  <si>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</si>
  <si>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</si>
  <si>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</si>
  <si>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</si>
  <si>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</si>
  <si>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RATE CLASS</t>
  </si>
  <si>
    <t xml:space="preserve">Avg 12 CP Load Factor at Meter (%) </t>
  </si>
  <si>
    <t xml:space="preserve">Avg 12 GCP Load Factor at Meter (%) </t>
  </si>
  <si>
    <t>Projected Sales at Meter (kwh)</t>
  </si>
  <si>
    <t>Projected Avg 12 CP at Meter (kW)</t>
  </si>
  <si>
    <t>Projected GCP at Meter (kW)</t>
  </si>
  <si>
    <t>Demand Loss Expansion Factor</t>
  </si>
  <si>
    <t>Projected Avg 12 CP at Generation (kW)</t>
  </si>
  <si>
    <t>Projected Avg 12 GCP Demand at Generation (kW)</t>
  </si>
  <si>
    <t>Percentage of 12 CP Demand at Generation (%)</t>
  </si>
  <si>
    <t>Percentage of 12 GCP Demand at Generation (%)</t>
  </si>
  <si>
    <t>RS1/RTR1</t>
  </si>
  <si>
    <t>GS1/GST1</t>
  </si>
  <si>
    <t>GSD1/GSDT1/HLFT1</t>
  </si>
  <si>
    <t>OS2</t>
  </si>
  <si>
    <t>GSLD1/GSLDT1/CS1/CST1/HLFT2</t>
  </si>
  <si>
    <t>GSLD2/GSLDT2/CS2/CST2/HLFT3</t>
  </si>
  <si>
    <t>GSLD3/GSLDT3/CS3/CST3</t>
  </si>
  <si>
    <t>SST1T</t>
  </si>
  <si>
    <t>SST1D1/SST1D2/SST1D3</t>
  </si>
  <si>
    <t>CILC D/CILC G</t>
  </si>
  <si>
    <t>CILC T</t>
  </si>
  <si>
    <t>MET</t>
  </si>
  <si>
    <t>OL1/SL1/SL1M/PL1</t>
  </si>
  <si>
    <t>SL2/SL2M/GSCU1</t>
  </si>
  <si>
    <t>Notes:</t>
  </si>
  <si>
    <t>(1) (2) avg 12 CP and GCP load factor based on projected 2019 load research data</t>
  </si>
  <si>
    <t>(3) projected kWh sales for 2022</t>
  </si>
  <si>
    <t>(4) (5) avg 12 CP and GCP KW based on projected 2019 load research data</t>
  </si>
  <si>
    <t>(6) based on projected 2022 demand losses</t>
  </si>
  <si>
    <t>(7) column 4 * column 6</t>
  </si>
  <si>
    <t>(8) column 5 * column 6</t>
  </si>
  <si>
    <t>(9) column 7 / total of column 7</t>
  </si>
  <si>
    <t>(10) column 8 / total of column 8</t>
  </si>
  <si>
    <t>(11)</t>
  </si>
  <si>
    <t>(12)</t>
  </si>
  <si>
    <t>Rate Class</t>
  </si>
  <si>
    <t>12CP Demand Related Cost ($)</t>
  </si>
  <si>
    <t>GCP Demand Related Cost ($)</t>
  </si>
  <si>
    <t>Total SPPCRC Costs ($)</t>
  </si>
  <si>
    <t>Billing KW Load Factor (%)</t>
  </si>
  <si>
    <t>Projected Billed KW at Meter (KW)</t>
  </si>
  <si>
    <t>SPP Factor ($/kW)</t>
  </si>
  <si>
    <t>SPP Factor ($/kWh)</t>
  </si>
  <si>
    <t>RDC ($/KW)</t>
  </si>
  <si>
    <t>SDD ($/KW)</t>
  </si>
  <si>
    <t>(3) column 2 x total of column 4</t>
  </si>
  <si>
    <t>(4) column 3 x total of column 5</t>
  </si>
  <si>
    <t>(5) column 4 + column 5</t>
  </si>
  <si>
    <t>(6) projected kWh sales for 2022</t>
  </si>
  <si>
    <t>(7) Projected kWh sales / 8760 hours / avg customer NCP</t>
  </si>
  <si>
    <t>(8) column 7 / (column 8 *730)</t>
  </si>
  <si>
    <t>(9) column 6 / column 9</t>
  </si>
  <si>
    <t>(11) column 6 / column 7</t>
  </si>
  <si>
    <t>(11) (total of column 6/total of avg 12 CP at generation * 0.10 * rate demand loss expansion factor)/12</t>
  </si>
  <si>
    <t>(12) ((total of column 6/total avg 12 CP at generation)/(21 * rate demand loss expansion factor))/12</t>
  </si>
  <si>
    <t xml:space="preserve"> </t>
  </si>
  <si>
    <t>Beginning of Period Amount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</si>
  <si>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</si>
  <si>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</si>
  <si>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</si>
  <si>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</si>
  <si>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</si>
  <si>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</si>
  <si>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</si>
  <si>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</si>
  <si>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</si>
  <si>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</si>
  <si>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</si>
  <si>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</si>
  <si>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601-Pole Inspections - Distribution</t>
  </si>
  <si>
    <t>1. Investments</t>
  </si>
  <si>
    <t>a. Expenditures/Additions (a)</t>
  </si>
  <si>
    <t>b. Clearings to Plant</t>
  </si>
  <si>
    <t>c. Retirements</t>
  </si>
  <si>
    <t>d. Other</t>
  </si>
  <si>
    <t>2. Plant-In-Service/Depreciation Base</t>
  </si>
  <si>
    <t>3. Less: Accumulated Depreciation</t>
  </si>
  <si>
    <t>4. CWIP - Non Interest Bearing</t>
  </si>
  <si>
    <t>5. Net Investment  (Lines 2 - 3 + 4)</t>
  </si>
  <si>
    <t>6. Average Net Investment</t>
  </si>
  <si>
    <t>7. Return on Average Net Investment</t>
  </si>
  <si>
    <t>a. Equity Component grossed up for taxes (b)</t>
  </si>
  <si>
    <t>b. Debt Component (Line 6 x debt rate) (c)</t>
  </si>
  <si>
    <t>8. Investment Expenses</t>
  </si>
  <si>
    <t>a. Depreciation (d)</t>
  </si>
  <si>
    <t>b. Amortization</t>
  </si>
  <si>
    <t>c. Other</t>
  </si>
  <si>
    <t>9. Total System Recoverable Expenses (Lines 7 + 8)</t>
  </si>
  <si>
    <t>(a) Excludes Cost of Removal on the retirement of existing plant.</t>
  </si>
  <si>
    <t>(b) The Gross-up factor for taxes is 1/.746550, which reflects the Federal Income Tax Rate of 21%. The equity component for the period Jan. – Dec. 2022 is 5.1870% based on FPL’s most recent financial forecast. </t>
  </si>
  <si>
    <t>(c) The debt component is 1.2364% based on FPL’s most recent financial forecast. </t>
  </si>
  <si>
    <t>(d) Calculated using the composite depreciation rates for distribution/transmission function as reflected in FPL's 2016 retail base rate settlement agreement (Order No. PSC-16-0560-AS-EI). </t>
  </si>
  <si>
    <t>602-Structures/Other Equipt Inspect</t>
  </si>
  <si>
    <t>603-Feeder Hardening - Distribution</t>
  </si>
  <si>
    <t>604-Lateral Hardening (Underground)</t>
  </si>
  <si>
    <t>605-Wood Structures Hardening (Repl</t>
  </si>
  <si>
    <t>608-Substation Storm Surge/Flood Mi</t>
  </si>
  <si>
    <t>609-FPL SPP Implementation Cost</t>
  </si>
  <si>
    <t xml:space="preserve"> FLORIDA POWER &amp; LIGHT CO
 Storm Protection Plan Cost Recovery Clause
 Initial Projection
 Projected Period: January through December 2022
 Summary of Projected Period Recovery Amount
 (in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</si>
</sst>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\$#,##0_);\(\$#,##0\);&quot;$0 &quot;"/>
    <numFmt numFmtId="165" formatCode="\$#,##0_);\(\$#,##0\);&quot;$0&quot;"/>
    <numFmt numFmtId="166" formatCode="#,##0.00000_);[Red]\(#,##0.00000\);&quot; &quot;"/>
    <numFmt numFmtId="167" formatCode="#,##0.00%_);\(#,##0.00%\);&quot;0%&quot;"/>
    <numFmt numFmtId="168" formatCode="#,##0.0000%_);[Red]\(#,##0.0000%\);&quot; &quot;"/>
    <numFmt numFmtId="169" formatCode="#,##0.000%_);[Red]\(#,##0.000%\);&quot; &quot;"/>
    <numFmt numFmtId="170" formatCode="#,##0.000%_);[Red]\(##,##0.000%\);&quot;0%&quot;"/>
    <numFmt numFmtId="171" formatCode="#,##0_);[Red]\(#,##0\);&quot;0&quot;"/>
    <numFmt numFmtId="172" formatCode="#,##0.000000_);[Red]\(#,##0.000000\);&quot; &quot;"/>
    <numFmt numFmtId="173" formatCode="#,##0.00000%_);[Red]\(#,###,##0.00000%\);&quot;0%&quot;"/>
    <numFmt numFmtId="174" formatCode="#,##0_);[Red]\(#,##0\);&quot; &quot;"/>
    <numFmt numFmtId="175" formatCode="#,##0.00000%_);[Red]\(#,##0.00000%\);&quot; &quot;"/>
    <numFmt numFmtId="176" formatCode="#,##0.00_);[Red]\(#,##0.00\);&quot; &quot;"/>
    <numFmt numFmtId="177" formatCode="\$#,##0_);[Red]\(\$#,##0\);&quot; &quot;"/>
  </numFmts>
  <fonts count="1111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11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1"/>
    </xf>
    <xf numFmtId="164" fontId="1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64" fontId="16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left" indent="1"/>
    </xf>
    <xf numFmtId="164" fontId="20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left" indent="1"/>
    </xf>
    <xf numFmtId="165" fontId="24" fillId="0" borderId="3" xfId="0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/>
    </xf>
    <xf numFmtId="165" fontId="26" fillId="0" borderId="3" xfId="0" applyNumberFormat="1" applyFont="1" applyBorder="1" applyAlignment="1">
      <alignment horizontal="right"/>
    </xf>
    <xf numFmtId="0" fontId="27" fillId="0" borderId="0" xfId="0" applyFont="1" applyAlignment="1">
      <alignment horizontal="left"/>
    </xf>
    <xf numFmtId="165" fontId="28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NumberFormat="1" applyFont="1" applyAlignment="1">
      <alignment horizontal="right"/>
    </xf>
    <xf numFmtId="0" fontId="33" fillId="0" borderId="0" xfId="0" applyNumberFormat="1" applyFont="1" applyAlignment="1">
      <alignment horizontal="right"/>
    </xf>
    <xf numFmtId="0" fontId="34" fillId="0" borderId="0" xfId="0" applyNumberFormat="1" applyFont="1" applyAlignment="1">
      <alignment horizontal="right"/>
    </xf>
    <xf numFmtId="0" fontId="35" fillId="0" borderId="0" xfId="0" applyFont="1" applyAlignment="1">
      <alignment horizontal="left"/>
    </xf>
    <xf numFmtId="0" fontId="36" fillId="0" borderId="0" xfId="0" applyNumberFormat="1" applyFont="1" applyAlignment="1">
      <alignment horizontal="right"/>
    </xf>
    <xf numFmtId="0" fontId="37" fillId="0" borderId="0" xfId="0" applyNumberFormat="1" applyFont="1" applyAlignment="1">
      <alignment horizontal="right"/>
    </xf>
    <xf numFmtId="0" fontId="38" fillId="0" borderId="0" xfId="0" applyNumberFormat="1" applyFont="1" applyAlignment="1">
      <alignment horizontal="right"/>
    </xf>
    <xf numFmtId="0" fontId="39" fillId="0" borderId="0" xfId="0" applyFont="1" applyAlignment="1">
      <alignment horizontal="left" indent="1"/>
    </xf>
    <xf numFmtId="164" fontId="40" fillId="0" borderId="0" xfId="0" applyNumberFormat="1" applyFont="1" applyAlignment="1">
      <alignment horizontal="right"/>
    </xf>
    <xf numFmtId="164" fontId="41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3" fillId="0" borderId="0" xfId="0" applyFont="1" applyAlignment="1">
      <alignment horizontal="left"/>
    </xf>
    <xf numFmtId="0" fontId="44" fillId="0" borderId="0" xfId="0" applyNumberFormat="1" applyFont="1" applyAlignment="1">
      <alignment horizontal="right"/>
    </xf>
    <xf numFmtId="0" fontId="45" fillId="0" borderId="0" xfId="0" applyNumberFormat="1" applyFont="1" applyAlignment="1">
      <alignment horizontal="right"/>
    </xf>
    <xf numFmtId="0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Font="1" applyAlignment="1">
      <alignment horizontal="left" indent="1"/>
    </xf>
    <xf numFmtId="164" fontId="52" fillId="0" borderId="0" xfId="0" applyNumberFormat="1" applyFont="1" applyAlignment="1">
      <alignment horizontal="right"/>
    </xf>
    <xf numFmtId="164" fontId="53" fillId="0" borderId="0" xfId="0" applyNumberFormat="1" applyFont="1" applyAlignment="1">
      <alignment horizontal="right"/>
    </xf>
    <xf numFmtId="164" fontId="54" fillId="0" borderId="0" xfId="0" applyNumberFormat="1" applyFont="1" applyAlignment="1">
      <alignment horizontal="right"/>
    </xf>
    <xf numFmtId="0" fontId="55" fillId="0" borderId="0" xfId="0" applyFont="1" applyAlignment="1">
      <alignment horizontal="left"/>
    </xf>
    <xf numFmtId="0" fontId="56" fillId="0" borderId="0" xfId="0" applyNumberFormat="1" applyFont="1" applyAlignment="1">
      <alignment horizontal="right"/>
    </xf>
    <xf numFmtId="0" fontId="57" fillId="0" borderId="0" xfId="0" applyNumberFormat="1" applyFont="1" applyAlignment="1">
      <alignment horizontal="right"/>
    </xf>
    <xf numFmtId="0" fontId="58" fillId="0" borderId="0" xfId="0" applyNumberFormat="1" applyFont="1" applyAlignment="1">
      <alignment horizontal="right"/>
    </xf>
    <xf numFmtId="0" fontId="59" fillId="0" borderId="0" xfId="0" applyFont="1" applyAlignment="1">
      <alignment horizontal="left"/>
    </xf>
    <xf numFmtId="0" fontId="60" fillId="0" borderId="0" xfId="0" applyNumberFormat="1" applyFont="1" applyAlignment="1">
      <alignment horizontal="right"/>
    </xf>
    <xf numFmtId="0" fontId="61" fillId="0" borderId="0" xfId="0" applyNumberFormat="1" applyFont="1" applyAlignment="1">
      <alignment horizontal="right"/>
    </xf>
    <xf numFmtId="0" fontId="62" fillId="0" borderId="0" xfId="0" applyNumberFormat="1" applyFont="1" applyAlignment="1">
      <alignment horizontal="right"/>
    </xf>
    <xf numFmtId="0" fontId="63" fillId="0" borderId="0" xfId="0" applyFont="1" applyAlignment="1">
      <alignment horizontal="left"/>
    </xf>
    <xf numFmtId="0" fontId="64" fillId="0" borderId="0" xfId="0" applyNumberFormat="1" applyFont="1" applyAlignment="1">
      <alignment horizontal="right"/>
    </xf>
    <xf numFmtId="0" fontId="65" fillId="0" borderId="0" xfId="0" applyNumberFormat="1" applyFont="1" applyAlignment="1">
      <alignment horizontal="right"/>
    </xf>
    <xf numFmtId="0" fontId="66" fillId="0" borderId="0" xfId="0" applyNumberFormat="1" applyFont="1" applyAlignment="1">
      <alignment horizontal="right"/>
    </xf>
    <xf numFmtId="0" fontId="67" fillId="0" borderId="0" xfId="0" applyFont="1" applyAlignment="1">
      <alignment horizontal="left"/>
    </xf>
    <xf numFmtId="164" fontId="68" fillId="0" borderId="3" xfId="0" applyNumberFormat="1" applyFont="1" applyBorder="1" applyAlignment="1">
      <alignment horizontal="right"/>
    </xf>
    <xf numFmtId="165" fontId="69" fillId="0" borderId="3" xfId="0" applyNumberFormat="1" applyFont="1" applyBorder="1" applyAlignment="1">
      <alignment horizontal="right"/>
    </xf>
    <xf numFmtId="165" fontId="70" fillId="0" borderId="3" xfId="0" applyNumberFormat="1" applyFont="1" applyBorder="1" applyAlignment="1">
      <alignment horizontal="right"/>
    </xf>
    <xf numFmtId="0" fontId="71" fillId="0" borderId="0" xfId="0" applyFont="1" applyAlignment="1">
      <alignment horizontal="lef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0" fontId="74" fillId="0" borderId="0" xfId="0" applyNumberFormat="1" applyFont="1" applyAlignment="1">
      <alignment horizontal="right"/>
    </xf>
    <xf numFmtId="0" fontId="75" fillId="0" borderId="0" xfId="0" applyFont="1" applyAlignment="1">
      <alignment horizontal="left"/>
    </xf>
    <xf numFmtId="166" fontId="76" fillId="0" borderId="0" xfId="0" applyNumberFormat="1" applyFont="1" applyAlignment="1">
      <alignment horizontal="right"/>
    </xf>
    <xf numFmtId="0" fontId="77" fillId="0" borderId="0" xfId="0" applyNumberFormat="1" applyFont="1" applyAlignment="1">
      <alignment horizontal="right"/>
    </xf>
    <xf numFmtId="0" fontId="78" fillId="0" borderId="0" xfId="0" applyNumberFormat="1" applyFont="1" applyAlignment="1">
      <alignment horizontal="right"/>
    </xf>
    <xf numFmtId="0" fontId="79" fillId="0" borderId="0" xfId="0" applyFont="1"/>
    <xf numFmtId="0" fontId="80" fillId="0" borderId="1" xfId="0" applyFont="1" applyBorder="1" applyAlignment="1">
      <alignment horizontal="center" vertical="center" wrapText="1"/>
    </xf>
    <xf numFmtId="0" fontId="81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83" fillId="0" borderId="0" xfId="0" applyNumberFormat="1" applyFont="1" applyAlignment="1">
      <alignment horizontal="right"/>
    </xf>
    <xf numFmtId="0" fontId="84" fillId="0" borderId="0" xfId="0" applyNumberFormat="1" applyFont="1" applyAlignment="1">
      <alignment horizontal="right"/>
    </xf>
    <xf numFmtId="0" fontId="85" fillId="0" borderId="0" xfId="0" applyNumberFormat="1" applyFont="1" applyAlignment="1">
      <alignment horizontal="right"/>
    </xf>
    <xf numFmtId="0" fontId="86" fillId="0" borderId="0" xfId="0" applyFont="1" applyAlignment="1">
      <alignment horizontal="left" indent="1"/>
    </xf>
    <xf numFmtId="164" fontId="87" fillId="0" borderId="0" xfId="0" applyNumberFormat="1" applyFont="1" applyAlignment="1">
      <alignment horizontal="right"/>
    </xf>
    <xf numFmtId="164" fontId="88" fillId="0" borderId="0" xfId="0" applyNumberFormat="1" applyFont="1" applyAlignment="1">
      <alignment horizontal="right"/>
    </xf>
    <xf numFmtId="0" fontId="89" fillId="0" borderId="0" xfId="0" applyFont="1" applyAlignment="1">
      <alignment horizontal="left" indent="1"/>
    </xf>
    <xf numFmtId="164" fontId="90" fillId="0" borderId="0" xfId="0" applyNumberFormat="1" applyFont="1" applyAlignment="1">
      <alignment horizontal="right"/>
    </xf>
    <xf numFmtId="164" fontId="91" fillId="0" borderId="0" xfId="0" applyNumberFormat="1" applyFont="1" applyAlignment="1">
      <alignment horizontal="right"/>
    </xf>
    <xf numFmtId="0" fontId="92" fillId="0" borderId="0" xfId="0" applyFont="1" applyAlignment="1">
      <alignment horizontal="left" indent="1"/>
    </xf>
    <xf numFmtId="164" fontId="93" fillId="0" borderId="0" xfId="0" applyNumberFormat="1" applyFont="1" applyAlignment="1">
      <alignment horizontal="right"/>
    </xf>
    <xf numFmtId="164" fontId="94" fillId="0" borderId="0" xfId="0" applyNumberFormat="1" applyFont="1" applyAlignment="1">
      <alignment horizontal="right"/>
    </xf>
    <xf numFmtId="0" fontId="95" fillId="0" borderId="0" xfId="0" applyFont="1" applyAlignment="1">
      <alignment horizontal="left" indent="1"/>
    </xf>
    <xf numFmtId="164" fontId="96" fillId="0" borderId="0" xfId="0" applyNumberFormat="1" applyFont="1" applyAlignment="1">
      <alignment horizontal="right"/>
    </xf>
    <xf numFmtId="164" fontId="97" fillId="0" borderId="0" xfId="0" applyNumberFormat="1" applyFont="1" applyAlignment="1">
      <alignment horizontal="right"/>
    </xf>
    <xf numFmtId="0" fontId="98" fillId="0" borderId="0" xfId="0" applyFont="1" applyAlignment="1">
      <alignment horizontal="left" indent="1"/>
    </xf>
    <xf numFmtId="164" fontId="99" fillId="0" borderId="0" xfId="0" applyNumberFormat="1" applyFont="1" applyAlignment="1">
      <alignment horizontal="right"/>
    </xf>
    <xf numFmtId="164" fontId="100" fillId="0" borderId="0" xfId="0" applyNumberFormat="1" applyFont="1" applyAlignment="1">
      <alignment horizontal="right"/>
    </xf>
    <xf numFmtId="0" fontId="101" fillId="0" borderId="4" xfId="0" applyFont="1" applyBorder="1" applyAlignment="1">
      <alignment horizontal="left"/>
    </xf>
    <xf numFmtId="0" fontId="102" fillId="0" borderId="0" xfId="0" applyNumberFormat="1" applyFont="1" applyAlignment="1">
      <alignment horizontal="right"/>
    </xf>
    <xf numFmtId="164" fontId="103" fillId="0" borderId="4" xfId="0" applyNumberFormat="1" applyFont="1" applyBorder="1" applyAlignment="1">
      <alignment horizontal="right"/>
    </xf>
    <xf numFmtId="164" fontId="104" fillId="0" borderId="4" xfId="0" applyNumberFormat="1" applyFont="1" applyBorder="1" applyAlignment="1">
      <alignment horizontal="right"/>
    </xf>
    <xf numFmtId="0" fontId="105" fillId="0" borderId="0" xfId="0" applyFont="1" applyAlignment="1">
      <alignment horizontal="left"/>
    </xf>
    <xf numFmtId="0" fontId="106" fillId="0" borderId="0" xfId="0" applyNumberFormat="1" applyFont="1" applyAlignment="1">
      <alignment horizontal="right"/>
    </xf>
    <xf numFmtId="0" fontId="107" fillId="0" borderId="0" xfId="0" applyNumberFormat="1" applyFont="1" applyAlignment="1">
      <alignment horizontal="right"/>
    </xf>
    <xf numFmtId="0" fontId="108" fillId="0" borderId="0" xfId="0" applyNumberFormat="1" applyFont="1" applyAlignment="1">
      <alignment horizontal="right"/>
    </xf>
    <xf numFmtId="0" fontId="109" fillId="0" borderId="0" xfId="0" applyFont="1" applyAlignment="1">
      <alignment horizontal="left"/>
    </xf>
    <xf numFmtId="0" fontId="110" fillId="0" borderId="0" xfId="0" applyNumberFormat="1" applyFont="1" applyAlignment="1">
      <alignment horizontal="right"/>
    </xf>
    <xf numFmtId="0" fontId="111" fillId="0" borderId="0" xfId="0" applyNumberFormat="1" applyFont="1" applyAlignment="1">
      <alignment horizontal="right"/>
    </xf>
    <xf numFmtId="0" fontId="112" fillId="0" borderId="0" xfId="0" applyNumberFormat="1" applyFont="1" applyAlignment="1">
      <alignment horizontal="right"/>
    </xf>
    <xf numFmtId="0" fontId="113" fillId="0" borderId="0" xfId="0" applyFont="1" applyAlignment="1">
      <alignment horizontal="left" indent="1"/>
    </xf>
    <xf numFmtId="164" fontId="114" fillId="0" borderId="0" xfId="0" applyNumberFormat="1" applyFont="1" applyAlignment="1">
      <alignment horizontal="right"/>
    </xf>
    <xf numFmtId="164" fontId="115" fillId="0" borderId="0" xfId="0" applyNumberFormat="1" applyFont="1" applyAlignment="1">
      <alignment horizontal="right"/>
    </xf>
    <xf numFmtId="0" fontId="116" fillId="0" borderId="0" xfId="0" applyFont="1" applyAlignment="1">
      <alignment horizontal="left" indent="1"/>
    </xf>
    <xf numFmtId="164" fontId="117" fillId="0" borderId="0" xfId="0" applyNumberFormat="1" applyFont="1" applyAlignment="1">
      <alignment horizontal="right"/>
    </xf>
    <xf numFmtId="164" fontId="118" fillId="0" borderId="0" xfId="0" applyNumberFormat="1" applyFont="1" applyAlignment="1">
      <alignment horizontal="right"/>
    </xf>
    <xf numFmtId="0" fontId="119" fillId="0" borderId="4" xfId="0" applyFont="1" applyBorder="1" applyAlignment="1">
      <alignment horizontal="left"/>
    </xf>
    <xf numFmtId="0" fontId="120" fillId="0" borderId="0" xfId="0" applyNumberFormat="1" applyFont="1" applyAlignment="1">
      <alignment horizontal="right"/>
    </xf>
    <xf numFmtId="164" fontId="121" fillId="0" borderId="4" xfId="0" applyNumberFormat="1" applyFont="1" applyBorder="1" applyAlignment="1">
      <alignment horizontal="right"/>
    </xf>
    <xf numFmtId="164" fontId="122" fillId="0" borderId="4" xfId="0" applyNumberFormat="1" applyFont="1" applyBorder="1" applyAlignment="1">
      <alignment horizontal="right"/>
    </xf>
    <xf numFmtId="0" fontId="123" fillId="0" borderId="0" xfId="0" applyFont="1" applyAlignment="1">
      <alignment horizontal="left"/>
    </xf>
    <xf numFmtId="0" fontId="124" fillId="0" borderId="0" xfId="0" applyNumberFormat="1" applyFont="1" applyAlignment="1">
      <alignment horizontal="right"/>
    </xf>
    <xf numFmtId="0" fontId="125" fillId="0" borderId="0" xfId="0" applyNumberFormat="1" applyFont="1" applyAlignment="1">
      <alignment horizontal="right"/>
    </xf>
    <xf numFmtId="0" fontId="126" fillId="0" borderId="0" xfId="0" applyNumberFormat="1" applyFont="1" applyAlignment="1">
      <alignment horizontal="right"/>
    </xf>
    <xf numFmtId="0" fontId="127" fillId="0" borderId="0" xfId="0" applyFont="1" applyAlignment="1">
      <alignment horizontal="left"/>
    </xf>
    <xf numFmtId="0" fontId="128" fillId="0" borderId="0" xfId="0" applyNumberFormat="1" applyFont="1" applyAlignment="1">
      <alignment horizontal="right"/>
    </xf>
    <xf numFmtId="0" fontId="129" fillId="0" borderId="0" xfId="0" applyNumberFormat="1" applyFont="1" applyAlignment="1">
      <alignment horizontal="right"/>
    </xf>
    <xf numFmtId="0" fontId="130" fillId="0" borderId="0" xfId="0" applyNumberFormat="1" applyFont="1" applyAlignment="1">
      <alignment horizontal="right"/>
    </xf>
    <xf numFmtId="0" fontId="131" fillId="0" borderId="0" xfId="0" applyFont="1" applyAlignment="1">
      <alignment horizontal="left" indent="1"/>
    </xf>
    <xf numFmtId="164" fontId="132" fillId="0" borderId="0" xfId="0" applyNumberFormat="1" applyFont="1" applyAlignment="1">
      <alignment horizontal="right"/>
    </xf>
    <xf numFmtId="164" fontId="133" fillId="0" borderId="0" xfId="0" applyNumberFormat="1" applyFont="1" applyAlignment="1">
      <alignment horizontal="right"/>
    </xf>
    <xf numFmtId="0" fontId="134" fillId="0" borderId="4" xfId="0" applyFont="1" applyBorder="1" applyAlignment="1">
      <alignment horizontal="left"/>
    </xf>
    <xf numFmtId="0" fontId="135" fillId="0" borderId="0" xfId="0" applyNumberFormat="1" applyFont="1" applyAlignment="1">
      <alignment horizontal="right"/>
    </xf>
    <xf numFmtId="164" fontId="136" fillId="0" borderId="4" xfId="0" applyNumberFormat="1" applyFont="1" applyBorder="1" applyAlignment="1">
      <alignment horizontal="right"/>
    </xf>
    <xf numFmtId="164" fontId="137" fillId="0" borderId="4" xfId="0" applyNumberFormat="1" applyFont="1" applyBorder="1" applyAlignment="1">
      <alignment horizontal="right"/>
    </xf>
    <xf numFmtId="0" fontId="138" fillId="0" borderId="0" xfId="0" applyFont="1" applyAlignment="1">
      <alignment horizontal="left"/>
    </xf>
    <xf numFmtId="0" fontId="139" fillId="0" borderId="0" xfId="0" applyNumberFormat="1" applyFont="1" applyAlignment="1">
      <alignment horizontal="right"/>
    </xf>
    <xf numFmtId="0" fontId="140" fillId="0" borderId="0" xfId="0" applyNumberFormat="1" applyFont="1" applyAlignment="1">
      <alignment horizontal="right"/>
    </xf>
    <xf numFmtId="0" fontId="141" fillId="0" borderId="0" xfId="0" applyNumberFormat="1" applyFont="1" applyAlignment="1">
      <alignment horizontal="right"/>
    </xf>
    <xf numFmtId="0" fontId="142" fillId="0" borderId="0" xfId="0" applyFont="1" applyAlignment="1">
      <alignment horizontal="left"/>
    </xf>
    <xf numFmtId="0" fontId="143" fillId="0" borderId="0" xfId="0" applyNumberFormat="1" applyFont="1" applyAlignment="1">
      <alignment horizontal="right"/>
    </xf>
    <xf numFmtId="0" fontId="144" fillId="0" borderId="0" xfId="0" applyNumberFormat="1" applyFont="1" applyAlignment="1">
      <alignment horizontal="right"/>
    </xf>
    <xf numFmtId="0" fontId="145" fillId="0" borderId="0" xfId="0" applyNumberFormat="1" applyFont="1" applyAlignment="1">
      <alignment horizontal="right"/>
    </xf>
    <xf numFmtId="0" fontId="146" fillId="0" borderId="0" xfId="0" applyFont="1" applyAlignment="1">
      <alignment horizontal="left" indent="1"/>
    </xf>
    <xf numFmtId="164" fontId="147" fillId="0" borderId="0" xfId="0" applyNumberFormat="1" applyFont="1" applyAlignment="1">
      <alignment horizontal="right"/>
    </xf>
    <xf numFmtId="164" fontId="148" fillId="0" borderId="0" xfId="0" applyNumberFormat="1" applyFont="1" applyAlignment="1">
      <alignment horizontal="right"/>
    </xf>
    <xf numFmtId="0" fontId="149" fillId="0" borderId="0" xfId="0" applyFont="1" applyAlignment="1">
      <alignment horizontal="left" indent="1"/>
    </xf>
    <xf numFmtId="164" fontId="150" fillId="0" borderId="0" xfId="0" applyNumberFormat="1" applyFont="1" applyAlignment="1">
      <alignment horizontal="right"/>
    </xf>
    <xf numFmtId="164" fontId="151" fillId="0" borderId="0" xfId="0" applyNumberFormat="1" applyFont="1" applyAlignment="1">
      <alignment horizontal="right"/>
    </xf>
    <xf numFmtId="0" fontId="152" fillId="0" borderId="4" xfId="0" applyFont="1" applyBorder="1" applyAlignment="1">
      <alignment horizontal="left"/>
    </xf>
    <xf numFmtId="0" fontId="153" fillId="0" borderId="0" xfId="0" applyNumberFormat="1" applyFont="1" applyAlignment="1">
      <alignment horizontal="right"/>
    </xf>
    <xf numFmtId="164" fontId="154" fillId="0" borderId="4" xfId="0" applyNumberFormat="1" applyFont="1" applyBorder="1" applyAlignment="1">
      <alignment horizontal="right"/>
    </xf>
    <xf numFmtId="164" fontId="155" fillId="0" borderId="4" xfId="0" applyNumberFormat="1" applyFont="1" applyBorder="1" applyAlignment="1">
      <alignment horizontal="right"/>
    </xf>
    <xf numFmtId="0" fontId="156" fillId="0" borderId="0" xfId="0" applyFont="1" applyAlignment="1">
      <alignment horizontal="left"/>
    </xf>
    <xf numFmtId="0" fontId="157" fillId="0" borderId="0" xfId="0" applyNumberFormat="1" applyFont="1" applyAlignment="1">
      <alignment horizontal="right"/>
    </xf>
    <xf numFmtId="0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Font="1" applyAlignment="1">
      <alignment horizontal="left"/>
    </xf>
    <xf numFmtId="0" fontId="161" fillId="0" borderId="0" xfId="0" applyNumberFormat="1" applyFont="1" applyAlignment="1">
      <alignment horizontal="right"/>
    </xf>
    <xf numFmtId="164" fontId="162" fillId="0" borderId="0" xfId="0" applyNumberFormat="1" applyFont="1" applyAlignment="1">
      <alignment horizontal="right"/>
    </xf>
    <xf numFmtId="164" fontId="163" fillId="0" borderId="0" xfId="0" applyNumberFormat="1" applyFont="1" applyAlignment="1">
      <alignment horizontal="right"/>
    </xf>
    <xf numFmtId="0" fontId="164" fillId="0" borderId="0" xfId="0" applyFont="1" applyAlignment="1">
      <alignment horizontal="left"/>
    </xf>
    <xf numFmtId="0" fontId="165" fillId="0" borderId="0" xfId="0" applyNumberFormat="1" applyFont="1" applyAlignment="1">
      <alignment horizontal="right"/>
    </xf>
    <xf numFmtId="0" fontId="166" fillId="0" borderId="0" xfId="0" applyNumberFormat="1" applyFont="1" applyAlignment="1">
      <alignment horizontal="right"/>
    </xf>
    <xf numFmtId="0" fontId="167" fillId="0" borderId="0" xfId="0" applyNumberFormat="1" applyFont="1" applyAlignment="1">
      <alignment horizontal="right"/>
    </xf>
    <xf numFmtId="0" fontId="168" fillId="0" borderId="0" xfId="0" applyFont="1" applyAlignment="1">
      <alignment horizontal="left"/>
    </xf>
    <xf numFmtId="0" fontId="169" fillId="0" borderId="0" xfId="0" applyNumberFormat="1" applyFont="1" applyAlignment="1">
      <alignment horizontal="right"/>
    </xf>
    <xf numFmtId="0" fontId="170" fillId="0" borderId="0" xfId="0" applyNumberFormat="1" applyFont="1" applyAlignment="1">
      <alignment horizontal="right"/>
    </xf>
    <xf numFmtId="0" fontId="171" fillId="0" borderId="0" xfId="0" applyNumberFormat="1" applyFont="1" applyAlignment="1">
      <alignment horizontal="right"/>
    </xf>
    <xf numFmtId="0" fontId="172" fillId="0" borderId="0" xfId="0" applyFont="1" applyAlignment="1">
      <alignment horizontal="left" indent="1"/>
    </xf>
    <xf numFmtId="164" fontId="173" fillId="0" borderId="0" xfId="0" applyNumberFormat="1" applyFont="1" applyAlignment="1">
      <alignment horizontal="right"/>
    </xf>
    <xf numFmtId="0" fontId="174" fillId="0" borderId="0" xfId="0" applyFont="1" applyAlignment="1">
      <alignment horizontal="left" indent="1"/>
    </xf>
    <xf numFmtId="0" fontId="175" fillId="0" borderId="0" xfId="0" applyFont="1" applyAlignment="1">
      <alignment horizontal="left" indent="1"/>
    </xf>
    <xf numFmtId="0" fontId="176" fillId="0" borderId="0" xfId="0" applyFont="1" applyAlignment="1">
      <alignment horizontal="left" indent="1"/>
    </xf>
    <xf numFmtId="0" fontId="177" fillId="0" borderId="0" xfId="0" applyFont="1" applyAlignment="1">
      <alignment horizontal="left" indent="1"/>
    </xf>
    <xf numFmtId="0" fontId="178" fillId="0" borderId="0" xfId="0" applyFont="1" applyAlignment="1">
      <alignment horizontal="left"/>
    </xf>
    <xf numFmtId="0" fontId="179" fillId="0" borderId="0" xfId="0" applyNumberFormat="1" applyFont="1" applyAlignment="1">
      <alignment horizontal="right"/>
    </xf>
    <xf numFmtId="0" fontId="180" fillId="0" borderId="0" xfId="0" applyNumberFormat="1" applyFont="1" applyAlignment="1">
      <alignment horizontal="right"/>
    </xf>
    <xf numFmtId="0" fontId="181" fillId="0" borderId="0" xfId="0" applyNumberFormat="1" applyFont="1" applyAlignment="1">
      <alignment horizontal="right"/>
    </xf>
    <xf numFmtId="0" fontId="182" fillId="0" borderId="0" xfId="0" applyFont="1" applyAlignment="1">
      <alignment horizontal="left"/>
    </xf>
    <xf numFmtId="0" fontId="183" fillId="0" borderId="0" xfId="0" applyNumberFormat="1" applyFont="1" applyAlignment="1">
      <alignment horizontal="right"/>
    </xf>
    <xf numFmtId="0" fontId="184" fillId="0" borderId="0" xfId="0" applyNumberFormat="1" applyFont="1" applyAlignment="1">
      <alignment horizontal="right"/>
    </xf>
    <xf numFmtId="0" fontId="185" fillId="0" borderId="0" xfId="0" applyNumberFormat="1" applyFont="1" applyAlignment="1">
      <alignment horizontal="right"/>
    </xf>
    <xf numFmtId="0" fontId="186" fillId="0" borderId="0" xfId="0" applyFont="1" applyAlignment="1">
      <alignment horizontal="left" indent="1"/>
    </xf>
    <xf numFmtId="167" fontId="187" fillId="0" borderId="0" xfId="0" applyNumberFormat="1" applyFont="1" applyAlignment="1">
      <alignment horizontal="right"/>
    </xf>
    <xf numFmtId="0" fontId="188" fillId="0" borderId="0" xfId="0" applyFont="1" applyAlignment="1">
      <alignment horizontal="left" indent="1"/>
    </xf>
    <xf numFmtId="167" fontId="189" fillId="0" borderId="0" xfId="0" applyNumberFormat="1" applyFont="1" applyAlignment="1">
      <alignment horizontal="right"/>
    </xf>
    <xf numFmtId="0" fontId="190" fillId="0" borderId="0" xfId="0" applyFont="1" applyAlignment="1">
      <alignment horizontal="left"/>
    </xf>
    <xf numFmtId="0" fontId="191" fillId="0" borderId="0" xfId="0" applyNumberFormat="1" applyFont="1" applyAlignment="1">
      <alignment horizontal="right"/>
    </xf>
    <xf numFmtId="0" fontId="192" fillId="0" borderId="0" xfId="0" applyNumberFormat="1" applyFont="1" applyAlignment="1">
      <alignment horizontal="right"/>
    </xf>
    <xf numFmtId="0" fontId="193" fillId="0" borderId="0" xfId="0" applyNumberFormat="1" applyFont="1" applyAlignment="1">
      <alignment horizontal="right"/>
    </xf>
    <xf numFmtId="0" fontId="194" fillId="0" borderId="0" xfId="0" applyFont="1" applyAlignment="1">
      <alignment horizontal="left"/>
    </xf>
    <xf numFmtId="0" fontId="195" fillId="0" borderId="0" xfId="0" applyNumberFormat="1" applyFont="1" applyAlignment="1">
      <alignment horizontal="right"/>
    </xf>
    <xf numFmtId="0" fontId="196" fillId="0" borderId="0" xfId="0" applyNumberFormat="1" applyFont="1" applyAlignment="1">
      <alignment horizontal="right"/>
    </xf>
    <xf numFmtId="0" fontId="197" fillId="0" borderId="0" xfId="0" applyNumberFormat="1" applyFont="1" applyAlignment="1">
      <alignment horizontal="right"/>
    </xf>
    <xf numFmtId="0" fontId="198" fillId="0" borderId="0" xfId="0" applyFont="1" applyAlignment="1">
      <alignment horizontal="left" indent="1"/>
    </xf>
    <xf numFmtId="168" fontId="199" fillId="0" borderId="0" xfId="0" applyNumberFormat="1" applyFont="1" applyAlignment="1">
      <alignment horizontal="right"/>
    </xf>
    <xf numFmtId="0" fontId="200" fillId="0" borderId="0" xfId="0" applyFont="1" applyAlignment="1">
      <alignment horizontal="left" indent="1"/>
    </xf>
    <xf numFmtId="168" fontId="201" fillId="0" borderId="0" xfId="0" applyNumberFormat="1" applyFont="1" applyAlignment="1">
      <alignment horizontal="right"/>
    </xf>
    <xf numFmtId="0" fontId="202" fillId="0" borderId="0" xfId="0" applyFont="1" applyAlignment="1">
      <alignment horizontal="left" indent="1"/>
    </xf>
    <xf numFmtId="168" fontId="203" fillId="0" borderId="0" xfId="0" applyNumberFormat="1" applyFont="1" applyAlignment="1">
      <alignment horizontal="right"/>
    </xf>
    <xf numFmtId="0" fontId="204" fillId="0" borderId="0" xfId="0" applyFont="1" applyAlignment="1">
      <alignment horizontal="left"/>
    </xf>
    <xf numFmtId="0" fontId="205" fillId="0" borderId="0" xfId="0" applyNumberFormat="1" applyFont="1" applyAlignment="1">
      <alignment horizontal="right"/>
    </xf>
    <xf numFmtId="0" fontId="206" fillId="0" borderId="0" xfId="0" applyNumberFormat="1" applyFont="1" applyAlignment="1">
      <alignment horizontal="right"/>
    </xf>
    <xf numFmtId="0" fontId="207" fillId="0" borderId="0" xfId="0" applyNumberFormat="1" applyFont="1" applyAlignment="1">
      <alignment horizontal="right"/>
    </xf>
    <xf numFmtId="0" fontId="208" fillId="0" borderId="0" xfId="0" applyNumberFormat="1" applyFont="1" applyAlignment="1">
      <alignment horizontal="right"/>
    </xf>
    <xf numFmtId="164" fontId="209" fillId="0" borderId="5" xfId="0" applyNumberFormat="1" applyFont="1" applyBorder="1" applyAlignment="1">
      <alignment horizontal="right"/>
    </xf>
    <xf numFmtId="0" fontId="210" fillId="0" borderId="0" xfId="0" applyNumberFormat="1" applyFont="1" applyAlignment="1">
      <alignment horizontal="right"/>
    </xf>
    <xf numFmtId="0" fontId="211" fillId="0" borderId="0" xfId="0" applyNumberFormat="1" applyFont="1" applyAlignment="1">
      <alignment horizontal="right"/>
    </xf>
    <xf numFmtId="0" fontId="212" fillId="0" borderId="0" xfId="0" applyNumberFormat="1" applyFont="1" applyAlignment="1">
      <alignment horizontal="right"/>
    </xf>
    <xf numFmtId="0" fontId="213" fillId="0" borderId="0" xfId="0" applyNumberFormat="1" applyFont="1" applyAlignment="1">
      <alignment horizontal="right"/>
    </xf>
    <xf numFmtId="0" fontId="214" fillId="0" borderId="0" xfId="0" applyFont="1" applyAlignment="1">
      <alignment horizontal="left" indent="1"/>
    </xf>
    <xf numFmtId="0" fontId="215" fillId="0" borderId="0" xfId="0" applyNumberFormat="1" applyFont="1" applyAlignment="1">
      <alignment horizontal="right"/>
    </xf>
    <xf numFmtId="0" fontId="216" fillId="0" borderId="0" xfId="0" applyNumberFormat="1" applyFont="1" applyAlignment="1">
      <alignment horizontal="right"/>
    </xf>
    <xf numFmtId="0" fontId="217" fillId="0" borderId="0" xfId="0" applyNumberFormat="1" applyFont="1" applyAlignment="1">
      <alignment horizontal="right"/>
    </xf>
    <xf numFmtId="0" fontId="218" fillId="0" borderId="0" xfId="0" applyFont="1" applyAlignment="1">
      <alignment horizontal="left" indent="3"/>
    </xf>
    <xf numFmtId="0" fontId="219" fillId="0" borderId="0" xfId="0" applyNumberFormat="1" applyFont="1" applyAlignment="1">
      <alignment horizontal="right"/>
    </xf>
    <xf numFmtId="0" fontId="220" fillId="0" borderId="0" xfId="0" applyNumberFormat="1" applyFont="1" applyAlignment="1">
      <alignment horizontal="right"/>
    </xf>
    <xf numFmtId="0" fontId="221" fillId="0" borderId="0" xfId="0" applyNumberFormat="1" applyFont="1" applyAlignment="1">
      <alignment horizontal="right"/>
    </xf>
    <xf numFmtId="0" fontId="222" fillId="0" borderId="0" xfId="0" applyFont="1" applyAlignment="1">
      <alignment horizontal="left"/>
    </xf>
    <xf numFmtId="0" fontId="223" fillId="0" borderId="0" xfId="0" applyNumberFormat="1" applyFont="1" applyAlignment="1">
      <alignment horizontal="right"/>
    </xf>
    <xf numFmtId="0" fontId="224" fillId="0" borderId="0" xfId="0" applyNumberFormat="1" applyFont="1" applyAlignment="1">
      <alignment horizontal="right"/>
    </xf>
    <xf numFmtId="0" fontId="225" fillId="0" borderId="0" xfId="0" applyNumberFormat="1" applyFont="1" applyAlignment="1">
      <alignment horizontal="right"/>
    </xf>
    <xf numFmtId="0" fontId="226" fillId="0" borderId="0" xfId="0" applyFont="1" applyAlignment="1">
      <alignment horizontal="left" indent="1"/>
    </xf>
    <xf numFmtId="0" fontId="227" fillId="0" borderId="0" xfId="0" applyFont="1" applyAlignment="1">
      <alignment horizontal="left" indent="1"/>
    </xf>
    <xf numFmtId="0" fontId="228" fillId="0" borderId="0" xfId="0" applyNumberFormat="1" applyFont="1" applyAlignment="1">
      <alignment horizontal="right"/>
    </xf>
    <xf numFmtId="0" fontId="229" fillId="0" borderId="0" xfId="0" applyNumberFormat="1" applyFont="1" applyAlignment="1">
      <alignment horizontal="right"/>
    </xf>
    <xf numFmtId="0" fontId="230" fillId="0" borderId="0" xfId="0" applyNumberFormat="1" applyFont="1" applyAlignment="1">
      <alignment horizontal="right"/>
    </xf>
    <xf numFmtId="0" fontId="231" fillId="0" borderId="0" xfId="0" applyFont="1" applyAlignment="1">
      <alignment horizontal="left" indent="1"/>
    </xf>
    <xf numFmtId="0" fontId="232" fillId="0" borderId="0" xfId="0" applyFont="1" applyAlignment="1">
      <alignment horizontal="left" indent="1"/>
    </xf>
    <xf numFmtId="0" fontId="233" fillId="0" borderId="0" xfId="0" applyNumberFormat="1" applyFont="1" applyAlignment="1">
      <alignment horizontal="right"/>
    </xf>
    <xf numFmtId="0" fontId="234" fillId="0" borderId="0" xfId="0" applyNumberFormat="1" applyFont="1" applyAlignment="1">
      <alignment horizontal="right"/>
    </xf>
    <xf numFmtId="0" fontId="235" fillId="0" borderId="0" xfId="0" applyNumberFormat="1" applyFont="1" applyAlignment="1">
      <alignment horizontal="right"/>
    </xf>
    <xf numFmtId="0" fontId="236" fillId="0" borderId="0" xfId="0" applyFont="1" applyAlignment="1">
      <alignment horizontal="left" indent="1"/>
    </xf>
    <xf numFmtId="0" fontId="237" fillId="0" borderId="0" xfId="0" applyFont="1" applyAlignment="1">
      <alignment horizontal="left" indent="1"/>
    </xf>
    <xf numFmtId="0" fontId="238" fillId="0" borderId="0" xfId="0" applyNumberFormat="1" applyFont="1" applyAlignment="1">
      <alignment horizontal="right"/>
    </xf>
    <xf numFmtId="0" fontId="239" fillId="0" borderId="0" xfId="0" applyNumberFormat="1" applyFont="1" applyAlignment="1">
      <alignment horizontal="right"/>
    </xf>
    <xf numFmtId="0" fontId="240" fillId="0" borderId="0" xfId="0" applyNumberFormat="1" applyFont="1" applyAlignment="1">
      <alignment horizontal="right"/>
    </xf>
    <xf numFmtId="0" fontId="241" fillId="0" borderId="0" xfId="0" applyFont="1" applyAlignment="1">
      <alignment horizontal="left" indent="1"/>
    </xf>
    <xf numFmtId="0" fontId="242" fillId="0" borderId="0" xfId="0" applyFont="1" applyAlignment="1">
      <alignment horizontal="left" indent="1"/>
    </xf>
    <xf numFmtId="0" fontId="243" fillId="0" borderId="1" xfId="0" applyFont="1" applyBorder="1" applyAlignment="1">
      <alignment horizontal="center" vertical="center" wrapText="1"/>
    </xf>
    <xf numFmtId="0" fontId="244" fillId="0" borderId="0" xfId="0" applyFont="1" applyAlignment="1">
      <alignment horizontal="center"/>
    </xf>
    <xf numFmtId="0" fontId="245" fillId="0" borderId="0" xfId="0" applyFont="1" applyAlignment="1">
      <alignment horizontal="left"/>
    </xf>
    <xf numFmtId="0" fontId="246" fillId="0" borderId="0" xfId="0" applyNumberFormat="1" applyFont="1" applyAlignment="1">
      <alignment horizontal="right"/>
    </xf>
    <xf numFmtId="0" fontId="247" fillId="0" borderId="0" xfId="0" applyNumberFormat="1" applyFont="1" applyAlignment="1">
      <alignment horizontal="right"/>
    </xf>
    <xf numFmtId="0" fontId="248" fillId="0" borderId="0" xfId="0" applyNumberFormat="1" applyFont="1" applyAlignment="1">
      <alignment horizontal="right"/>
    </xf>
    <xf numFmtId="0" fontId="249" fillId="0" borderId="0" xfId="0" applyFont="1" applyAlignment="1">
      <alignment horizontal="left" indent="1"/>
    </xf>
    <xf numFmtId="0" fontId="250" fillId="0" borderId="0" xfId="0" applyNumberFormat="1" applyFont="1" applyAlignment="1">
      <alignment horizontal="right"/>
    </xf>
    <xf numFmtId="164" fontId="251" fillId="0" borderId="0" xfId="0" applyNumberFormat="1" applyFont="1" applyAlignment="1">
      <alignment horizontal="right"/>
    </xf>
    <xf numFmtId="164" fontId="252" fillId="0" borderId="0" xfId="0" applyNumberFormat="1" applyFont="1" applyAlignment="1">
      <alignment horizontal="right"/>
    </xf>
    <xf numFmtId="0" fontId="253" fillId="0" borderId="0" xfId="0" applyFont="1" applyAlignment="1">
      <alignment horizontal="left" indent="1"/>
    </xf>
    <xf numFmtId="0" fontId="254" fillId="0" borderId="0" xfId="0" applyNumberFormat="1" applyFont="1" applyAlignment="1">
      <alignment horizontal="right"/>
    </xf>
    <xf numFmtId="164" fontId="255" fillId="0" borderId="0" xfId="0" applyNumberFormat="1" applyFont="1" applyAlignment="1">
      <alignment horizontal="right"/>
    </xf>
    <xf numFmtId="164" fontId="256" fillId="0" borderId="0" xfId="0" applyNumberFormat="1" applyFont="1" applyAlignment="1">
      <alignment horizontal="right"/>
    </xf>
    <xf numFmtId="0" fontId="257" fillId="0" borderId="0" xfId="0" applyFont="1" applyAlignment="1">
      <alignment horizontal="left" indent="1"/>
    </xf>
    <xf numFmtId="0" fontId="258" fillId="0" borderId="0" xfId="0" applyNumberFormat="1" applyFont="1" applyAlignment="1">
      <alignment horizontal="right"/>
    </xf>
    <xf numFmtId="164" fontId="259" fillId="0" borderId="0" xfId="0" applyNumberFormat="1" applyFont="1" applyAlignment="1">
      <alignment horizontal="right"/>
    </xf>
    <xf numFmtId="164" fontId="260" fillId="0" borderId="0" xfId="0" applyNumberFormat="1" applyFont="1" applyAlignment="1">
      <alignment horizontal="right"/>
    </xf>
    <xf numFmtId="0" fontId="261" fillId="0" borderId="0" xfId="0" applyFont="1" applyAlignment="1">
      <alignment horizontal="left" indent="1"/>
    </xf>
    <xf numFmtId="0" fontId="262" fillId="0" borderId="0" xfId="0" applyNumberFormat="1" applyFont="1" applyAlignment="1">
      <alignment horizontal="right"/>
    </xf>
    <xf numFmtId="164" fontId="263" fillId="0" borderId="0" xfId="0" applyNumberFormat="1" applyFont="1" applyAlignment="1">
      <alignment horizontal="right"/>
    </xf>
    <xf numFmtId="164" fontId="264" fillId="0" borderId="0" xfId="0" applyNumberFormat="1" applyFont="1" applyAlignment="1">
      <alignment horizontal="right"/>
    </xf>
    <xf numFmtId="0" fontId="265" fillId="0" borderId="0" xfId="0" applyFont="1" applyAlignment="1">
      <alignment horizontal="left" indent="1"/>
    </xf>
    <xf numFmtId="0" fontId="266" fillId="0" borderId="0" xfId="0" applyNumberFormat="1" applyFont="1" applyAlignment="1">
      <alignment horizontal="right"/>
    </xf>
    <xf numFmtId="164" fontId="267" fillId="0" borderId="0" xfId="0" applyNumberFormat="1" applyFont="1" applyAlignment="1">
      <alignment horizontal="right"/>
    </xf>
    <xf numFmtId="164" fontId="268" fillId="0" borderId="0" xfId="0" applyNumberFormat="1" applyFont="1" applyAlignment="1">
      <alignment horizontal="right"/>
    </xf>
    <xf numFmtId="0" fontId="269" fillId="0" borderId="4" xfId="0" applyFont="1" applyBorder="1" applyAlignment="1">
      <alignment horizontal="left"/>
    </xf>
    <xf numFmtId="0" fontId="270" fillId="0" borderId="4" xfId="0" applyNumberFormat="1" applyFont="1" applyBorder="1" applyAlignment="1">
      <alignment horizontal="right"/>
    </xf>
    <xf numFmtId="164" fontId="271" fillId="0" borderId="4" xfId="0" applyNumberFormat="1" applyFont="1" applyBorder="1" applyAlignment="1">
      <alignment horizontal="right"/>
    </xf>
    <xf numFmtId="164" fontId="272" fillId="0" borderId="4" xfId="0" applyNumberFormat="1" applyFont="1" applyBorder="1" applyAlignment="1">
      <alignment horizontal="right"/>
    </xf>
    <xf numFmtId="0" fontId="273" fillId="0" borderId="0" xfId="0" applyFont="1" applyAlignment="1">
      <alignment horizontal="left"/>
    </xf>
    <xf numFmtId="0" fontId="274" fillId="0" borderId="0" xfId="0" applyNumberFormat="1" applyFont="1" applyAlignment="1">
      <alignment horizontal="right"/>
    </xf>
    <xf numFmtId="0" fontId="275" fillId="0" borderId="0" xfId="0" applyNumberFormat="1" applyFont="1" applyAlignment="1">
      <alignment horizontal="right"/>
    </xf>
    <xf numFmtId="0" fontId="276" fillId="0" borderId="0" xfId="0" applyNumberFormat="1" applyFont="1" applyAlignment="1">
      <alignment horizontal="right"/>
    </xf>
    <xf numFmtId="0" fontId="277" fillId="0" borderId="0" xfId="0" applyFont="1" applyAlignment="1">
      <alignment horizontal="left"/>
    </xf>
    <xf numFmtId="0" fontId="278" fillId="0" borderId="0" xfId="0" applyNumberFormat="1" applyFont="1" applyAlignment="1">
      <alignment horizontal="right"/>
    </xf>
    <xf numFmtId="0" fontId="279" fillId="0" borderId="0" xfId="0" applyNumberFormat="1" applyFont="1" applyAlignment="1">
      <alignment horizontal="right"/>
    </xf>
    <xf numFmtId="0" fontId="280" fillId="0" borderId="0" xfId="0" applyNumberFormat="1" applyFont="1" applyAlignment="1">
      <alignment horizontal="right"/>
    </xf>
    <xf numFmtId="0" fontId="281" fillId="0" borderId="0" xfId="0" applyFont="1" applyAlignment="1">
      <alignment horizontal="left" indent="1"/>
    </xf>
    <xf numFmtId="0" fontId="282" fillId="0" borderId="0" xfId="0" applyNumberFormat="1" applyFont="1" applyAlignment="1">
      <alignment horizontal="right"/>
    </xf>
    <xf numFmtId="164" fontId="283" fillId="0" borderId="0" xfId="0" applyNumberFormat="1" applyFont="1" applyAlignment="1">
      <alignment horizontal="right"/>
    </xf>
    <xf numFmtId="164" fontId="284" fillId="0" borderId="0" xfId="0" applyNumberFormat="1" applyFont="1" applyAlignment="1">
      <alignment horizontal="right"/>
    </xf>
    <xf numFmtId="0" fontId="285" fillId="0" borderId="4" xfId="0" applyFont="1" applyBorder="1" applyAlignment="1">
      <alignment horizontal="left"/>
    </xf>
    <xf numFmtId="0" fontId="286" fillId="0" borderId="0" xfId="0" applyNumberFormat="1" applyFont="1" applyAlignment="1">
      <alignment horizontal="right"/>
    </xf>
    <xf numFmtId="164" fontId="287" fillId="0" borderId="4" xfId="0" applyNumberFormat="1" applyFont="1" applyBorder="1" applyAlignment="1">
      <alignment horizontal="right"/>
    </xf>
    <xf numFmtId="164" fontId="288" fillId="0" borderId="4" xfId="0" applyNumberFormat="1" applyFont="1" applyBorder="1" applyAlignment="1">
      <alignment horizontal="right"/>
    </xf>
    <xf numFmtId="0" fontId="289" fillId="0" borderId="0" xfId="0" applyFont="1" applyAlignment="1">
      <alignment horizontal="left"/>
    </xf>
    <xf numFmtId="0" fontId="290" fillId="0" borderId="0" xfId="0" applyNumberFormat="1" applyFont="1" applyAlignment="1">
      <alignment horizontal="right"/>
    </xf>
    <xf numFmtId="0" fontId="291" fillId="0" borderId="0" xfId="0" applyNumberFormat="1" applyFont="1" applyAlignment="1">
      <alignment horizontal="right"/>
    </xf>
    <xf numFmtId="0" fontId="292" fillId="0" borderId="0" xfId="0" applyNumberFormat="1" applyFont="1" applyAlignment="1">
      <alignment horizontal="right"/>
    </xf>
    <xf numFmtId="0" fontId="293" fillId="0" borderId="0" xfId="0" applyFont="1" applyAlignment="1">
      <alignment horizontal="left"/>
    </xf>
    <xf numFmtId="0" fontId="294" fillId="0" borderId="0" xfId="0" applyNumberFormat="1" applyFont="1" applyAlignment="1">
      <alignment horizontal="right"/>
    </xf>
    <xf numFmtId="0" fontId="295" fillId="0" borderId="0" xfId="0" applyNumberFormat="1" applyFont="1" applyAlignment="1">
      <alignment horizontal="right"/>
    </xf>
    <xf numFmtId="0" fontId="296" fillId="0" borderId="0" xfId="0" applyNumberFormat="1" applyFont="1" applyAlignment="1">
      <alignment horizontal="right"/>
    </xf>
    <xf numFmtId="0" fontId="297" fillId="0" borderId="0" xfId="0" applyFont="1" applyAlignment="1">
      <alignment horizontal="left" indent="1"/>
    </xf>
    <xf numFmtId="165" fontId="298" fillId="0" borderId="0" xfId="0" applyNumberFormat="1" applyFont="1" applyAlignment="1">
      <alignment horizontal="right"/>
    </xf>
    <xf numFmtId="164" fontId="299" fillId="0" borderId="0" xfId="0" applyNumberFormat="1" applyFont="1" applyAlignment="1">
      <alignment horizontal="right"/>
    </xf>
    <xf numFmtId="0" fontId="300" fillId="0" borderId="0" xfId="0" applyFont="1" applyAlignment="1">
      <alignment horizontal="left" indent="1"/>
    </xf>
    <xf numFmtId="165" fontId="301" fillId="0" borderId="0" xfId="0" applyNumberFormat="1" applyFont="1" applyAlignment="1">
      <alignment horizontal="right"/>
    </xf>
    <xf numFmtId="164" fontId="302" fillId="0" borderId="0" xfId="0" applyNumberFormat="1" applyFont="1" applyAlignment="1">
      <alignment horizontal="right"/>
    </xf>
    <xf numFmtId="0" fontId="303" fillId="0" borderId="4" xfId="0" applyFont="1" applyBorder="1" applyAlignment="1">
      <alignment horizontal="left"/>
    </xf>
    <xf numFmtId="0" fontId="304" fillId="0" borderId="0" xfId="0" applyNumberFormat="1" applyFont="1" applyAlignment="1">
      <alignment horizontal="right"/>
    </xf>
    <xf numFmtId="164" fontId="305" fillId="0" borderId="4" xfId="0" applyNumberFormat="1" applyFont="1" applyBorder="1" applyAlignment="1">
      <alignment horizontal="right"/>
    </xf>
    <xf numFmtId="164" fontId="306" fillId="0" borderId="4" xfId="0" applyNumberFormat="1" applyFont="1" applyBorder="1" applyAlignment="1">
      <alignment horizontal="right"/>
    </xf>
    <xf numFmtId="0" fontId="307" fillId="0" borderId="0" xfId="0" applyFont="1" applyAlignment="1">
      <alignment horizontal="left"/>
    </xf>
    <xf numFmtId="0" fontId="308" fillId="0" borderId="0" xfId="0" applyNumberFormat="1" applyFont="1" applyAlignment="1">
      <alignment horizontal="right"/>
    </xf>
    <xf numFmtId="0" fontId="309" fillId="0" borderId="0" xfId="0" applyNumberFormat="1" applyFont="1" applyAlignment="1">
      <alignment horizontal="right"/>
    </xf>
    <xf numFmtId="0" fontId="310" fillId="0" borderId="0" xfId="0" applyNumberFormat="1" applyFont="1" applyAlignment="1">
      <alignment horizontal="right"/>
    </xf>
    <xf numFmtId="0" fontId="311" fillId="0" borderId="0" xfId="0" applyFont="1" applyAlignment="1">
      <alignment horizontal="left"/>
    </xf>
    <xf numFmtId="0" fontId="312" fillId="0" borderId="0" xfId="0" applyNumberFormat="1" applyFont="1" applyAlignment="1">
      <alignment horizontal="right"/>
    </xf>
    <xf numFmtId="164" fontId="313" fillId="0" borderId="0" xfId="0" applyNumberFormat="1" applyFont="1" applyAlignment="1">
      <alignment horizontal="right"/>
    </xf>
    <xf numFmtId="164" fontId="314" fillId="0" borderId="0" xfId="0" applyNumberFormat="1" applyFont="1" applyAlignment="1">
      <alignment horizontal="right"/>
    </xf>
    <xf numFmtId="0" fontId="315" fillId="0" borderId="0" xfId="0" applyFont="1" applyAlignment="1">
      <alignment horizontal="left"/>
    </xf>
    <xf numFmtId="0" fontId="316" fillId="0" borderId="0" xfId="0" applyNumberFormat="1" applyFont="1" applyAlignment="1">
      <alignment horizontal="right"/>
    </xf>
    <xf numFmtId="0" fontId="317" fillId="0" borderId="0" xfId="0" applyNumberFormat="1" applyFont="1" applyAlignment="1">
      <alignment horizontal="right"/>
    </xf>
    <xf numFmtId="0" fontId="318" fillId="0" borderId="0" xfId="0" applyNumberFormat="1" applyFont="1" applyAlignment="1">
      <alignment horizontal="right"/>
    </xf>
    <xf numFmtId="0" fontId="319" fillId="0" borderId="0" xfId="0" applyFont="1" applyAlignment="1">
      <alignment horizontal="left"/>
    </xf>
    <xf numFmtId="0" fontId="320" fillId="0" borderId="0" xfId="0" applyNumberFormat="1" applyFont="1" applyAlignment="1">
      <alignment horizontal="right"/>
    </xf>
    <xf numFmtId="0" fontId="321" fillId="0" borderId="0" xfId="0" applyNumberFormat="1" applyFont="1" applyAlignment="1">
      <alignment horizontal="right"/>
    </xf>
    <xf numFmtId="0" fontId="322" fillId="0" borderId="0" xfId="0" applyNumberFormat="1" applyFont="1" applyAlignment="1">
      <alignment horizontal="right"/>
    </xf>
    <xf numFmtId="0" fontId="323" fillId="0" borderId="0" xfId="0" applyFont="1" applyAlignment="1">
      <alignment horizontal="left" indent="1"/>
    </xf>
    <xf numFmtId="0" fontId="324" fillId="0" borderId="0" xfId="0" applyNumberFormat="1" applyFont="1" applyAlignment="1">
      <alignment horizontal="right"/>
    </xf>
    <xf numFmtId="164" fontId="325" fillId="0" borderId="0" xfId="0" applyNumberFormat="1" applyFont="1" applyAlignment="1">
      <alignment horizontal="right"/>
    </xf>
    <xf numFmtId="0" fontId="326" fillId="0" borderId="0" xfId="0" applyNumberFormat="1" applyFont="1" applyAlignment="1">
      <alignment horizontal="right"/>
    </xf>
    <xf numFmtId="0" fontId="327" fillId="0" borderId="0" xfId="0" applyFont="1" applyAlignment="1">
      <alignment horizontal="left" indent="1"/>
    </xf>
    <xf numFmtId="0" fontId="328" fillId="0" borderId="0" xfId="0" applyNumberFormat="1" applyFont="1" applyAlignment="1">
      <alignment horizontal="right"/>
    </xf>
    <xf numFmtId="164" fontId="329" fillId="0" borderId="0" xfId="0" applyNumberFormat="1" applyFont="1" applyAlignment="1">
      <alignment horizontal="right"/>
    </xf>
    <xf numFmtId="0" fontId="330" fillId="0" borderId="0" xfId="0" applyNumberFormat="1" applyFont="1" applyAlignment="1">
      <alignment horizontal="right"/>
    </xf>
    <xf numFmtId="0" fontId="331" fillId="0" borderId="0" xfId="0" applyFont="1" applyAlignment="1">
      <alignment horizontal="left" indent="1"/>
    </xf>
    <xf numFmtId="0" fontId="332" fillId="0" borderId="0" xfId="0" applyNumberFormat="1" applyFont="1" applyAlignment="1">
      <alignment horizontal="right"/>
    </xf>
    <xf numFmtId="164" fontId="333" fillId="0" borderId="0" xfId="0" applyNumberFormat="1" applyFont="1" applyAlignment="1">
      <alignment horizontal="right"/>
    </xf>
    <xf numFmtId="0" fontId="334" fillId="0" borderId="0" xfId="0" applyNumberFormat="1" applyFont="1" applyAlignment="1">
      <alignment horizontal="right"/>
    </xf>
    <xf numFmtId="0" fontId="335" fillId="0" borderId="0" xfId="0" applyFont="1" applyAlignment="1">
      <alignment horizontal="left" indent="1"/>
    </xf>
    <xf numFmtId="0" fontId="336" fillId="0" borderId="0" xfId="0" applyNumberFormat="1" applyFont="1" applyAlignment="1">
      <alignment horizontal="right"/>
    </xf>
    <xf numFmtId="164" fontId="337" fillId="0" borderId="0" xfId="0" applyNumberFormat="1" applyFont="1" applyAlignment="1">
      <alignment horizontal="right"/>
    </xf>
    <xf numFmtId="0" fontId="338" fillId="0" borderId="0" xfId="0" applyNumberFormat="1" applyFont="1" applyAlignment="1">
      <alignment horizontal="right"/>
    </xf>
    <xf numFmtId="0" fontId="339" fillId="0" borderId="0" xfId="0" applyFont="1" applyAlignment="1">
      <alignment horizontal="left" indent="1"/>
    </xf>
    <xf numFmtId="0" fontId="340" fillId="0" borderId="0" xfId="0" applyNumberFormat="1" applyFont="1" applyAlignment="1">
      <alignment horizontal="right"/>
    </xf>
    <xf numFmtId="164" fontId="341" fillId="0" borderId="0" xfId="0" applyNumberFormat="1" applyFont="1" applyAlignment="1">
      <alignment horizontal="right"/>
    </xf>
    <xf numFmtId="0" fontId="342" fillId="0" borderId="0" xfId="0" applyNumberFormat="1" applyFont="1" applyAlignment="1">
      <alignment horizontal="right"/>
    </xf>
    <xf numFmtId="0" fontId="343" fillId="0" borderId="0" xfId="0" applyFont="1" applyAlignment="1">
      <alignment horizontal="left"/>
    </xf>
    <xf numFmtId="0" fontId="344" fillId="0" borderId="0" xfId="0" applyNumberFormat="1" applyFont="1" applyAlignment="1">
      <alignment horizontal="right"/>
    </xf>
    <xf numFmtId="0" fontId="345" fillId="0" borderId="0" xfId="0" applyNumberFormat="1" applyFont="1" applyAlignment="1">
      <alignment horizontal="right"/>
    </xf>
    <xf numFmtId="0" fontId="346" fillId="0" borderId="0" xfId="0" applyNumberFormat="1" applyFont="1" applyAlignment="1">
      <alignment horizontal="right"/>
    </xf>
    <xf numFmtId="0" fontId="347" fillId="0" borderId="0" xfId="0" applyFont="1" applyAlignment="1">
      <alignment horizontal="left"/>
    </xf>
    <xf numFmtId="0" fontId="348" fillId="0" borderId="0" xfId="0" applyNumberFormat="1" applyFont="1" applyAlignment="1">
      <alignment horizontal="right"/>
    </xf>
    <xf numFmtId="0" fontId="349" fillId="0" borderId="0" xfId="0" applyNumberFormat="1" applyFont="1" applyAlignment="1">
      <alignment horizontal="right"/>
    </xf>
    <xf numFmtId="0" fontId="350" fillId="0" borderId="0" xfId="0" applyNumberFormat="1" applyFont="1" applyAlignment="1">
      <alignment horizontal="right"/>
    </xf>
    <xf numFmtId="0" fontId="351" fillId="0" borderId="0" xfId="0" applyFont="1" applyAlignment="1">
      <alignment horizontal="left" indent="1"/>
    </xf>
    <xf numFmtId="167" fontId="352" fillId="0" borderId="0" xfId="0" applyNumberFormat="1" applyFont="1" applyAlignment="1">
      <alignment horizontal="right"/>
    </xf>
    <xf numFmtId="0" fontId="353" fillId="0" borderId="0" xfId="0" applyFont="1" applyAlignment="1">
      <alignment horizontal="left" indent="1"/>
    </xf>
    <xf numFmtId="167" fontId="354" fillId="0" borderId="0" xfId="0" applyNumberFormat="1" applyFont="1" applyAlignment="1">
      <alignment horizontal="right"/>
    </xf>
    <xf numFmtId="0" fontId="355" fillId="0" borderId="0" xfId="0" applyFont="1" applyAlignment="1">
      <alignment horizontal="left"/>
    </xf>
    <xf numFmtId="0" fontId="356" fillId="0" borderId="0" xfId="0" applyNumberFormat="1" applyFont="1" applyAlignment="1">
      <alignment horizontal="right"/>
    </xf>
    <xf numFmtId="0" fontId="357" fillId="0" borderId="0" xfId="0" applyNumberFormat="1" applyFont="1" applyAlignment="1">
      <alignment horizontal="right"/>
    </xf>
    <xf numFmtId="0" fontId="358" fillId="0" borderId="0" xfId="0" applyNumberFormat="1" applyFont="1" applyAlignment="1">
      <alignment horizontal="right"/>
    </xf>
    <xf numFmtId="0" fontId="359" fillId="0" borderId="0" xfId="0" applyFont="1" applyAlignment="1">
      <alignment horizontal="left"/>
    </xf>
    <xf numFmtId="0" fontId="360" fillId="0" borderId="0" xfId="0" applyNumberFormat="1" applyFont="1" applyAlignment="1">
      <alignment horizontal="right"/>
    </xf>
    <xf numFmtId="0" fontId="361" fillId="0" borderId="0" xfId="0" applyNumberFormat="1" applyFont="1" applyAlignment="1">
      <alignment horizontal="right"/>
    </xf>
    <xf numFmtId="0" fontId="362" fillId="0" borderId="0" xfId="0" applyNumberFormat="1" applyFont="1" applyAlignment="1">
      <alignment horizontal="right"/>
    </xf>
    <xf numFmtId="0" fontId="363" fillId="0" borderId="0" xfId="0" applyFont="1" applyAlignment="1">
      <alignment horizontal="left" indent="1"/>
    </xf>
    <xf numFmtId="168" fontId="364" fillId="0" borderId="0" xfId="0" applyNumberFormat="1" applyFont="1" applyAlignment="1">
      <alignment horizontal="right"/>
    </xf>
    <xf numFmtId="0" fontId="365" fillId="0" borderId="0" xfId="0" applyFont="1" applyAlignment="1">
      <alignment horizontal="left" indent="1"/>
    </xf>
    <xf numFmtId="168" fontId="366" fillId="0" borderId="0" xfId="0" applyNumberFormat="1" applyFont="1" applyAlignment="1">
      <alignment horizontal="right"/>
    </xf>
    <xf numFmtId="0" fontId="367" fillId="0" borderId="0" xfId="0" applyFont="1" applyAlignment="1">
      <alignment horizontal="left" indent="1"/>
    </xf>
    <xf numFmtId="168" fontId="368" fillId="0" borderId="0" xfId="0" applyNumberFormat="1" applyFont="1" applyAlignment="1">
      <alignment horizontal="right"/>
    </xf>
    <xf numFmtId="0" fontId="369" fillId="0" borderId="0" xfId="0" applyFont="1" applyAlignment="1">
      <alignment horizontal="left"/>
    </xf>
    <xf numFmtId="0" fontId="370" fillId="0" borderId="0" xfId="0" applyNumberFormat="1" applyFont="1" applyAlignment="1">
      <alignment horizontal="right"/>
    </xf>
    <xf numFmtId="0" fontId="371" fillId="0" borderId="0" xfId="0" applyNumberFormat="1" applyFont="1" applyAlignment="1">
      <alignment horizontal="right"/>
    </xf>
    <xf numFmtId="0" fontId="372" fillId="0" borderId="0" xfId="0" applyNumberFormat="1" applyFont="1" applyAlignment="1">
      <alignment horizontal="right"/>
    </xf>
    <xf numFmtId="0" fontId="373" fillId="0" borderId="0" xfId="0" applyNumberFormat="1" applyFont="1" applyAlignment="1">
      <alignment horizontal="right"/>
    </xf>
    <xf numFmtId="164" fontId="374" fillId="0" borderId="0" xfId="0" applyNumberFormat="1" applyFont="1" applyAlignment="1">
      <alignment horizontal="right"/>
    </xf>
    <xf numFmtId="0" fontId="375" fillId="0" borderId="0" xfId="0" applyNumberFormat="1" applyFont="1" applyAlignment="1">
      <alignment horizontal="right"/>
    </xf>
    <xf numFmtId="0" fontId="376" fillId="0" borderId="0" xfId="0" applyNumberFormat="1" applyFont="1" applyAlignment="1">
      <alignment horizontal="right"/>
    </xf>
    <xf numFmtId="164" fontId="377" fillId="0" borderId="5" xfId="0" applyNumberFormat="1" applyFont="1" applyBorder="1" applyAlignment="1">
      <alignment horizontal="right"/>
    </xf>
    <xf numFmtId="0" fontId="378" fillId="0" borderId="0" xfId="0" applyNumberFormat="1" applyFont="1" applyAlignment="1">
      <alignment horizontal="right"/>
    </xf>
    <xf numFmtId="0" fontId="379" fillId="0" borderId="0" xfId="0" applyFont="1" applyAlignment="1">
      <alignment horizontal="left"/>
    </xf>
    <xf numFmtId="0" fontId="380" fillId="0" borderId="0" xfId="0" applyNumberFormat="1" applyFont="1" applyAlignment="1">
      <alignment horizontal="right"/>
    </xf>
    <xf numFmtId="0" fontId="381" fillId="0" borderId="0" xfId="0" applyNumberFormat="1" applyFont="1" applyAlignment="1">
      <alignment horizontal="right"/>
    </xf>
    <xf numFmtId="0" fontId="382" fillId="0" borderId="0" xfId="0" applyNumberFormat="1" applyFont="1" applyAlignment="1">
      <alignment horizontal="right"/>
    </xf>
    <xf numFmtId="0" fontId="383" fillId="0" borderId="0" xfId="0" applyFont="1" applyAlignment="1">
      <alignment horizontal="left" indent="1"/>
    </xf>
    <xf numFmtId="0" fontId="384" fillId="0" borderId="0" xfId="0" applyNumberFormat="1" applyFont="1" applyAlignment="1">
      <alignment horizontal="right"/>
    </xf>
    <xf numFmtId="0" fontId="385" fillId="0" borderId="0" xfId="0" applyNumberFormat="1" applyFont="1" applyAlignment="1">
      <alignment horizontal="right"/>
    </xf>
    <xf numFmtId="0" fontId="386" fillId="0" borderId="0" xfId="0" applyNumberFormat="1" applyFont="1" applyAlignment="1">
      <alignment horizontal="right"/>
    </xf>
    <xf numFmtId="0" fontId="387" fillId="0" borderId="0" xfId="0" applyFont="1" applyAlignment="1">
      <alignment horizontal="left" indent="3"/>
    </xf>
    <xf numFmtId="0" fontId="388" fillId="0" borderId="0" xfId="0" applyNumberFormat="1" applyFont="1" applyAlignment="1">
      <alignment horizontal="right"/>
    </xf>
    <xf numFmtId="0" fontId="389" fillId="0" borderId="0" xfId="0" applyNumberFormat="1" applyFont="1" applyAlignment="1">
      <alignment horizontal="right"/>
    </xf>
    <xf numFmtId="0" fontId="390" fillId="0" borderId="0" xfId="0" applyNumberFormat="1" applyFont="1" applyAlignment="1">
      <alignment horizontal="right"/>
    </xf>
    <xf numFmtId="0" fontId="391" fillId="0" borderId="0" xfId="0" applyFont="1" applyAlignment="1">
      <alignment horizontal="left"/>
    </xf>
    <xf numFmtId="0" fontId="392" fillId="0" borderId="0" xfId="0" applyNumberFormat="1" applyFont="1" applyAlignment="1">
      <alignment horizontal="right"/>
    </xf>
    <xf numFmtId="0" fontId="393" fillId="0" borderId="0" xfId="0" applyNumberFormat="1" applyFont="1" applyAlignment="1">
      <alignment horizontal="right"/>
    </xf>
    <xf numFmtId="0" fontId="394" fillId="0" borderId="0" xfId="0" applyNumberFormat="1" applyFont="1" applyAlignment="1">
      <alignment horizontal="right"/>
    </xf>
    <xf numFmtId="0" fontId="395" fillId="0" borderId="0" xfId="0" applyFont="1" applyAlignment="1">
      <alignment horizontal="left" indent="1"/>
    </xf>
    <xf numFmtId="0" fontId="396" fillId="0" borderId="0" xfId="0" applyFont="1" applyAlignment="1">
      <alignment horizontal="left" indent="1"/>
    </xf>
    <xf numFmtId="0" fontId="397" fillId="0" borderId="0" xfId="0" applyNumberFormat="1" applyFont="1" applyAlignment="1">
      <alignment horizontal="right"/>
    </xf>
    <xf numFmtId="0" fontId="398" fillId="0" borderId="0" xfId="0" applyNumberFormat="1" applyFont="1" applyAlignment="1">
      <alignment horizontal="right"/>
    </xf>
    <xf numFmtId="0" fontId="399" fillId="0" borderId="0" xfId="0" applyNumberFormat="1" applyFont="1" applyAlignment="1">
      <alignment horizontal="right"/>
    </xf>
    <xf numFmtId="0" fontId="400" fillId="0" borderId="0" xfId="0" applyFont="1" applyAlignment="1">
      <alignment horizontal="left" indent="1"/>
    </xf>
    <xf numFmtId="0" fontId="401" fillId="0" borderId="0" xfId="0" applyFont="1" applyAlignment="1">
      <alignment horizontal="left" indent="1"/>
    </xf>
    <xf numFmtId="0" fontId="402" fillId="0" borderId="0" xfId="0" applyNumberFormat="1" applyFont="1" applyAlignment="1">
      <alignment horizontal="right"/>
    </xf>
    <xf numFmtId="0" fontId="403" fillId="0" borderId="0" xfId="0" applyNumberFormat="1" applyFont="1" applyAlignment="1">
      <alignment horizontal="right"/>
    </xf>
    <xf numFmtId="0" fontId="404" fillId="0" borderId="0" xfId="0" applyNumberFormat="1" applyFont="1" applyAlignment="1">
      <alignment horizontal="right"/>
    </xf>
    <xf numFmtId="0" fontId="405" fillId="0" borderId="0" xfId="0" applyFont="1" applyAlignment="1">
      <alignment horizontal="left" indent="1"/>
    </xf>
    <xf numFmtId="0" fontId="406" fillId="0" borderId="0" xfId="0" applyFont="1" applyAlignment="1">
      <alignment horizontal="left" indent="1"/>
    </xf>
    <xf numFmtId="0" fontId="407" fillId="0" borderId="0" xfId="0" applyFont="1" applyAlignment="1">
      <alignment horizontal="center"/>
    </xf>
    <xf numFmtId="0" fontId="408" fillId="0" borderId="1" xfId="0" applyFont="1" applyBorder="1" applyAlignment="1">
      <alignment horizontal="center" vertical="center" wrapText="1"/>
    </xf>
    <xf numFmtId="0" fontId="409" fillId="0" borderId="0" xfId="0" applyFont="1" applyAlignment="1">
      <alignment horizontal="center"/>
    </xf>
    <xf numFmtId="0" fontId="410" fillId="0" borderId="0" xfId="0" applyFont="1" applyAlignment="1">
      <alignment horizontal="left"/>
    </xf>
    <xf numFmtId="169" fontId="411" fillId="0" borderId="0" xfId="0" applyNumberFormat="1" applyFont="1" applyAlignment="1">
      <alignment horizontal="right"/>
    </xf>
    <xf numFmtId="170" fontId="412" fillId="0" borderId="0" xfId="0" applyNumberFormat="1" applyFont="1" applyAlignment="1">
      <alignment horizontal="right"/>
    </xf>
    <xf numFmtId="171" fontId="413" fillId="0" borderId="0" xfId="0" applyNumberFormat="1" applyFont="1" applyAlignment="1">
      <alignment horizontal="right"/>
    </xf>
    <xf numFmtId="172" fontId="414" fillId="0" borderId="0" xfId="0" applyNumberFormat="1" applyFont="1" applyAlignment="1">
      <alignment horizontal="right"/>
    </xf>
    <xf numFmtId="173" fontId="415" fillId="0" borderId="0" xfId="0" applyNumberFormat="1" applyFont="1" applyAlignment="1">
      <alignment horizontal="right"/>
    </xf>
    <xf numFmtId="173" fontId="416" fillId="0" borderId="0" xfId="0" applyNumberFormat="1" applyFont="1" applyAlignment="1">
      <alignment horizontal="right"/>
    </xf>
    <xf numFmtId="0" fontId="417" fillId="0" borderId="4" xfId="0" applyNumberFormat="1" applyFont="1" applyBorder="1" applyAlignment="1">
      <alignment horizontal="right"/>
    </xf>
    <xf numFmtId="0" fontId="418" fillId="0" borderId="4" xfId="0" applyNumberFormat="1" applyFont="1" applyBorder="1" applyAlignment="1">
      <alignment horizontal="right"/>
    </xf>
    <xf numFmtId="174" fontId="419" fillId="0" borderId="4" xfId="0" applyNumberFormat="1" applyFont="1" applyBorder="1" applyAlignment="1">
      <alignment horizontal="right"/>
    </xf>
    <xf numFmtId="0" fontId="420" fillId="0" borderId="4" xfId="0" applyNumberFormat="1" applyFont="1" applyBorder="1" applyAlignment="1">
      <alignment horizontal="right"/>
    </xf>
    <xf numFmtId="173" fontId="421" fillId="0" borderId="4" xfId="0" applyNumberFormat="1" applyFont="1" applyBorder="1" applyAlignment="1">
      <alignment horizontal="right"/>
    </xf>
    <xf numFmtId="173" fontId="422" fillId="0" borderId="4" xfId="0" applyNumberFormat="1" applyFont="1" applyBorder="1" applyAlignment="1">
      <alignment horizontal="right"/>
    </xf>
    <xf numFmtId="0" fontId="423" fillId="0" borderId="0" xfId="0" applyFont="1"/>
    <xf numFmtId="0" fontId="424" fillId="0" borderId="0" xfId="0" applyFont="1" applyAlignment="1">
      <alignment horizontal="center"/>
    </xf>
    <xf numFmtId="0" fontId="425" fillId="0" borderId="1" xfId="0" applyFont="1" applyBorder="1" applyAlignment="1">
      <alignment horizontal="center" vertical="center" wrapText="1"/>
    </xf>
    <xf numFmtId="0" fontId="426" fillId="0" borderId="0" xfId="0" applyFont="1" applyAlignment="1">
      <alignment horizontal="left"/>
    </xf>
    <xf numFmtId="173" fontId="427" fillId="0" borderId="0" xfId="0" applyNumberFormat="1" applyFont="1" applyAlignment="1">
      <alignment horizontal="right"/>
    </xf>
    <xf numFmtId="173" fontId="428" fillId="0" borderId="0" xfId="0" applyNumberFormat="1" applyFont="1" applyAlignment="1">
      <alignment horizontal="right"/>
    </xf>
    <xf numFmtId="165" fontId="429" fillId="0" borderId="0" xfId="0" applyNumberFormat="1" applyFont="1" applyAlignment="1">
      <alignment horizontal="right"/>
    </xf>
    <xf numFmtId="171" fontId="430" fillId="0" borderId="0" xfId="0" applyNumberFormat="1" applyFont="1" applyAlignment="1">
      <alignment horizontal="right"/>
    </xf>
    <xf numFmtId="0" fontId="431" fillId="0" borderId="0" xfId="0" applyNumberFormat="1" applyFont="1" applyAlignment="1">
      <alignment horizontal="right"/>
    </xf>
    <xf numFmtId="0" fontId="432" fillId="0" borderId="0" xfId="0" applyNumberFormat="1" applyFont="1" applyAlignment="1">
      <alignment horizontal="right"/>
    </xf>
    <xf numFmtId="0" fontId="433" fillId="0" borderId="0" xfId="0" applyNumberFormat="1" applyFont="1" applyAlignment="1">
      <alignment horizontal="right"/>
    </xf>
    <xf numFmtId="166" fontId="434" fillId="0" borderId="0" xfId="0" applyNumberFormat="1" applyFont="1" applyAlignment="1">
      <alignment horizontal="right"/>
    </xf>
    <xf numFmtId="0" fontId="435" fillId="0" borderId="0" xfId="0" applyNumberFormat="1" applyFont="1" applyAlignment="1">
      <alignment horizontal="right"/>
    </xf>
    <xf numFmtId="0" fontId="436" fillId="0" borderId="0" xfId="0" applyNumberFormat="1" applyFont="1" applyAlignment="1">
      <alignment horizontal="right"/>
    </xf>
    <xf numFmtId="0" fontId="437" fillId="0" borderId="0" xfId="0" applyNumberFormat="1" applyFont="1" applyAlignment="1">
      <alignment horizontal="right"/>
    </xf>
    <xf numFmtId="166" fontId="438" fillId="0" borderId="0" xfId="0" applyNumberFormat="1" applyFont="1" applyAlignment="1">
      <alignment horizontal="right"/>
    </xf>
    <xf numFmtId="175" fontId="439" fillId="0" borderId="0" xfId="0" applyNumberFormat="1" applyFont="1" applyAlignment="1">
      <alignment horizontal="right"/>
    </xf>
    <xf numFmtId="174" fontId="440" fillId="0" borderId="0" xfId="0" applyNumberFormat="1" applyFont="1" applyAlignment="1">
      <alignment horizontal="right"/>
    </xf>
    <xf numFmtId="176" fontId="441" fillId="0" borderId="0" xfId="0" applyNumberFormat="1" applyFont="1" applyAlignment="1">
      <alignment horizontal="right"/>
    </xf>
    <xf numFmtId="0" fontId="442" fillId="0" borderId="0" xfId="0" applyNumberFormat="1" applyFont="1" applyAlignment="1">
      <alignment horizontal="right"/>
    </xf>
    <xf numFmtId="0" fontId="443" fillId="0" borderId="0" xfId="0" applyNumberFormat="1" applyFont="1" applyAlignment="1">
      <alignment horizontal="right"/>
    </xf>
    <xf numFmtId="166" fontId="444" fillId="0" borderId="0" xfId="0" applyNumberFormat="1" applyFont="1" applyAlignment="1">
      <alignment horizontal="right"/>
    </xf>
    <xf numFmtId="175" fontId="445" fillId="0" borderId="0" xfId="0" applyNumberFormat="1" applyFont="1" applyAlignment="1">
      <alignment horizontal="right"/>
    </xf>
    <xf numFmtId="174" fontId="446" fillId="0" borderId="0" xfId="0" applyNumberFormat="1" applyFont="1" applyAlignment="1">
      <alignment horizontal="right"/>
    </xf>
    <xf numFmtId="176" fontId="447" fillId="0" borderId="0" xfId="0" applyNumberFormat="1" applyFont="1" applyAlignment="1">
      <alignment horizontal="right"/>
    </xf>
    <xf numFmtId="175" fontId="448" fillId="0" borderId="0" xfId="0" applyNumberFormat="1" applyFont="1" applyAlignment="1">
      <alignment horizontal="right"/>
    </xf>
    <xf numFmtId="174" fontId="449" fillId="0" borderId="0" xfId="0" applyNumberFormat="1" applyFont="1" applyAlignment="1">
      <alignment horizontal="right"/>
    </xf>
    <xf numFmtId="176" fontId="450" fillId="0" borderId="0" xfId="0" applyNumberFormat="1" applyFont="1" applyAlignment="1">
      <alignment horizontal="right"/>
    </xf>
    <xf numFmtId="175" fontId="451" fillId="0" borderId="0" xfId="0" applyNumberFormat="1" applyFont="1" applyAlignment="1">
      <alignment horizontal="right"/>
    </xf>
    <xf numFmtId="174" fontId="452" fillId="0" borderId="0" xfId="0" applyNumberFormat="1" applyFont="1" applyAlignment="1">
      <alignment horizontal="right"/>
    </xf>
    <xf numFmtId="176" fontId="453" fillId="0" borderId="0" xfId="0" applyNumberFormat="1" applyFont="1" applyAlignment="1">
      <alignment horizontal="right"/>
    </xf>
    <xf numFmtId="175" fontId="454" fillId="0" borderId="0" xfId="0" applyNumberFormat="1" applyFont="1" applyAlignment="1">
      <alignment horizontal="right"/>
    </xf>
    <xf numFmtId="174" fontId="455" fillId="0" borderId="0" xfId="0" applyNumberFormat="1" applyFont="1" applyAlignment="1">
      <alignment horizontal="right"/>
    </xf>
    <xf numFmtId="176" fontId="456" fillId="0" borderId="0" xfId="0" applyNumberFormat="1" applyFont="1" applyAlignment="1">
      <alignment horizontal="right"/>
    </xf>
    <xf numFmtId="176" fontId="457" fillId="0" borderId="0" xfId="0" applyNumberFormat="1" applyFont="1" applyAlignment="1">
      <alignment horizontal="right"/>
    </xf>
    <xf numFmtId="175" fontId="458" fillId="0" borderId="0" xfId="0" applyNumberFormat="1" applyFont="1" applyAlignment="1">
      <alignment horizontal="right"/>
    </xf>
    <xf numFmtId="174" fontId="459" fillId="0" borderId="0" xfId="0" applyNumberFormat="1" applyFont="1" applyAlignment="1">
      <alignment horizontal="right"/>
    </xf>
    <xf numFmtId="176" fontId="460" fillId="0" borderId="0" xfId="0" applyNumberFormat="1" applyFont="1" applyAlignment="1">
      <alignment horizontal="right"/>
    </xf>
    <xf numFmtId="176" fontId="461" fillId="0" borderId="0" xfId="0" applyNumberFormat="1" applyFont="1" applyAlignment="1">
      <alignment horizontal="right"/>
    </xf>
    <xf numFmtId="175" fontId="462" fillId="0" borderId="0" xfId="0" applyNumberFormat="1" applyFont="1" applyAlignment="1">
      <alignment horizontal="right"/>
    </xf>
    <xf numFmtId="174" fontId="463" fillId="0" borderId="0" xfId="0" applyNumberFormat="1" applyFont="1" applyAlignment="1">
      <alignment horizontal="right"/>
    </xf>
    <xf numFmtId="176" fontId="464" fillId="0" borderId="0" xfId="0" applyNumberFormat="1" applyFont="1" applyAlignment="1">
      <alignment horizontal="right"/>
    </xf>
    <xf numFmtId="175" fontId="465" fillId="0" borderId="0" xfId="0" applyNumberFormat="1" applyFont="1" applyAlignment="1">
      <alignment horizontal="right"/>
    </xf>
    <xf numFmtId="174" fontId="466" fillId="0" borderId="0" xfId="0" applyNumberFormat="1" applyFont="1" applyAlignment="1">
      <alignment horizontal="right"/>
    </xf>
    <xf numFmtId="176" fontId="467" fillId="0" borderId="0" xfId="0" applyNumberFormat="1" applyFont="1" applyAlignment="1">
      <alignment horizontal="right"/>
    </xf>
    <xf numFmtId="175" fontId="468" fillId="0" borderId="0" xfId="0" applyNumberFormat="1" applyFont="1" applyAlignment="1">
      <alignment horizontal="right"/>
    </xf>
    <xf numFmtId="174" fontId="469" fillId="0" borderId="0" xfId="0" applyNumberFormat="1" applyFont="1" applyAlignment="1">
      <alignment horizontal="right"/>
    </xf>
    <xf numFmtId="176" fontId="470" fillId="0" borderId="0" xfId="0" applyNumberFormat="1" applyFont="1" applyAlignment="1">
      <alignment horizontal="right"/>
    </xf>
    <xf numFmtId="0" fontId="471" fillId="0" borderId="0" xfId="0" applyNumberFormat="1" applyFont="1" applyAlignment="1">
      <alignment horizontal="right"/>
    </xf>
    <xf numFmtId="166" fontId="472" fillId="0" borderId="0" xfId="0" applyNumberFormat="1" applyFont="1" applyAlignment="1">
      <alignment horizontal="right"/>
    </xf>
    <xf numFmtId="166" fontId="473" fillId="0" borderId="0" xfId="0" applyNumberFormat="1" applyFont="1" applyAlignment="1">
      <alignment horizontal="right"/>
    </xf>
    <xf numFmtId="0" fontId="474" fillId="0" borderId="0" xfId="0" applyFont="1" applyAlignment="1">
      <alignment horizontal="left"/>
    </xf>
    <xf numFmtId="0" fontId="475" fillId="0" borderId="4" xfId="0" applyNumberFormat="1" applyFont="1" applyBorder="1" applyAlignment="1">
      <alignment horizontal="right"/>
    </xf>
    <xf numFmtId="0" fontId="476" fillId="0" borderId="4" xfId="0" applyNumberFormat="1" applyFont="1" applyBorder="1" applyAlignment="1">
      <alignment horizontal="right"/>
    </xf>
    <xf numFmtId="177" fontId="477" fillId="0" borderId="4" xfId="0" applyNumberFormat="1" applyFont="1" applyBorder="1" applyAlignment="1">
      <alignment horizontal="right"/>
    </xf>
    <xf numFmtId="171" fontId="478" fillId="0" borderId="4" xfId="0" applyNumberFormat="1" applyFont="1" applyBorder="1" applyAlignment="1">
      <alignment horizontal="right"/>
    </xf>
    <xf numFmtId="0" fontId="479" fillId="0" borderId="4" xfId="0" applyNumberFormat="1" applyFont="1" applyBorder="1" applyAlignment="1">
      <alignment horizontal="right"/>
    </xf>
    <xf numFmtId="0" fontId="480" fillId="0" borderId="4" xfId="0" applyNumberFormat="1" applyFont="1" applyBorder="1" applyAlignment="1">
      <alignment horizontal="right"/>
    </xf>
    <xf numFmtId="0" fontId="481" fillId="0" borderId="4" xfId="0" applyNumberFormat="1" applyFont="1" applyBorder="1" applyAlignment="1">
      <alignment horizontal="right"/>
    </xf>
    <xf numFmtId="0" fontId="482" fillId="0" borderId="4" xfId="0" applyNumberFormat="1" applyFont="1" applyBorder="1" applyAlignment="1">
      <alignment horizontal="right"/>
    </xf>
    <xf numFmtId="0" fontId="483" fillId="0" borderId="4" xfId="0" applyNumberFormat="1" applyFont="1" applyBorder="1" applyAlignment="1">
      <alignment horizontal="right"/>
    </xf>
    <xf numFmtId="0" fontId="484" fillId="0" borderId="4" xfId="0" applyNumberFormat="1" applyFont="1" applyBorder="1" applyAlignment="1">
      <alignment horizontal="right"/>
    </xf>
    <xf numFmtId="0" fontId="485" fillId="0" borderId="0" xfId="0" applyFont="1"/>
    <xf numFmtId="0" fontId="486" fillId="0" borderId="1" xfId="0" applyFont="1" applyBorder="1" applyAlignment="1">
      <alignment horizontal="center" vertical="center" wrapText="1"/>
    </xf>
    <xf numFmtId="0" fontId="487" fillId="0" borderId="0" xfId="0" applyFont="1" applyAlignment="1">
      <alignment horizontal="left"/>
    </xf>
    <xf numFmtId="164" fontId="488" fillId="0" borderId="0" xfId="0" applyNumberFormat="1" applyFont="1" applyAlignment="1">
      <alignment horizontal="right"/>
    </xf>
    <xf numFmtId="164" fontId="489" fillId="0" borderId="0" xfId="0" applyNumberFormat="1" applyFont="1" applyAlignment="1">
      <alignment horizontal="right"/>
    </xf>
    <xf numFmtId="0" fontId="490" fillId="0" borderId="0" xfId="0" applyNumberFormat="1" applyFont="1" applyAlignment="1">
      <alignment horizontal="right"/>
    </xf>
    <xf numFmtId="0" fontId="491" fillId="0" borderId="0" xfId="0" applyFont="1" applyAlignment="1">
      <alignment horizontal="left" indent="1"/>
    </xf>
    <xf numFmtId="0" fontId="492" fillId="0" borderId="0" xfId="0" applyNumberFormat="1" applyFont="1" applyAlignment="1">
      <alignment horizontal="right"/>
    </xf>
    <xf numFmtId="0" fontId="493" fillId="0" borderId="0" xfId="0" applyNumberFormat="1" applyFont="1" applyAlignment="1">
      <alignment horizontal="right"/>
    </xf>
    <xf numFmtId="0" fontId="494" fillId="0" borderId="0" xfId="0" applyNumberFormat="1" applyFont="1" applyAlignment="1">
      <alignment horizontal="right"/>
    </xf>
    <xf numFmtId="0" fontId="495" fillId="0" borderId="0" xfId="0" applyFont="1" applyAlignment="1">
      <alignment horizontal="left" indent="2"/>
    </xf>
    <xf numFmtId="0" fontId="496" fillId="0" borderId="0" xfId="0" applyNumberFormat="1" applyFont="1" applyAlignment="1">
      <alignment horizontal="right"/>
    </xf>
    <xf numFmtId="164" fontId="497" fillId="0" borderId="0" xfId="0" applyNumberFormat="1" applyFont="1" applyAlignment="1">
      <alignment horizontal="right"/>
    </xf>
    <xf numFmtId="164" fontId="498" fillId="0" borderId="0" xfId="0" applyNumberFormat="1" applyFont="1" applyAlignment="1">
      <alignment horizontal="right"/>
    </xf>
    <xf numFmtId="0" fontId="499" fillId="0" borderId="0" xfId="0" applyFont="1" applyAlignment="1">
      <alignment horizontal="left" indent="2"/>
    </xf>
    <xf numFmtId="164" fontId="500" fillId="0" borderId="0" xfId="0" applyNumberFormat="1" applyFont="1" applyAlignment="1">
      <alignment horizontal="right"/>
    </xf>
    <xf numFmtId="0" fontId="501" fillId="0" borderId="0" xfId="0" applyFont="1" applyAlignment="1">
      <alignment horizontal="left" indent="2"/>
    </xf>
    <xf numFmtId="164" fontId="502" fillId="0" borderId="0" xfId="0" applyNumberFormat="1" applyFont="1" applyAlignment="1">
      <alignment horizontal="right"/>
    </xf>
    <xf numFmtId="0" fontId="503" fillId="0" borderId="0" xfId="0" applyFont="1" applyAlignment="1">
      <alignment horizontal="left" indent="2"/>
    </xf>
    <xf numFmtId="164" fontId="504" fillId="0" borderId="0" xfId="0" applyNumberFormat="1" applyFont="1" applyAlignment="1">
      <alignment horizontal="right"/>
    </xf>
    <xf numFmtId="0" fontId="505" fillId="0" borderId="0" xfId="0" applyFont="1" applyAlignment="1">
      <alignment horizontal="left" indent="1"/>
    </xf>
    <xf numFmtId="0" fontId="506" fillId="0" borderId="0" xfId="0" applyNumberFormat="1" applyFont="1" applyAlignment="1">
      <alignment horizontal="right"/>
    </xf>
    <xf numFmtId="0" fontId="507" fillId="0" borderId="0" xfId="0" applyNumberFormat="1" applyFont="1" applyAlignment="1">
      <alignment horizontal="right"/>
    </xf>
    <xf numFmtId="0" fontId="508" fillId="0" borderId="0" xfId="0" applyNumberFormat="1" applyFont="1" applyAlignment="1">
      <alignment horizontal="right"/>
    </xf>
    <xf numFmtId="0" fontId="509" fillId="0" borderId="0" xfId="0" applyFont="1" applyAlignment="1">
      <alignment horizontal="left" indent="1"/>
    </xf>
    <xf numFmtId="164" fontId="510" fillId="0" borderId="0" xfId="0" applyNumberFormat="1" applyFont="1" applyAlignment="1">
      <alignment horizontal="right"/>
    </xf>
    <xf numFmtId="164" fontId="511" fillId="0" borderId="0" xfId="0" applyNumberFormat="1" applyFont="1" applyAlignment="1">
      <alignment horizontal="right"/>
    </xf>
    <xf numFmtId="0" fontId="512" fillId="0" borderId="0" xfId="0" applyNumberFormat="1" applyFont="1" applyAlignment="1">
      <alignment horizontal="right"/>
    </xf>
    <xf numFmtId="0" fontId="513" fillId="0" borderId="0" xfId="0" applyFont="1" applyAlignment="1">
      <alignment horizontal="left" indent="1"/>
    </xf>
    <xf numFmtId="164" fontId="514" fillId="0" borderId="0" xfId="0" applyNumberFormat="1" applyFont="1" applyAlignment="1">
      <alignment horizontal="right"/>
    </xf>
    <xf numFmtId="164" fontId="515" fillId="0" borderId="0" xfId="0" applyNumberFormat="1" applyFont="1" applyAlignment="1">
      <alignment horizontal="right"/>
    </xf>
    <xf numFmtId="0" fontId="516" fillId="0" borderId="0" xfId="0" applyNumberFormat="1" applyFont="1" applyAlignment="1">
      <alignment horizontal="right"/>
    </xf>
    <xf numFmtId="0" fontId="517" fillId="0" borderId="0" xfId="0" applyFont="1" applyAlignment="1">
      <alignment horizontal="left" indent="1"/>
    </xf>
    <xf numFmtId="164" fontId="518" fillId="0" borderId="3" xfId="0" applyNumberFormat="1" applyFont="1" applyBorder="1" applyAlignment="1">
      <alignment horizontal="right"/>
    </xf>
    <xf numFmtId="164" fontId="519" fillId="0" borderId="3" xfId="0" applyNumberFormat="1" applyFont="1" applyBorder="1" applyAlignment="1">
      <alignment horizontal="right"/>
    </xf>
    <xf numFmtId="0" fontId="520" fillId="0" borderId="0" xfId="0" applyNumberFormat="1" applyFont="1" applyAlignment="1">
      <alignment horizontal="right"/>
    </xf>
    <xf numFmtId="0" fontId="521" fillId="0" borderId="0" xfId="0" applyFont="1" applyAlignment="1">
      <alignment horizontal="left" indent="1"/>
    </xf>
    <xf numFmtId="0" fontId="522" fillId="0" borderId="0" xfId="0" applyNumberFormat="1" applyFont="1" applyAlignment="1">
      <alignment horizontal="right"/>
    </xf>
    <xf numFmtId="0" fontId="523" fillId="0" borderId="0" xfId="0" applyNumberFormat="1" applyFont="1" applyAlignment="1">
      <alignment horizontal="right"/>
    </xf>
    <xf numFmtId="0" fontId="524" fillId="0" borderId="0" xfId="0" applyNumberFormat="1" applyFont="1" applyAlignment="1">
      <alignment horizontal="right"/>
    </xf>
    <xf numFmtId="0" fontId="525" fillId="0" borderId="0" xfId="0" applyFont="1" applyAlignment="1">
      <alignment horizontal="left" indent="1"/>
    </xf>
    <xf numFmtId="164" fontId="526" fillId="0" borderId="6" xfId="0" applyNumberFormat="1" applyFont="1" applyBorder="1" applyAlignment="1">
      <alignment horizontal="right"/>
    </xf>
    <xf numFmtId="164" fontId="527" fillId="0" borderId="6" xfId="0" applyNumberFormat="1" applyFont="1" applyBorder="1" applyAlignment="1">
      <alignment horizontal="right"/>
    </xf>
    <xf numFmtId="0" fontId="528" fillId="0" borderId="0" xfId="0" applyNumberFormat="1" applyFont="1" applyAlignment="1">
      <alignment horizontal="right"/>
    </xf>
    <xf numFmtId="0" fontId="529" fillId="0" borderId="0" xfId="0" applyFont="1" applyAlignment="1">
      <alignment horizontal="left" indent="1"/>
    </xf>
    <xf numFmtId="0" fontId="530" fillId="0" borderId="0" xfId="0" applyNumberFormat="1" applyFont="1" applyAlignment="1">
      <alignment horizontal="right"/>
    </xf>
    <xf numFmtId="0" fontId="531" fillId="0" borderId="0" xfId="0" applyNumberFormat="1" applyFont="1" applyAlignment="1">
      <alignment horizontal="right"/>
    </xf>
    <xf numFmtId="0" fontId="532" fillId="0" borderId="0" xfId="0" applyNumberFormat="1" applyFont="1" applyAlignment="1">
      <alignment horizontal="right"/>
    </xf>
    <xf numFmtId="0" fontId="533" fillId="0" borderId="0" xfId="0" applyFont="1" applyAlignment="1">
      <alignment horizontal="left" indent="1"/>
    </xf>
    <xf numFmtId="0" fontId="534" fillId="0" borderId="0" xfId="0" applyNumberFormat="1" applyFont="1" applyAlignment="1">
      <alignment horizontal="right"/>
    </xf>
    <xf numFmtId="164" fontId="535" fillId="0" borderId="0" xfId="0" applyNumberFormat="1" applyFont="1" applyAlignment="1">
      <alignment horizontal="right"/>
    </xf>
    <xf numFmtId="0" fontId="536" fillId="0" borderId="0" xfId="0" applyNumberFormat="1" applyFont="1" applyAlignment="1">
      <alignment horizontal="right"/>
    </xf>
    <xf numFmtId="0" fontId="537" fillId="0" borderId="0" xfId="0" applyFont="1" applyAlignment="1">
      <alignment horizontal="left" indent="1"/>
    </xf>
    <xf numFmtId="0" fontId="538" fillId="0" borderId="0" xfId="0" applyNumberFormat="1" applyFont="1" applyAlignment="1">
      <alignment horizontal="right"/>
    </xf>
    <xf numFmtId="0" fontId="539" fillId="0" borderId="0" xfId="0" applyNumberFormat="1" applyFont="1" applyAlignment="1">
      <alignment horizontal="right"/>
    </xf>
    <xf numFmtId="0" fontId="540" fillId="0" borderId="0" xfId="0" applyNumberFormat="1" applyFont="1" applyAlignment="1">
      <alignment horizontal="right"/>
    </xf>
    <xf numFmtId="0" fontId="541" fillId="0" borderId="0" xfId="0" applyFont="1" applyAlignment="1">
      <alignment horizontal="left" indent="1"/>
    </xf>
    <xf numFmtId="0" fontId="542" fillId="0" borderId="0" xfId="0" applyNumberFormat="1" applyFont="1" applyAlignment="1">
      <alignment horizontal="right"/>
    </xf>
    <xf numFmtId="0" fontId="543" fillId="0" borderId="0" xfId="0" applyNumberFormat="1" applyFont="1" applyAlignment="1">
      <alignment horizontal="right"/>
    </xf>
    <xf numFmtId="0" fontId="544" fillId="0" borderId="0" xfId="0" applyNumberFormat="1" applyFont="1" applyAlignment="1">
      <alignment horizontal="right"/>
    </xf>
    <xf numFmtId="0" fontId="545" fillId="0" borderId="0" xfId="0" applyFont="1" applyAlignment="1">
      <alignment horizontal="left" indent="2"/>
    </xf>
    <xf numFmtId="164" fontId="546" fillId="0" borderId="0" xfId="0" applyNumberFormat="1" applyFont="1" applyAlignment="1">
      <alignment horizontal="right"/>
    </xf>
    <xf numFmtId="0" fontId="547" fillId="0" borderId="0" xfId="0" applyFont="1" applyAlignment="1">
      <alignment horizontal="left" indent="2"/>
    </xf>
    <xf numFmtId="164" fontId="548" fillId="0" borderId="0" xfId="0" applyNumberFormat="1" applyFont="1" applyAlignment="1">
      <alignment horizontal="right"/>
    </xf>
    <xf numFmtId="0" fontId="549" fillId="0" borderId="0" xfId="0" applyFont="1" applyAlignment="1">
      <alignment horizontal="left" indent="1"/>
    </xf>
    <xf numFmtId="0" fontId="550" fillId="0" borderId="0" xfId="0" applyNumberFormat="1" applyFont="1" applyAlignment="1">
      <alignment horizontal="right"/>
    </xf>
    <xf numFmtId="0" fontId="551" fillId="0" borderId="0" xfId="0" applyNumberFormat="1" applyFont="1" applyAlignment="1">
      <alignment horizontal="right"/>
    </xf>
    <xf numFmtId="0" fontId="552" fillId="0" borderId="0" xfId="0" applyNumberFormat="1" applyFont="1" applyAlignment="1">
      <alignment horizontal="right"/>
    </xf>
    <xf numFmtId="0" fontId="553" fillId="0" borderId="0" xfId="0" applyFont="1" applyAlignment="1">
      <alignment horizontal="left" indent="1"/>
    </xf>
    <xf numFmtId="0" fontId="554" fillId="0" borderId="0" xfId="0" applyNumberFormat="1" applyFont="1" applyAlignment="1">
      <alignment horizontal="right"/>
    </xf>
    <xf numFmtId="0" fontId="555" fillId="0" borderId="0" xfId="0" applyNumberFormat="1" applyFont="1" applyAlignment="1">
      <alignment horizontal="right"/>
    </xf>
    <xf numFmtId="0" fontId="556" fillId="0" borderId="0" xfId="0" applyNumberFormat="1" applyFont="1" applyAlignment="1">
      <alignment horizontal="right"/>
    </xf>
    <xf numFmtId="0" fontId="557" fillId="0" borderId="0" xfId="0" applyFont="1" applyAlignment="1">
      <alignment horizontal="left" indent="2"/>
    </xf>
    <xf numFmtId="164" fontId="558" fillId="0" borderId="0" xfId="0" applyNumberFormat="1" applyFont="1" applyAlignment="1">
      <alignment horizontal="right"/>
    </xf>
    <xf numFmtId="0" fontId="559" fillId="0" borderId="0" xfId="0" applyFont="1" applyAlignment="1">
      <alignment horizontal="left" indent="2"/>
    </xf>
    <xf numFmtId="0" fontId="560" fillId="0" borderId="0" xfId="0" applyNumberFormat="1" applyFont="1" applyAlignment="1">
      <alignment horizontal="right"/>
    </xf>
    <xf numFmtId="164" fontId="561" fillId="0" borderId="0" xfId="0" applyNumberFormat="1" applyFont="1" applyAlignment="1">
      <alignment horizontal="right"/>
    </xf>
    <xf numFmtId="164" fontId="562" fillId="0" borderId="0" xfId="0" applyNumberFormat="1" applyFont="1" applyAlignment="1">
      <alignment horizontal="right"/>
    </xf>
    <xf numFmtId="0" fontId="563" fillId="0" borderId="0" xfId="0" applyFont="1" applyAlignment="1">
      <alignment horizontal="left" indent="2"/>
    </xf>
    <xf numFmtId="0" fontId="564" fillId="0" borderId="0" xfId="0" applyNumberFormat="1" applyFont="1" applyAlignment="1">
      <alignment horizontal="right"/>
    </xf>
    <xf numFmtId="164" fontId="565" fillId="0" borderId="0" xfId="0" applyNumberFormat="1" applyFont="1" applyAlignment="1">
      <alignment horizontal="right"/>
    </xf>
    <xf numFmtId="164" fontId="566" fillId="0" borderId="0" xfId="0" applyNumberFormat="1" applyFont="1" applyAlignment="1">
      <alignment horizontal="right"/>
    </xf>
    <xf numFmtId="0" fontId="567" fillId="0" borderId="0" xfId="0" applyFont="1" applyAlignment="1">
      <alignment horizontal="left" indent="1"/>
    </xf>
    <xf numFmtId="0" fontId="568" fillId="0" borderId="0" xfId="0" applyNumberFormat="1" applyFont="1" applyAlignment="1">
      <alignment horizontal="right"/>
    </xf>
    <xf numFmtId="0" fontId="569" fillId="0" borderId="0" xfId="0" applyNumberFormat="1" applyFont="1" applyAlignment="1">
      <alignment horizontal="right"/>
    </xf>
    <xf numFmtId="174" fontId="570" fillId="0" borderId="0" xfId="0" applyNumberFormat="1" applyFont="1" applyAlignment="1">
      <alignment horizontal="right"/>
    </xf>
    <xf numFmtId="0" fontId="571" fillId="0" borderId="0" xfId="0" applyFont="1" applyAlignment="1">
      <alignment horizontal="left" indent="1"/>
    </xf>
    <xf numFmtId="0" fontId="572" fillId="0" borderId="0" xfId="0" applyNumberFormat="1" applyFont="1" applyAlignment="1">
      <alignment horizontal="right"/>
    </xf>
    <xf numFmtId="164" fontId="573" fillId="0" borderId="7" xfId="0" applyNumberFormat="1" applyFont="1" applyBorder="1" applyAlignment="1">
      <alignment horizontal="right"/>
    </xf>
    <xf numFmtId="164" fontId="574" fillId="0" borderId="7" xfId="0" applyNumberFormat="1" applyFont="1" applyBorder="1" applyAlignment="1">
      <alignment horizontal="right"/>
    </xf>
    <xf numFmtId="0" fontId="575" fillId="0" borderId="0" xfId="0" applyFont="1"/>
    <xf numFmtId="0" fontId="576" fillId="0" borderId="1" xfId="0" applyFont="1" applyBorder="1" applyAlignment="1">
      <alignment horizontal="center" vertical="center" wrapText="1"/>
    </xf>
    <xf numFmtId="0" fontId="577" fillId="0" borderId="0" xfId="0" applyFont="1" applyAlignment="1">
      <alignment horizontal="left"/>
    </xf>
    <xf numFmtId="164" fontId="578" fillId="0" borderId="0" xfId="0" applyNumberFormat="1" applyFont="1" applyAlignment="1">
      <alignment horizontal="right"/>
    </xf>
    <xf numFmtId="164" fontId="579" fillId="0" borderId="0" xfId="0" applyNumberFormat="1" applyFont="1" applyAlignment="1">
      <alignment horizontal="right"/>
    </xf>
    <xf numFmtId="0" fontId="580" fillId="0" borderId="0" xfId="0" applyNumberFormat="1" applyFont="1" applyAlignment="1">
      <alignment horizontal="right"/>
    </xf>
    <xf numFmtId="0" fontId="581" fillId="0" borderId="0" xfId="0" applyFont="1" applyAlignment="1">
      <alignment horizontal="left" indent="1"/>
    </xf>
    <xf numFmtId="0" fontId="582" fillId="0" borderId="0" xfId="0" applyNumberFormat="1" applyFont="1" applyAlignment="1">
      <alignment horizontal="right"/>
    </xf>
    <xf numFmtId="0" fontId="583" fillId="0" borderId="0" xfId="0" applyNumberFormat="1" applyFont="1" applyAlignment="1">
      <alignment horizontal="right"/>
    </xf>
    <xf numFmtId="0" fontId="584" fillId="0" borderId="0" xfId="0" applyNumberFormat="1" applyFont="1" applyAlignment="1">
      <alignment horizontal="right"/>
    </xf>
    <xf numFmtId="0" fontId="585" fillId="0" borderId="0" xfId="0" applyFont="1" applyAlignment="1">
      <alignment horizontal="left" indent="2"/>
    </xf>
    <xf numFmtId="0" fontId="586" fillId="0" borderId="0" xfId="0" applyNumberFormat="1" applyFont="1" applyAlignment="1">
      <alignment horizontal="right"/>
    </xf>
    <xf numFmtId="164" fontId="587" fillId="0" borderId="0" xfId="0" applyNumberFormat="1" applyFont="1" applyAlignment="1">
      <alignment horizontal="right"/>
    </xf>
    <xf numFmtId="164" fontId="588" fillId="0" borderId="0" xfId="0" applyNumberFormat="1" applyFont="1" applyAlignment="1">
      <alignment horizontal="right"/>
    </xf>
    <xf numFmtId="0" fontId="589" fillId="0" borderId="0" xfId="0" applyFont="1" applyAlignment="1">
      <alignment horizontal="left" indent="2"/>
    </xf>
    <xf numFmtId="164" fontId="590" fillId="0" borderId="0" xfId="0" applyNumberFormat="1" applyFont="1" applyAlignment="1">
      <alignment horizontal="right"/>
    </xf>
    <xf numFmtId="0" fontId="591" fillId="0" borderId="0" xfId="0" applyFont="1" applyAlignment="1">
      <alignment horizontal="left" indent="2"/>
    </xf>
    <xf numFmtId="164" fontId="592" fillId="0" borderId="0" xfId="0" applyNumberFormat="1" applyFont="1" applyAlignment="1">
      <alignment horizontal="right"/>
    </xf>
    <xf numFmtId="0" fontId="593" fillId="0" borderId="0" xfId="0" applyFont="1" applyAlignment="1">
      <alignment horizontal="left" indent="2"/>
    </xf>
    <xf numFmtId="164" fontId="594" fillId="0" borderId="0" xfId="0" applyNumberFormat="1" applyFont="1" applyAlignment="1">
      <alignment horizontal="right"/>
    </xf>
    <xf numFmtId="0" fontId="595" fillId="0" borderId="0" xfId="0" applyFont="1" applyAlignment="1">
      <alignment horizontal="left" indent="1"/>
    </xf>
    <xf numFmtId="0" fontId="596" fillId="0" borderId="0" xfId="0" applyNumberFormat="1" applyFont="1" applyAlignment="1">
      <alignment horizontal="right"/>
    </xf>
    <xf numFmtId="0" fontId="597" fillId="0" borderId="0" xfId="0" applyNumberFormat="1" applyFont="1" applyAlignment="1">
      <alignment horizontal="right"/>
    </xf>
    <xf numFmtId="0" fontId="598" fillId="0" borderId="0" xfId="0" applyNumberFormat="1" applyFont="1" applyAlignment="1">
      <alignment horizontal="right"/>
    </xf>
    <xf numFmtId="0" fontId="599" fillId="0" borderId="0" xfId="0" applyFont="1" applyAlignment="1">
      <alignment horizontal="left" indent="1"/>
    </xf>
    <xf numFmtId="164" fontId="600" fillId="0" borderId="0" xfId="0" applyNumberFormat="1" applyFont="1" applyAlignment="1">
      <alignment horizontal="right"/>
    </xf>
    <xf numFmtId="164" fontId="601" fillId="0" borderId="0" xfId="0" applyNumberFormat="1" applyFont="1" applyAlignment="1">
      <alignment horizontal="right"/>
    </xf>
    <xf numFmtId="0" fontId="602" fillId="0" borderId="0" xfId="0" applyNumberFormat="1" applyFont="1" applyAlignment="1">
      <alignment horizontal="right"/>
    </xf>
    <xf numFmtId="0" fontId="603" fillId="0" borderId="0" xfId="0" applyFont="1" applyAlignment="1">
      <alignment horizontal="left" indent="1"/>
    </xf>
    <xf numFmtId="164" fontId="604" fillId="0" borderId="0" xfId="0" applyNumberFormat="1" applyFont="1" applyAlignment="1">
      <alignment horizontal="right"/>
    </xf>
    <xf numFmtId="164" fontId="605" fillId="0" borderId="0" xfId="0" applyNumberFormat="1" applyFont="1" applyAlignment="1">
      <alignment horizontal="right"/>
    </xf>
    <xf numFmtId="0" fontId="606" fillId="0" borderId="0" xfId="0" applyNumberFormat="1" applyFont="1" applyAlignment="1">
      <alignment horizontal="right"/>
    </xf>
    <xf numFmtId="0" fontId="607" fillId="0" borderId="0" xfId="0" applyFont="1" applyAlignment="1">
      <alignment horizontal="left" indent="1"/>
    </xf>
    <xf numFmtId="164" fontId="608" fillId="0" borderId="3" xfId="0" applyNumberFormat="1" applyFont="1" applyBorder="1" applyAlignment="1">
      <alignment horizontal="right"/>
    </xf>
    <xf numFmtId="164" fontId="609" fillId="0" borderId="3" xfId="0" applyNumberFormat="1" applyFont="1" applyBorder="1" applyAlignment="1">
      <alignment horizontal="right"/>
    </xf>
    <xf numFmtId="0" fontId="610" fillId="0" borderId="0" xfId="0" applyNumberFormat="1" applyFont="1" applyAlignment="1">
      <alignment horizontal="right"/>
    </xf>
    <xf numFmtId="0" fontId="611" fillId="0" borderId="0" xfId="0" applyFont="1" applyAlignment="1">
      <alignment horizontal="left" indent="1"/>
    </xf>
    <xf numFmtId="0" fontId="612" fillId="0" borderId="0" xfId="0" applyNumberFormat="1" applyFont="1" applyAlignment="1">
      <alignment horizontal="right"/>
    </xf>
    <xf numFmtId="0" fontId="613" fillId="0" borderId="0" xfId="0" applyNumberFormat="1" applyFont="1" applyAlignment="1">
      <alignment horizontal="right"/>
    </xf>
    <xf numFmtId="0" fontId="614" fillId="0" borderId="0" xfId="0" applyNumberFormat="1" applyFont="1" applyAlignment="1">
      <alignment horizontal="right"/>
    </xf>
    <xf numFmtId="0" fontId="615" fillId="0" borderId="0" xfId="0" applyFont="1" applyAlignment="1">
      <alignment horizontal="left" indent="1"/>
    </xf>
    <xf numFmtId="164" fontId="616" fillId="0" borderId="6" xfId="0" applyNumberFormat="1" applyFont="1" applyBorder="1" applyAlignment="1">
      <alignment horizontal="right"/>
    </xf>
    <xf numFmtId="164" fontId="617" fillId="0" borderId="6" xfId="0" applyNumberFormat="1" applyFont="1" applyBorder="1" applyAlignment="1">
      <alignment horizontal="right"/>
    </xf>
    <xf numFmtId="0" fontId="618" fillId="0" borderId="0" xfId="0" applyNumberFormat="1" applyFont="1" applyAlignment="1">
      <alignment horizontal="right"/>
    </xf>
    <xf numFmtId="0" fontId="619" fillId="0" borderId="0" xfId="0" applyFont="1" applyAlignment="1">
      <alignment horizontal="left" indent="1"/>
    </xf>
    <xf numFmtId="0" fontId="620" fillId="0" borderId="0" xfId="0" applyNumberFormat="1" applyFont="1" applyAlignment="1">
      <alignment horizontal="right"/>
    </xf>
    <xf numFmtId="0" fontId="621" fillId="0" borderId="0" xfId="0" applyNumberFormat="1" applyFont="1" applyAlignment="1">
      <alignment horizontal="right"/>
    </xf>
    <xf numFmtId="0" fontId="622" fillId="0" borderId="0" xfId="0" applyNumberFormat="1" applyFont="1" applyAlignment="1">
      <alignment horizontal="right"/>
    </xf>
    <xf numFmtId="0" fontId="623" fillId="0" borderId="0" xfId="0" applyFont="1" applyAlignment="1">
      <alignment horizontal="left" indent="1"/>
    </xf>
    <xf numFmtId="0" fontId="624" fillId="0" borderId="0" xfId="0" applyNumberFormat="1" applyFont="1" applyAlignment="1">
      <alignment horizontal="right"/>
    </xf>
    <xf numFmtId="164" fontId="625" fillId="0" borderId="0" xfId="0" applyNumberFormat="1" applyFont="1" applyAlignment="1">
      <alignment horizontal="right"/>
    </xf>
    <xf numFmtId="0" fontId="626" fillId="0" borderId="0" xfId="0" applyNumberFormat="1" applyFont="1" applyAlignment="1">
      <alignment horizontal="right"/>
    </xf>
    <xf numFmtId="0" fontId="627" fillId="0" borderId="0" xfId="0" applyFont="1" applyAlignment="1">
      <alignment horizontal="left" indent="1"/>
    </xf>
    <xf numFmtId="0" fontId="628" fillId="0" borderId="0" xfId="0" applyNumberFormat="1" applyFont="1" applyAlignment="1">
      <alignment horizontal="right"/>
    </xf>
    <xf numFmtId="0" fontId="629" fillId="0" borderId="0" xfId="0" applyNumberFormat="1" applyFont="1" applyAlignment="1">
      <alignment horizontal="right"/>
    </xf>
    <xf numFmtId="0" fontId="630" fillId="0" borderId="0" xfId="0" applyNumberFormat="1" applyFont="1" applyAlignment="1">
      <alignment horizontal="right"/>
    </xf>
    <xf numFmtId="0" fontId="631" fillId="0" borderId="0" xfId="0" applyFont="1" applyAlignment="1">
      <alignment horizontal="left" indent="1"/>
    </xf>
    <xf numFmtId="0" fontId="632" fillId="0" borderId="0" xfId="0" applyNumberFormat="1" applyFont="1" applyAlignment="1">
      <alignment horizontal="right"/>
    </xf>
    <xf numFmtId="0" fontId="633" fillId="0" borderId="0" xfId="0" applyNumberFormat="1" applyFont="1" applyAlignment="1">
      <alignment horizontal="right"/>
    </xf>
    <xf numFmtId="0" fontId="634" fillId="0" borderId="0" xfId="0" applyNumberFormat="1" applyFont="1" applyAlignment="1">
      <alignment horizontal="right"/>
    </xf>
    <xf numFmtId="0" fontId="635" fillId="0" borderId="0" xfId="0" applyFont="1" applyAlignment="1">
      <alignment horizontal="left" indent="2"/>
    </xf>
    <xf numFmtId="164" fontId="636" fillId="0" borderId="0" xfId="0" applyNumberFormat="1" applyFont="1" applyAlignment="1">
      <alignment horizontal="right"/>
    </xf>
    <xf numFmtId="0" fontId="637" fillId="0" borderId="0" xfId="0" applyFont="1" applyAlignment="1">
      <alignment horizontal="left" indent="2"/>
    </xf>
    <xf numFmtId="164" fontId="638" fillId="0" borderId="0" xfId="0" applyNumberFormat="1" applyFont="1" applyAlignment="1">
      <alignment horizontal="right"/>
    </xf>
    <xf numFmtId="0" fontId="639" fillId="0" borderId="0" xfId="0" applyFont="1" applyAlignment="1">
      <alignment horizontal="left" indent="1"/>
    </xf>
    <xf numFmtId="0" fontId="640" fillId="0" borderId="0" xfId="0" applyNumberFormat="1" applyFont="1" applyAlignment="1">
      <alignment horizontal="right"/>
    </xf>
    <xf numFmtId="0" fontId="641" fillId="0" borderId="0" xfId="0" applyNumberFormat="1" applyFont="1" applyAlignment="1">
      <alignment horizontal="right"/>
    </xf>
    <xf numFmtId="0" fontId="642" fillId="0" borderId="0" xfId="0" applyNumberFormat="1" applyFont="1" applyAlignment="1">
      <alignment horizontal="right"/>
    </xf>
    <xf numFmtId="0" fontId="643" fillId="0" borderId="0" xfId="0" applyFont="1" applyAlignment="1">
      <alignment horizontal="left" indent="1"/>
    </xf>
    <xf numFmtId="0" fontId="644" fillId="0" borderId="0" xfId="0" applyNumberFormat="1" applyFont="1" applyAlignment="1">
      <alignment horizontal="right"/>
    </xf>
    <xf numFmtId="0" fontId="645" fillId="0" borderId="0" xfId="0" applyNumberFormat="1" applyFont="1" applyAlignment="1">
      <alignment horizontal="right"/>
    </xf>
    <xf numFmtId="0" fontId="646" fillId="0" borderId="0" xfId="0" applyNumberFormat="1" applyFont="1" applyAlignment="1">
      <alignment horizontal="right"/>
    </xf>
    <xf numFmtId="0" fontId="647" fillId="0" borderId="0" xfId="0" applyFont="1" applyAlignment="1">
      <alignment horizontal="left" indent="2"/>
    </xf>
    <xf numFmtId="164" fontId="648" fillId="0" borderId="0" xfId="0" applyNumberFormat="1" applyFont="1" applyAlignment="1">
      <alignment horizontal="right"/>
    </xf>
    <xf numFmtId="0" fontId="649" fillId="0" borderId="0" xfId="0" applyFont="1" applyAlignment="1">
      <alignment horizontal="left" indent="2"/>
    </xf>
    <xf numFmtId="0" fontId="650" fillId="0" borderId="0" xfId="0" applyNumberFormat="1" applyFont="1" applyAlignment="1">
      <alignment horizontal="right"/>
    </xf>
    <xf numFmtId="164" fontId="651" fillId="0" borderId="0" xfId="0" applyNumberFormat="1" applyFont="1" applyAlignment="1">
      <alignment horizontal="right"/>
    </xf>
    <xf numFmtId="164" fontId="652" fillId="0" borderId="0" xfId="0" applyNumberFormat="1" applyFont="1" applyAlignment="1">
      <alignment horizontal="right"/>
    </xf>
    <xf numFmtId="0" fontId="653" fillId="0" borderId="0" xfId="0" applyFont="1" applyAlignment="1">
      <alignment horizontal="left" indent="2"/>
    </xf>
    <xf numFmtId="0" fontId="654" fillId="0" borderId="0" xfId="0" applyNumberFormat="1" applyFont="1" applyAlignment="1">
      <alignment horizontal="right"/>
    </xf>
    <xf numFmtId="164" fontId="655" fillId="0" borderId="0" xfId="0" applyNumberFormat="1" applyFont="1" applyAlignment="1">
      <alignment horizontal="right"/>
    </xf>
    <xf numFmtId="164" fontId="656" fillId="0" borderId="0" xfId="0" applyNumberFormat="1" applyFont="1" applyAlignment="1">
      <alignment horizontal="right"/>
    </xf>
    <xf numFmtId="0" fontId="657" fillId="0" borderId="0" xfId="0" applyFont="1" applyAlignment="1">
      <alignment horizontal="left" indent="1"/>
    </xf>
    <xf numFmtId="0" fontId="658" fillId="0" borderId="0" xfId="0" applyNumberFormat="1" applyFont="1" applyAlignment="1">
      <alignment horizontal="right"/>
    </xf>
    <xf numFmtId="0" fontId="659" fillId="0" borderId="0" xfId="0" applyNumberFormat="1" applyFont="1" applyAlignment="1">
      <alignment horizontal="right"/>
    </xf>
    <xf numFmtId="0" fontId="660" fillId="0" borderId="0" xfId="0" applyNumberFormat="1" applyFont="1" applyAlignment="1">
      <alignment horizontal="right"/>
    </xf>
    <xf numFmtId="0" fontId="661" fillId="0" borderId="0" xfId="0" applyFont="1" applyAlignment="1">
      <alignment horizontal="left" indent="1"/>
    </xf>
    <xf numFmtId="0" fontId="662" fillId="0" borderId="0" xfId="0" applyNumberFormat="1" applyFont="1" applyAlignment="1">
      <alignment horizontal="right"/>
    </xf>
    <xf numFmtId="164" fontId="663" fillId="0" borderId="7" xfId="0" applyNumberFormat="1" applyFont="1" applyBorder="1" applyAlignment="1">
      <alignment horizontal="right"/>
    </xf>
    <xf numFmtId="164" fontId="664" fillId="0" borderId="7" xfId="0" applyNumberFormat="1" applyFont="1" applyBorder="1" applyAlignment="1">
      <alignment horizontal="right"/>
    </xf>
    <xf numFmtId="0" fontId="665" fillId="0" borderId="0" xfId="0" applyFont="1"/>
    <xf numFmtId="0" fontId="666" fillId="0" borderId="1" xfId="0" applyFont="1" applyBorder="1" applyAlignment="1">
      <alignment horizontal="center" vertical="center" wrapText="1"/>
    </xf>
    <xf numFmtId="0" fontId="667" fillId="0" borderId="0" xfId="0" applyFont="1" applyAlignment="1">
      <alignment horizontal="left"/>
    </xf>
    <xf numFmtId="164" fontId="668" fillId="0" borderId="0" xfId="0" applyNumberFormat="1" applyFont="1" applyAlignment="1">
      <alignment horizontal="right"/>
    </xf>
    <xf numFmtId="164" fontId="669" fillId="0" borderId="0" xfId="0" applyNumberFormat="1" applyFont="1" applyAlignment="1">
      <alignment horizontal="right"/>
    </xf>
    <xf numFmtId="0" fontId="670" fillId="0" borderId="0" xfId="0" applyNumberFormat="1" applyFont="1" applyAlignment="1">
      <alignment horizontal="right"/>
    </xf>
    <xf numFmtId="0" fontId="671" fillId="0" borderId="0" xfId="0" applyFont="1" applyAlignment="1">
      <alignment horizontal="left" indent="1"/>
    </xf>
    <xf numFmtId="0" fontId="672" fillId="0" borderId="0" xfId="0" applyNumberFormat="1" applyFont="1" applyAlignment="1">
      <alignment horizontal="right"/>
    </xf>
    <xf numFmtId="0" fontId="673" fillId="0" borderId="0" xfId="0" applyNumberFormat="1" applyFont="1" applyAlignment="1">
      <alignment horizontal="right"/>
    </xf>
    <xf numFmtId="0" fontId="674" fillId="0" borderId="0" xfId="0" applyNumberFormat="1" applyFont="1" applyAlignment="1">
      <alignment horizontal="right"/>
    </xf>
    <xf numFmtId="0" fontId="675" fillId="0" borderId="0" xfId="0" applyFont="1" applyAlignment="1">
      <alignment horizontal="left" indent="2"/>
    </xf>
    <xf numFmtId="0" fontId="676" fillId="0" borderId="0" xfId="0" applyNumberFormat="1" applyFont="1" applyAlignment="1">
      <alignment horizontal="right"/>
    </xf>
    <xf numFmtId="164" fontId="677" fillId="0" borderId="0" xfId="0" applyNumberFormat="1" applyFont="1" applyAlignment="1">
      <alignment horizontal="right"/>
    </xf>
    <xf numFmtId="164" fontId="678" fillId="0" borderId="0" xfId="0" applyNumberFormat="1" applyFont="1" applyAlignment="1">
      <alignment horizontal="right"/>
    </xf>
    <xf numFmtId="0" fontId="679" fillId="0" borderId="0" xfId="0" applyFont="1" applyAlignment="1">
      <alignment horizontal="left" indent="2"/>
    </xf>
    <xf numFmtId="164" fontId="680" fillId="0" borderId="0" xfId="0" applyNumberFormat="1" applyFont="1" applyAlignment="1">
      <alignment horizontal="right"/>
    </xf>
    <xf numFmtId="0" fontId="681" fillId="0" borderId="0" xfId="0" applyFont="1" applyAlignment="1">
      <alignment horizontal="left" indent="2"/>
    </xf>
    <xf numFmtId="164" fontId="682" fillId="0" borderId="0" xfId="0" applyNumberFormat="1" applyFont="1" applyAlignment="1">
      <alignment horizontal="right"/>
    </xf>
    <xf numFmtId="0" fontId="683" fillId="0" borderId="0" xfId="0" applyFont="1" applyAlignment="1">
      <alignment horizontal="left" indent="2"/>
    </xf>
    <xf numFmtId="164" fontId="684" fillId="0" borderId="0" xfId="0" applyNumberFormat="1" applyFont="1" applyAlignment="1">
      <alignment horizontal="right"/>
    </xf>
    <xf numFmtId="0" fontId="685" fillId="0" borderId="0" xfId="0" applyFont="1" applyAlignment="1">
      <alignment horizontal="left" indent="1"/>
    </xf>
    <xf numFmtId="0" fontId="686" fillId="0" borderId="0" xfId="0" applyNumberFormat="1" applyFont="1" applyAlignment="1">
      <alignment horizontal="right"/>
    </xf>
    <xf numFmtId="0" fontId="687" fillId="0" borderId="0" xfId="0" applyNumberFormat="1" applyFont="1" applyAlignment="1">
      <alignment horizontal="right"/>
    </xf>
    <xf numFmtId="0" fontId="688" fillId="0" borderId="0" xfId="0" applyNumberFormat="1" applyFont="1" applyAlignment="1">
      <alignment horizontal="right"/>
    </xf>
    <xf numFmtId="0" fontId="689" fillId="0" borderId="0" xfId="0" applyFont="1" applyAlignment="1">
      <alignment horizontal="left" indent="1"/>
    </xf>
    <xf numFmtId="164" fontId="690" fillId="0" borderId="0" xfId="0" applyNumberFormat="1" applyFont="1" applyAlignment="1">
      <alignment horizontal="right"/>
    </xf>
    <xf numFmtId="164" fontId="691" fillId="0" borderId="0" xfId="0" applyNumberFormat="1" applyFont="1" applyAlignment="1">
      <alignment horizontal="right"/>
    </xf>
    <xf numFmtId="0" fontId="692" fillId="0" borderId="0" xfId="0" applyNumberFormat="1" applyFont="1" applyAlignment="1">
      <alignment horizontal="right"/>
    </xf>
    <xf numFmtId="0" fontId="693" fillId="0" borderId="0" xfId="0" applyFont="1" applyAlignment="1">
      <alignment horizontal="left" indent="1"/>
    </xf>
    <xf numFmtId="164" fontId="694" fillId="0" borderId="0" xfId="0" applyNumberFormat="1" applyFont="1" applyAlignment="1">
      <alignment horizontal="right"/>
    </xf>
    <xf numFmtId="164" fontId="695" fillId="0" borderId="0" xfId="0" applyNumberFormat="1" applyFont="1" applyAlignment="1">
      <alignment horizontal="right"/>
    </xf>
    <xf numFmtId="0" fontId="696" fillId="0" borderId="0" xfId="0" applyNumberFormat="1" applyFont="1" applyAlignment="1">
      <alignment horizontal="right"/>
    </xf>
    <xf numFmtId="0" fontId="697" fillId="0" borderId="0" xfId="0" applyFont="1" applyAlignment="1">
      <alignment horizontal="left" indent="1"/>
    </xf>
    <xf numFmtId="164" fontId="698" fillId="0" borderId="3" xfId="0" applyNumberFormat="1" applyFont="1" applyBorder="1" applyAlignment="1">
      <alignment horizontal="right"/>
    </xf>
    <xf numFmtId="164" fontId="699" fillId="0" borderId="3" xfId="0" applyNumberFormat="1" applyFont="1" applyBorder="1" applyAlignment="1">
      <alignment horizontal="right"/>
    </xf>
    <xf numFmtId="0" fontId="700" fillId="0" borderId="0" xfId="0" applyNumberFormat="1" applyFont="1" applyAlignment="1">
      <alignment horizontal="right"/>
    </xf>
    <xf numFmtId="0" fontId="701" fillId="0" borderId="0" xfId="0" applyFont="1" applyAlignment="1">
      <alignment horizontal="left" indent="1"/>
    </xf>
    <xf numFmtId="0" fontId="702" fillId="0" borderId="0" xfId="0" applyNumberFormat="1" applyFont="1" applyAlignment="1">
      <alignment horizontal="right"/>
    </xf>
    <xf numFmtId="0" fontId="703" fillId="0" borderId="0" xfId="0" applyNumberFormat="1" applyFont="1" applyAlignment="1">
      <alignment horizontal="right"/>
    </xf>
    <xf numFmtId="0" fontId="704" fillId="0" borderId="0" xfId="0" applyNumberFormat="1" applyFont="1" applyAlignment="1">
      <alignment horizontal="right"/>
    </xf>
    <xf numFmtId="0" fontId="705" fillId="0" borderId="0" xfId="0" applyFont="1" applyAlignment="1">
      <alignment horizontal="left" indent="1"/>
    </xf>
    <xf numFmtId="164" fontId="706" fillId="0" borderId="6" xfId="0" applyNumberFormat="1" applyFont="1" applyBorder="1" applyAlignment="1">
      <alignment horizontal="right"/>
    </xf>
    <xf numFmtId="164" fontId="707" fillId="0" borderId="6" xfId="0" applyNumberFormat="1" applyFont="1" applyBorder="1" applyAlignment="1">
      <alignment horizontal="right"/>
    </xf>
    <xf numFmtId="0" fontId="708" fillId="0" borderId="0" xfId="0" applyNumberFormat="1" applyFont="1" applyAlignment="1">
      <alignment horizontal="right"/>
    </xf>
    <xf numFmtId="0" fontId="709" fillId="0" borderId="0" xfId="0" applyFont="1" applyAlignment="1">
      <alignment horizontal="left" indent="1"/>
    </xf>
    <xf numFmtId="0" fontId="710" fillId="0" borderId="0" xfId="0" applyNumberFormat="1" applyFont="1" applyAlignment="1">
      <alignment horizontal="right"/>
    </xf>
    <xf numFmtId="0" fontId="711" fillId="0" borderId="0" xfId="0" applyNumberFormat="1" applyFont="1" applyAlignment="1">
      <alignment horizontal="right"/>
    </xf>
    <xf numFmtId="0" fontId="712" fillId="0" borderId="0" xfId="0" applyNumberFormat="1" applyFont="1" applyAlignment="1">
      <alignment horizontal="right"/>
    </xf>
    <xf numFmtId="0" fontId="713" fillId="0" borderId="0" xfId="0" applyFont="1" applyAlignment="1">
      <alignment horizontal="left" indent="1"/>
    </xf>
    <xf numFmtId="0" fontId="714" fillId="0" borderId="0" xfId="0" applyNumberFormat="1" applyFont="1" applyAlignment="1">
      <alignment horizontal="right"/>
    </xf>
    <xf numFmtId="164" fontId="715" fillId="0" borderId="0" xfId="0" applyNumberFormat="1" applyFont="1" applyAlignment="1">
      <alignment horizontal="right"/>
    </xf>
    <xf numFmtId="0" fontId="716" fillId="0" borderId="0" xfId="0" applyNumberFormat="1" applyFont="1" applyAlignment="1">
      <alignment horizontal="right"/>
    </xf>
    <xf numFmtId="0" fontId="717" fillId="0" borderId="0" xfId="0" applyFont="1" applyAlignment="1">
      <alignment horizontal="left" indent="1"/>
    </xf>
    <xf numFmtId="0" fontId="718" fillId="0" borderId="0" xfId="0" applyNumberFormat="1" applyFont="1" applyAlignment="1">
      <alignment horizontal="right"/>
    </xf>
    <xf numFmtId="0" fontId="719" fillId="0" borderId="0" xfId="0" applyNumberFormat="1" applyFont="1" applyAlignment="1">
      <alignment horizontal="right"/>
    </xf>
    <xf numFmtId="0" fontId="720" fillId="0" borderId="0" xfId="0" applyNumberFormat="1" applyFont="1" applyAlignment="1">
      <alignment horizontal="right"/>
    </xf>
    <xf numFmtId="0" fontId="721" fillId="0" borderId="0" xfId="0" applyFont="1" applyAlignment="1">
      <alignment horizontal="left" indent="1"/>
    </xf>
    <xf numFmtId="0" fontId="722" fillId="0" borderId="0" xfId="0" applyNumberFormat="1" applyFont="1" applyAlignment="1">
      <alignment horizontal="right"/>
    </xf>
    <xf numFmtId="0" fontId="723" fillId="0" borderId="0" xfId="0" applyNumberFormat="1" applyFont="1" applyAlignment="1">
      <alignment horizontal="right"/>
    </xf>
    <xf numFmtId="0" fontId="724" fillId="0" borderId="0" xfId="0" applyNumberFormat="1" applyFont="1" applyAlignment="1">
      <alignment horizontal="right"/>
    </xf>
    <xf numFmtId="0" fontId="725" fillId="0" borderId="0" xfId="0" applyFont="1" applyAlignment="1">
      <alignment horizontal="left" indent="2"/>
    </xf>
    <xf numFmtId="164" fontId="726" fillId="0" borderId="0" xfId="0" applyNumberFormat="1" applyFont="1" applyAlignment="1">
      <alignment horizontal="right"/>
    </xf>
    <xf numFmtId="0" fontId="727" fillId="0" borderId="0" xfId="0" applyFont="1" applyAlignment="1">
      <alignment horizontal="left" indent="2"/>
    </xf>
    <xf numFmtId="164" fontId="728" fillId="0" borderId="0" xfId="0" applyNumberFormat="1" applyFont="1" applyAlignment="1">
      <alignment horizontal="right"/>
    </xf>
    <xf numFmtId="0" fontId="729" fillId="0" borderId="0" xfId="0" applyFont="1" applyAlignment="1">
      <alignment horizontal="left" indent="1"/>
    </xf>
    <xf numFmtId="0" fontId="730" fillId="0" borderId="0" xfId="0" applyNumberFormat="1" applyFont="1" applyAlignment="1">
      <alignment horizontal="right"/>
    </xf>
    <xf numFmtId="0" fontId="731" fillId="0" borderId="0" xfId="0" applyNumberFormat="1" applyFont="1" applyAlignment="1">
      <alignment horizontal="right"/>
    </xf>
    <xf numFmtId="0" fontId="732" fillId="0" borderId="0" xfId="0" applyNumberFormat="1" applyFont="1" applyAlignment="1">
      <alignment horizontal="right"/>
    </xf>
    <xf numFmtId="0" fontId="733" fillId="0" borderId="0" xfId="0" applyFont="1" applyAlignment="1">
      <alignment horizontal="left" indent="1"/>
    </xf>
    <xf numFmtId="0" fontId="734" fillId="0" borderId="0" xfId="0" applyNumberFormat="1" applyFont="1" applyAlignment="1">
      <alignment horizontal="right"/>
    </xf>
    <xf numFmtId="0" fontId="735" fillId="0" borderId="0" xfId="0" applyNumberFormat="1" applyFont="1" applyAlignment="1">
      <alignment horizontal="right"/>
    </xf>
    <xf numFmtId="0" fontId="736" fillId="0" borderId="0" xfId="0" applyNumberFormat="1" applyFont="1" applyAlignment="1">
      <alignment horizontal="right"/>
    </xf>
    <xf numFmtId="0" fontId="737" fillId="0" borderId="0" xfId="0" applyFont="1" applyAlignment="1">
      <alignment horizontal="left" indent="2"/>
    </xf>
    <xf numFmtId="164" fontId="738" fillId="0" borderId="0" xfId="0" applyNumberFormat="1" applyFont="1" applyAlignment="1">
      <alignment horizontal="right"/>
    </xf>
    <xf numFmtId="0" fontId="739" fillId="0" borderId="0" xfId="0" applyFont="1" applyAlignment="1">
      <alignment horizontal="left" indent="2"/>
    </xf>
    <xf numFmtId="0" fontId="740" fillId="0" borderId="0" xfId="0" applyNumberFormat="1" applyFont="1" applyAlignment="1">
      <alignment horizontal="right"/>
    </xf>
    <xf numFmtId="164" fontId="741" fillId="0" borderId="0" xfId="0" applyNumberFormat="1" applyFont="1" applyAlignment="1">
      <alignment horizontal="right"/>
    </xf>
    <xf numFmtId="164" fontId="742" fillId="0" borderId="0" xfId="0" applyNumberFormat="1" applyFont="1" applyAlignment="1">
      <alignment horizontal="right"/>
    </xf>
    <xf numFmtId="0" fontId="743" fillId="0" borderId="0" xfId="0" applyFont="1" applyAlignment="1">
      <alignment horizontal="left" indent="2"/>
    </xf>
    <xf numFmtId="0" fontId="744" fillId="0" borderId="0" xfId="0" applyNumberFormat="1" applyFont="1" applyAlignment="1">
      <alignment horizontal="right"/>
    </xf>
    <xf numFmtId="164" fontId="745" fillId="0" borderId="0" xfId="0" applyNumberFormat="1" applyFont="1" applyAlignment="1">
      <alignment horizontal="right"/>
    </xf>
    <xf numFmtId="164" fontId="746" fillId="0" borderId="0" xfId="0" applyNumberFormat="1" applyFont="1" applyAlignment="1">
      <alignment horizontal="right"/>
    </xf>
    <xf numFmtId="0" fontId="747" fillId="0" borderId="0" xfId="0" applyFont="1" applyAlignment="1">
      <alignment horizontal="left" indent="1"/>
    </xf>
    <xf numFmtId="0" fontId="748" fillId="0" borderId="0" xfId="0" applyNumberFormat="1" applyFont="1" applyAlignment="1">
      <alignment horizontal="right"/>
    </xf>
    <xf numFmtId="0" fontId="749" fillId="0" borderId="0" xfId="0" applyNumberFormat="1" applyFont="1" applyAlignment="1">
      <alignment horizontal="right"/>
    </xf>
    <xf numFmtId="0" fontId="750" fillId="0" borderId="0" xfId="0" applyNumberFormat="1" applyFont="1" applyAlignment="1">
      <alignment horizontal="right"/>
    </xf>
    <xf numFmtId="0" fontId="751" fillId="0" borderId="0" xfId="0" applyFont="1" applyAlignment="1">
      <alignment horizontal="left" indent="1"/>
    </xf>
    <xf numFmtId="0" fontId="752" fillId="0" borderId="0" xfId="0" applyNumberFormat="1" applyFont="1" applyAlignment="1">
      <alignment horizontal="right"/>
    </xf>
    <xf numFmtId="164" fontId="753" fillId="0" borderId="7" xfId="0" applyNumberFormat="1" applyFont="1" applyBorder="1" applyAlignment="1">
      <alignment horizontal="right"/>
    </xf>
    <xf numFmtId="164" fontId="754" fillId="0" borderId="7" xfId="0" applyNumberFormat="1" applyFont="1" applyBorder="1" applyAlignment="1">
      <alignment horizontal="right"/>
    </xf>
    <xf numFmtId="0" fontId="755" fillId="0" borderId="0" xfId="0" applyFont="1"/>
    <xf numFmtId="0" fontId="756" fillId="0" borderId="1" xfId="0" applyFont="1" applyBorder="1" applyAlignment="1">
      <alignment horizontal="center" vertical="center" wrapText="1"/>
    </xf>
    <xf numFmtId="0" fontId="757" fillId="0" borderId="0" xfId="0" applyFont="1" applyAlignment="1">
      <alignment horizontal="left"/>
    </xf>
    <xf numFmtId="174" fontId="758" fillId="0" borderId="0" xfId="0" applyNumberFormat="1" applyFont="1" applyAlignment="1">
      <alignment horizontal="right"/>
    </xf>
    <xf numFmtId="174" fontId="759" fillId="0" borderId="0" xfId="0" applyNumberFormat="1" applyFont="1" applyAlignment="1">
      <alignment horizontal="right"/>
    </xf>
    <xf numFmtId="174" fontId="760" fillId="0" borderId="0" xfId="0" applyNumberFormat="1" applyFont="1" applyAlignment="1">
      <alignment horizontal="right"/>
    </xf>
    <xf numFmtId="0" fontId="761" fillId="0" borderId="0" xfId="0" applyFont="1" applyAlignment="1">
      <alignment horizontal="left" indent="1"/>
    </xf>
    <xf numFmtId="0" fontId="762" fillId="0" borderId="0" xfId="0" applyNumberFormat="1" applyFont="1" applyAlignment="1">
      <alignment horizontal="right"/>
    </xf>
    <xf numFmtId="0" fontId="763" fillId="0" borderId="0" xfId="0" applyNumberFormat="1" applyFont="1" applyAlignment="1">
      <alignment horizontal="right"/>
    </xf>
    <xf numFmtId="0" fontId="764" fillId="0" borderId="0" xfId="0" applyNumberFormat="1" applyFont="1" applyAlignment="1">
      <alignment horizontal="right"/>
    </xf>
    <xf numFmtId="0" fontId="765" fillId="0" borderId="0" xfId="0" applyFont="1" applyAlignment="1">
      <alignment horizontal="left" indent="2"/>
    </xf>
    <xf numFmtId="0" fontId="766" fillId="0" borderId="0" xfId="0" applyNumberFormat="1" applyFont="1" applyAlignment="1">
      <alignment horizontal="right"/>
    </xf>
    <xf numFmtId="164" fontId="767" fillId="0" borderId="0" xfId="0" applyNumberFormat="1" applyFont="1" applyAlignment="1">
      <alignment horizontal="right"/>
    </xf>
    <xf numFmtId="164" fontId="768" fillId="0" borderId="0" xfId="0" applyNumberFormat="1" applyFont="1" applyAlignment="1">
      <alignment horizontal="right"/>
    </xf>
    <xf numFmtId="0" fontId="769" fillId="0" borderId="0" xfId="0" applyFont="1" applyAlignment="1">
      <alignment horizontal="left" indent="2"/>
    </xf>
    <xf numFmtId="0" fontId="770" fillId="0" borderId="0" xfId="0" applyFont="1" applyAlignment="1">
      <alignment horizontal="left" indent="2"/>
    </xf>
    <xf numFmtId="0" fontId="771" fillId="0" borderId="0" xfId="0" applyFont="1" applyAlignment="1">
      <alignment horizontal="left" indent="2"/>
    </xf>
    <xf numFmtId="0" fontId="772" fillId="0" borderId="0" xfId="0" applyFont="1" applyAlignment="1">
      <alignment horizontal="left" indent="1"/>
    </xf>
    <xf numFmtId="0" fontId="773" fillId="0" borderId="0" xfId="0" applyNumberFormat="1" applyFont="1" applyAlignment="1">
      <alignment horizontal="right"/>
    </xf>
    <xf numFmtId="0" fontId="774" fillId="0" borderId="0" xfId="0" applyNumberFormat="1" applyFont="1" applyAlignment="1">
      <alignment horizontal="right"/>
    </xf>
    <xf numFmtId="0" fontId="775" fillId="0" borderId="0" xfId="0" applyNumberFormat="1" applyFont="1" applyAlignment="1">
      <alignment horizontal="right"/>
    </xf>
    <xf numFmtId="0" fontId="776" fillId="0" borderId="0" xfId="0" applyFont="1" applyAlignment="1">
      <alignment horizontal="left" indent="1"/>
    </xf>
    <xf numFmtId="164" fontId="777" fillId="0" borderId="0" xfId="0" applyNumberFormat="1" applyFont="1" applyAlignment="1">
      <alignment horizontal="right"/>
    </xf>
    <xf numFmtId="164" fontId="778" fillId="0" borderId="0" xfId="0" applyNumberFormat="1" applyFont="1" applyAlignment="1">
      <alignment horizontal="right"/>
    </xf>
    <xf numFmtId="0" fontId="779" fillId="0" borderId="0" xfId="0" applyNumberFormat="1" applyFont="1" applyAlignment="1">
      <alignment horizontal="right"/>
    </xf>
    <xf numFmtId="0" fontId="780" fillId="0" borderId="0" xfId="0" applyFont="1" applyAlignment="1">
      <alignment horizontal="left" indent="1"/>
    </xf>
    <xf numFmtId="164" fontId="781" fillId="0" borderId="0" xfId="0" applyNumberFormat="1" applyFont="1" applyAlignment="1">
      <alignment horizontal="right"/>
    </xf>
    <xf numFmtId="164" fontId="782" fillId="0" borderId="0" xfId="0" applyNumberFormat="1" applyFont="1" applyAlignment="1">
      <alignment horizontal="right"/>
    </xf>
    <xf numFmtId="0" fontId="783" fillId="0" borderId="0" xfId="0" applyNumberFormat="1" applyFont="1" applyAlignment="1">
      <alignment horizontal="right"/>
    </xf>
    <xf numFmtId="0" fontId="784" fillId="0" borderId="0" xfId="0" applyFont="1" applyAlignment="1">
      <alignment horizontal="left" indent="1"/>
    </xf>
    <xf numFmtId="164" fontId="785" fillId="0" borderId="3" xfId="0" applyNumberFormat="1" applyFont="1" applyBorder="1" applyAlignment="1">
      <alignment horizontal="right"/>
    </xf>
    <xf numFmtId="164" fontId="786" fillId="0" borderId="3" xfId="0" applyNumberFormat="1" applyFont="1" applyBorder="1" applyAlignment="1">
      <alignment horizontal="right"/>
    </xf>
    <xf numFmtId="0" fontId="787" fillId="0" borderId="0" xfId="0" applyNumberFormat="1" applyFont="1" applyAlignment="1">
      <alignment horizontal="right"/>
    </xf>
    <xf numFmtId="0" fontId="788" fillId="0" borderId="0" xfId="0" applyFont="1" applyAlignment="1">
      <alignment horizontal="left" indent="1"/>
    </xf>
    <xf numFmtId="0" fontId="789" fillId="0" borderId="0" xfId="0" applyNumberFormat="1" applyFont="1" applyAlignment="1">
      <alignment horizontal="right"/>
    </xf>
    <xf numFmtId="0" fontId="790" fillId="0" borderId="0" xfId="0" applyNumberFormat="1" applyFont="1" applyAlignment="1">
      <alignment horizontal="right"/>
    </xf>
    <xf numFmtId="0" fontId="791" fillId="0" borderId="0" xfId="0" applyNumberFormat="1" applyFont="1" applyAlignment="1">
      <alignment horizontal="right"/>
    </xf>
    <xf numFmtId="0" fontId="792" fillId="0" borderId="0" xfId="0" applyFont="1" applyAlignment="1">
      <alignment horizontal="left" indent="1"/>
    </xf>
    <xf numFmtId="165" fontId="793" fillId="0" borderId="6" xfId="0" applyNumberFormat="1" applyFont="1" applyBorder="1" applyAlignment="1">
      <alignment horizontal="right"/>
    </xf>
    <xf numFmtId="165" fontId="794" fillId="0" borderId="6" xfId="0" applyNumberFormat="1" applyFont="1" applyBorder="1" applyAlignment="1">
      <alignment horizontal="right"/>
    </xf>
    <xf numFmtId="0" fontId="795" fillId="0" borderId="0" xfId="0" applyNumberFormat="1" applyFont="1" applyAlignment="1">
      <alignment horizontal="right"/>
    </xf>
    <xf numFmtId="0" fontId="796" fillId="0" borderId="0" xfId="0" applyFont="1" applyAlignment="1">
      <alignment horizontal="left" indent="1"/>
    </xf>
    <xf numFmtId="0" fontId="797" fillId="0" borderId="0" xfId="0" applyNumberFormat="1" applyFont="1" applyAlignment="1">
      <alignment horizontal="right"/>
    </xf>
    <xf numFmtId="0" fontId="798" fillId="0" borderId="0" xfId="0" applyNumberFormat="1" applyFont="1" applyAlignment="1">
      <alignment horizontal="right"/>
    </xf>
    <xf numFmtId="0" fontId="799" fillId="0" borderId="0" xfId="0" applyNumberFormat="1" applyFont="1" applyAlignment="1">
      <alignment horizontal="right"/>
    </xf>
    <xf numFmtId="0" fontId="800" fillId="0" borderId="0" xfId="0" applyFont="1" applyAlignment="1">
      <alignment horizontal="left" indent="1"/>
    </xf>
    <xf numFmtId="0" fontId="801" fillId="0" borderId="0" xfId="0" applyNumberFormat="1" applyFont="1" applyAlignment="1">
      <alignment horizontal="right"/>
    </xf>
    <xf numFmtId="164" fontId="802" fillId="0" borderId="0" xfId="0" applyNumberFormat="1" applyFont="1" applyAlignment="1">
      <alignment horizontal="right"/>
    </xf>
    <xf numFmtId="0" fontId="803" fillId="0" borderId="0" xfId="0" applyNumberFormat="1" applyFont="1" applyAlignment="1">
      <alignment horizontal="right"/>
    </xf>
    <xf numFmtId="0" fontId="804" fillId="0" borderId="0" xfId="0" applyFont="1" applyAlignment="1">
      <alignment horizontal="left" indent="1"/>
    </xf>
    <xf numFmtId="0" fontId="805" fillId="0" borderId="0" xfId="0" applyNumberFormat="1" applyFont="1" applyAlignment="1">
      <alignment horizontal="right"/>
    </xf>
    <xf numFmtId="0" fontId="806" fillId="0" borderId="0" xfId="0" applyNumberFormat="1" applyFont="1" applyAlignment="1">
      <alignment horizontal="right"/>
    </xf>
    <xf numFmtId="0" fontId="807" fillId="0" borderId="0" xfId="0" applyNumberFormat="1" applyFont="1" applyAlignment="1">
      <alignment horizontal="right"/>
    </xf>
    <xf numFmtId="0" fontId="808" fillId="0" borderId="0" xfId="0" applyFont="1" applyAlignment="1">
      <alignment horizontal="left" indent="1"/>
    </xf>
    <xf numFmtId="0" fontId="809" fillId="0" borderId="0" xfId="0" applyNumberFormat="1" applyFont="1" applyAlignment="1">
      <alignment horizontal="right"/>
    </xf>
    <xf numFmtId="0" fontId="810" fillId="0" borderId="0" xfId="0" applyNumberFormat="1" applyFont="1" applyAlignment="1">
      <alignment horizontal="right"/>
    </xf>
    <xf numFmtId="0" fontId="811" fillId="0" borderId="0" xfId="0" applyNumberFormat="1" applyFont="1" applyAlignment="1">
      <alignment horizontal="right"/>
    </xf>
    <xf numFmtId="0" fontId="812" fillId="0" borderId="0" xfId="0" applyFont="1" applyAlignment="1">
      <alignment horizontal="left" indent="2"/>
    </xf>
    <xf numFmtId="0" fontId="813" fillId="0" borderId="0" xfId="0" applyFont="1" applyAlignment="1">
      <alignment horizontal="left" indent="2"/>
    </xf>
    <xf numFmtId="0" fontId="814" fillId="0" borderId="0" xfId="0" applyFont="1" applyAlignment="1">
      <alignment horizontal="left" indent="1"/>
    </xf>
    <xf numFmtId="0" fontId="815" fillId="0" borderId="0" xfId="0" applyNumberFormat="1" applyFont="1" applyAlignment="1">
      <alignment horizontal="right"/>
    </xf>
    <xf numFmtId="0" fontId="816" fillId="0" borderId="0" xfId="0" applyNumberFormat="1" applyFont="1" applyAlignment="1">
      <alignment horizontal="right"/>
    </xf>
    <xf numFmtId="0" fontId="817" fillId="0" borderId="0" xfId="0" applyNumberFormat="1" applyFont="1" applyAlignment="1">
      <alignment horizontal="right"/>
    </xf>
    <xf numFmtId="0" fontId="818" fillId="0" borderId="0" xfId="0" applyFont="1" applyAlignment="1">
      <alignment horizontal="left" indent="1"/>
    </xf>
    <xf numFmtId="0" fontId="819" fillId="0" borderId="0" xfId="0" applyNumberFormat="1" applyFont="1" applyAlignment="1">
      <alignment horizontal="right"/>
    </xf>
    <xf numFmtId="0" fontId="820" fillId="0" borderId="0" xfId="0" applyNumberFormat="1" applyFont="1" applyAlignment="1">
      <alignment horizontal="right"/>
    </xf>
    <xf numFmtId="0" fontId="821" fillId="0" borderId="0" xfId="0" applyNumberFormat="1" applyFont="1" applyAlignment="1">
      <alignment horizontal="right"/>
    </xf>
    <xf numFmtId="0" fontId="822" fillId="0" borderId="0" xfId="0" applyFont="1" applyAlignment="1">
      <alignment horizontal="left" indent="2"/>
    </xf>
    <xf numFmtId="0" fontId="823" fillId="0" borderId="0" xfId="0" applyFont="1" applyAlignment="1">
      <alignment horizontal="left" indent="2"/>
    </xf>
    <xf numFmtId="0" fontId="824" fillId="0" borderId="0" xfId="0" applyNumberFormat="1" applyFont="1" applyAlignment="1">
      <alignment horizontal="right"/>
    </xf>
    <xf numFmtId="164" fontId="825" fillId="0" borderId="0" xfId="0" applyNumberFormat="1" applyFont="1" applyAlignment="1">
      <alignment horizontal="right"/>
    </xf>
    <xf numFmtId="164" fontId="826" fillId="0" borderId="0" xfId="0" applyNumberFormat="1" applyFont="1" applyAlignment="1">
      <alignment horizontal="right"/>
    </xf>
    <xf numFmtId="0" fontId="827" fillId="0" borderId="0" xfId="0" applyFont="1" applyAlignment="1">
      <alignment horizontal="left" indent="2"/>
    </xf>
    <xf numFmtId="0" fontId="828" fillId="0" borderId="0" xfId="0" applyNumberFormat="1" applyFont="1" applyAlignment="1">
      <alignment horizontal="right"/>
    </xf>
    <xf numFmtId="164" fontId="829" fillId="0" borderId="0" xfId="0" applyNumberFormat="1" applyFont="1" applyAlignment="1">
      <alignment horizontal="right"/>
    </xf>
    <xf numFmtId="164" fontId="830" fillId="0" borderId="0" xfId="0" applyNumberFormat="1" applyFont="1" applyAlignment="1">
      <alignment horizontal="right"/>
    </xf>
    <xf numFmtId="0" fontId="831" fillId="0" borderId="0" xfId="0" applyFont="1" applyAlignment="1">
      <alignment horizontal="left" indent="1"/>
    </xf>
    <xf numFmtId="0" fontId="832" fillId="0" borderId="0" xfId="0" applyNumberFormat="1" applyFont="1" applyAlignment="1">
      <alignment horizontal="right"/>
    </xf>
    <xf numFmtId="0" fontId="833" fillId="0" borderId="0" xfId="0" applyNumberFormat="1" applyFont="1" applyAlignment="1">
      <alignment horizontal="right"/>
    </xf>
    <xf numFmtId="0" fontId="834" fillId="0" borderId="0" xfId="0" applyNumberFormat="1" applyFont="1" applyAlignment="1">
      <alignment horizontal="right"/>
    </xf>
    <xf numFmtId="0" fontId="835" fillId="0" borderId="0" xfId="0" applyFont="1" applyAlignment="1">
      <alignment horizontal="left" indent="1"/>
    </xf>
    <xf numFmtId="0" fontId="836" fillId="0" borderId="0" xfId="0" applyNumberFormat="1" applyFont="1" applyAlignment="1">
      <alignment horizontal="right"/>
    </xf>
    <xf numFmtId="165" fontId="837" fillId="0" borderId="7" xfId="0" applyNumberFormat="1" applyFont="1" applyBorder="1" applyAlignment="1">
      <alignment horizontal="right"/>
    </xf>
    <xf numFmtId="165" fontId="838" fillId="0" borderId="7" xfId="0" applyNumberFormat="1" applyFont="1" applyBorder="1" applyAlignment="1">
      <alignment horizontal="right"/>
    </xf>
    <xf numFmtId="0" fontId="839" fillId="0" borderId="0" xfId="0" applyFont="1"/>
    <xf numFmtId="0" fontId="840" fillId="0" borderId="1" xfId="0" applyFont="1" applyBorder="1" applyAlignment="1">
      <alignment horizontal="center" vertical="center" wrapText="1"/>
    </xf>
    <xf numFmtId="0" fontId="841" fillId="0" borderId="0" xfId="0" applyFont="1" applyAlignment="1">
      <alignment horizontal="left"/>
    </xf>
    <xf numFmtId="164" fontId="842" fillId="0" borderId="0" xfId="0" applyNumberFormat="1" applyFont="1" applyAlignment="1">
      <alignment horizontal="right"/>
    </xf>
    <xf numFmtId="164" fontId="843" fillId="0" borderId="0" xfId="0" applyNumberFormat="1" applyFont="1" applyAlignment="1">
      <alignment horizontal="right"/>
    </xf>
    <xf numFmtId="0" fontId="844" fillId="0" borderId="0" xfId="0" applyNumberFormat="1" applyFont="1" applyAlignment="1">
      <alignment horizontal="right"/>
    </xf>
    <xf numFmtId="0" fontId="845" fillId="0" borderId="0" xfId="0" applyFont="1" applyAlignment="1">
      <alignment horizontal="left" indent="1"/>
    </xf>
    <xf numFmtId="0" fontId="846" fillId="0" borderId="0" xfId="0" applyNumberFormat="1" applyFont="1" applyAlignment="1">
      <alignment horizontal="right"/>
    </xf>
    <xf numFmtId="0" fontId="847" fillId="0" borderId="0" xfId="0" applyNumberFormat="1" applyFont="1" applyAlignment="1">
      <alignment horizontal="right"/>
    </xf>
    <xf numFmtId="0" fontId="848" fillId="0" borderId="0" xfId="0" applyNumberFormat="1" applyFont="1" applyAlignment="1">
      <alignment horizontal="right"/>
    </xf>
    <xf numFmtId="0" fontId="849" fillId="0" borderId="0" xfId="0" applyFont="1" applyAlignment="1">
      <alignment horizontal="left" indent="2"/>
    </xf>
    <xf numFmtId="0" fontId="850" fillId="0" borderId="0" xfId="0" applyNumberFormat="1" applyFont="1" applyAlignment="1">
      <alignment horizontal="right"/>
    </xf>
    <xf numFmtId="164" fontId="851" fillId="0" borderId="0" xfId="0" applyNumberFormat="1" applyFont="1" applyAlignment="1">
      <alignment horizontal="right"/>
    </xf>
    <xf numFmtId="164" fontId="852" fillId="0" borderId="0" xfId="0" applyNumberFormat="1" applyFont="1" applyAlignment="1">
      <alignment horizontal="right"/>
    </xf>
    <xf numFmtId="0" fontId="853" fillId="0" borderId="0" xfId="0" applyFont="1" applyAlignment="1">
      <alignment horizontal="left" indent="2"/>
    </xf>
    <xf numFmtId="164" fontId="854" fillId="0" borderId="0" xfId="0" applyNumberFormat="1" applyFont="1" applyAlignment="1">
      <alignment horizontal="right"/>
    </xf>
    <xf numFmtId="0" fontId="855" fillId="0" borderId="0" xfId="0" applyFont="1" applyAlignment="1">
      <alignment horizontal="left" indent="2"/>
    </xf>
    <xf numFmtId="164" fontId="856" fillId="0" borderId="0" xfId="0" applyNumberFormat="1" applyFont="1" applyAlignment="1">
      <alignment horizontal="right"/>
    </xf>
    <xf numFmtId="0" fontId="857" fillId="0" borderId="0" xfId="0" applyFont="1" applyAlignment="1">
      <alignment horizontal="left" indent="2"/>
    </xf>
    <xf numFmtId="164" fontId="858" fillId="0" borderId="0" xfId="0" applyNumberFormat="1" applyFont="1" applyAlignment="1">
      <alignment horizontal="right"/>
    </xf>
    <xf numFmtId="0" fontId="859" fillId="0" borderId="0" xfId="0" applyFont="1" applyAlignment="1">
      <alignment horizontal="left" indent="1"/>
    </xf>
    <xf numFmtId="0" fontId="860" fillId="0" borderId="0" xfId="0" applyNumberFormat="1" applyFont="1" applyAlignment="1">
      <alignment horizontal="right"/>
    </xf>
    <xf numFmtId="0" fontId="861" fillId="0" borderId="0" xfId="0" applyNumberFormat="1" applyFont="1" applyAlignment="1">
      <alignment horizontal="right"/>
    </xf>
    <xf numFmtId="0" fontId="862" fillId="0" borderId="0" xfId="0" applyNumberFormat="1" applyFont="1" applyAlignment="1">
      <alignment horizontal="right"/>
    </xf>
    <xf numFmtId="0" fontId="863" fillId="0" borderId="0" xfId="0" applyFont="1" applyAlignment="1">
      <alignment horizontal="left" indent="1"/>
    </xf>
    <xf numFmtId="164" fontId="864" fillId="0" borderId="0" xfId="0" applyNumberFormat="1" applyFont="1" applyAlignment="1">
      <alignment horizontal="right"/>
    </xf>
    <xf numFmtId="164" fontId="865" fillId="0" borderId="0" xfId="0" applyNumberFormat="1" applyFont="1" applyAlignment="1">
      <alignment horizontal="right"/>
    </xf>
    <xf numFmtId="0" fontId="866" fillId="0" borderId="0" xfId="0" applyNumberFormat="1" applyFont="1" applyAlignment="1">
      <alignment horizontal="right"/>
    </xf>
    <xf numFmtId="0" fontId="867" fillId="0" borderId="0" xfId="0" applyFont="1" applyAlignment="1">
      <alignment horizontal="left" indent="1"/>
    </xf>
    <xf numFmtId="164" fontId="868" fillId="0" borderId="0" xfId="0" applyNumberFormat="1" applyFont="1" applyAlignment="1">
      <alignment horizontal="right"/>
    </xf>
    <xf numFmtId="164" fontId="869" fillId="0" borderId="0" xfId="0" applyNumberFormat="1" applyFont="1" applyAlignment="1">
      <alignment horizontal="right"/>
    </xf>
    <xf numFmtId="0" fontId="870" fillId="0" borderId="0" xfId="0" applyNumberFormat="1" applyFont="1" applyAlignment="1">
      <alignment horizontal="right"/>
    </xf>
    <xf numFmtId="0" fontId="871" fillId="0" borderId="0" xfId="0" applyFont="1" applyAlignment="1">
      <alignment horizontal="left" indent="1"/>
    </xf>
    <xf numFmtId="164" fontId="872" fillId="0" borderId="3" xfId="0" applyNumberFormat="1" applyFont="1" applyBorder="1" applyAlignment="1">
      <alignment horizontal="right"/>
    </xf>
    <xf numFmtId="164" fontId="873" fillId="0" borderId="3" xfId="0" applyNumberFormat="1" applyFont="1" applyBorder="1" applyAlignment="1">
      <alignment horizontal="right"/>
    </xf>
    <xf numFmtId="0" fontId="874" fillId="0" borderId="0" xfId="0" applyNumberFormat="1" applyFont="1" applyAlignment="1">
      <alignment horizontal="right"/>
    </xf>
    <xf numFmtId="0" fontId="875" fillId="0" borderId="0" xfId="0" applyFont="1" applyAlignment="1">
      <alignment horizontal="left" indent="1"/>
    </xf>
    <xf numFmtId="0" fontId="876" fillId="0" borderId="0" xfId="0" applyNumberFormat="1" applyFont="1" applyAlignment="1">
      <alignment horizontal="right"/>
    </xf>
    <xf numFmtId="0" fontId="877" fillId="0" borderId="0" xfId="0" applyNumberFormat="1" applyFont="1" applyAlignment="1">
      <alignment horizontal="right"/>
    </xf>
    <xf numFmtId="0" fontId="878" fillId="0" borderId="0" xfId="0" applyNumberFormat="1" applyFont="1" applyAlignment="1">
      <alignment horizontal="right"/>
    </xf>
    <xf numFmtId="0" fontId="879" fillId="0" borderId="0" xfId="0" applyFont="1" applyAlignment="1">
      <alignment horizontal="left" indent="1"/>
    </xf>
    <xf numFmtId="164" fontId="880" fillId="0" borderId="6" xfId="0" applyNumberFormat="1" applyFont="1" applyBorder="1" applyAlignment="1">
      <alignment horizontal="right"/>
    </xf>
    <xf numFmtId="164" fontId="881" fillId="0" borderId="6" xfId="0" applyNumberFormat="1" applyFont="1" applyBorder="1" applyAlignment="1">
      <alignment horizontal="right"/>
    </xf>
    <xf numFmtId="0" fontId="882" fillId="0" borderId="0" xfId="0" applyNumberFormat="1" applyFont="1" applyAlignment="1">
      <alignment horizontal="right"/>
    </xf>
    <xf numFmtId="0" fontId="883" fillId="0" borderId="0" xfId="0" applyFont="1" applyAlignment="1">
      <alignment horizontal="left" indent="1"/>
    </xf>
    <xf numFmtId="0" fontId="884" fillId="0" borderId="0" xfId="0" applyNumberFormat="1" applyFont="1" applyAlignment="1">
      <alignment horizontal="right"/>
    </xf>
    <xf numFmtId="0" fontId="885" fillId="0" borderId="0" xfId="0" applyNumberFormat="1" applyFont="1" applyAlignment="1">
      <alignment horizontal="right"/>
    </xf>
    <xf numFmtId="0" fontId="886" fillId="0" borderId="0" xfId="0" applyNumberFormat="1" applyFont="1" applyAlignment="1">
      <alignment horizontal="right"/>
    </xf>
    <xf numFmtId="0" fontId="887" fillId="0" borderId="0" xfId="0" applyFont="1" applyAlignment="1">
      <alignment horizontal="left" indent="1"/>
    </xf>
    <xf numFmtId="0" fontId="888" fillId="0" borderId="0" xfId="0" applyNumberFormat="1" applyFont="1" applyAlignment="1">
      <alignment horizontal="right"/>
    </xf>
    <xf numFmtId="164" fontId="889" fillId="0" borderId="0" xfId="0" applyNumberFormat="1" applyFont="1" applyAlignment="1">
      <alignment horizontal="right"/>
    </xf>
    <xf numFmtId="0" fontId="890" fillId="0" borderId="0" xfId="0" applyNumberFormat="1" applyFont="1" applyAlignment="1">
      <alignment horizontal="right"/>
    </xf>
    <xf numFmtId="0" fontId="891" fillId="0" borderId="0" xfId="0" applyFont="1" applyAlignment="1">
      <alignment horizontal="left" indent="1"/>
    </xf>
    <xf numFmtId="0" fontId="892" fillId="0" borderId="0" xfId="0" applyNumberFormat="1" applyFont="1" applyAlignment="1">
      <alignment horizontal="right"/>
    </xf>
    <xf numFmtId="0" fontId="893" fillId="0" borderId="0" xfId="0" applyNumberFormat="1" applyFont="1" applyAlignment="1">
      <alignment horizontal="right"/>
    </xf>
    <xf numFmtId="0" fontId="894" fillId="0" borderId="0" xfId="0" applyNumberFormat="1" applyFont="1" applyAlignment="1">
      <alignment horizontal="right"/>
    </xf>
    <xf numFmtId="0" fontId="895" fillId="0" borderId="0" xfId="0" applyFont="1" applyAlignment="1">
      <alignment horizontal="left" indent="1"/>
    </xf>
    <xf numFmtId="0" fontId="896" fillId="0" borderId="0" xfId="0" applyNumberFormat="1" applyFont="1" applyAlignment="1">
      <alignment horizontal="right"/>
    </xf>
    <xf numFmtId="0" fontId="897" fillId="0" borderId="0" xfId="0" applyNumberFormat="1" applyFont="1" applyAlignment="1">
      <alignment horizontal="right"/>
    </xf>
    <xf numFmtId="0" fontId="898" fillId="0" borderId="0" xfId="0" applyNumberFormat="1" applyFont="1" applyAlignment="1">
      <alignment horizontal="right"/>
    </xf>
    <xf numFmtId="0" fontId="899" fillId="0" borderId="0" xfId="0" applyFont="1" applyAlignment="1">
      <alignment horizontal="left" indent="2"/>
    </xf>
    <xf numFmtId="164" fontId="900" fillId="0" borderId="0" xfId="0" applyNumberFormat="1" applyFont="1" applyAlignment="1">
      <alignment horizontal="right"/>
    </xf>
    <xf numFmtId="0" fontId="901" fillId="0" borderId="0" xfId="0" applyFont="1" applyAlignment="1">
      <alignment horizontal="left" indent="2"/>
    </xf>
    <xf numFmtId="164" fontId="902" fillId="0" borderId="0" xfId="0" applyNumberFormat="1" applyFont="1" applyAlignment="1">
      <alignment horizontal="right"/>
    </xf>
    <xf numFmtId="0" fontId="903" fillId="0" borderId="0" xfId="0" applyFont="1" applyAlignment="1">
      <alignment horizontal="left" indent="1"/>
    </xf>
    <xf numFmtId="0" fontId="904" fillId="0" borderId="0" xfId="0" applyNumberFormat="1" applyFont="1" applyAlignment="1">
      <alignment horizontal="right"/>
    </xf>
    <xf numFmtId="0" fontId="905" fillId="0" borderId="0" xfId="0" applyNumberFormat="1" applyFont="1" applyAlignment="1">
      <alignment horizontal="right"/>
    </xf>
    <xf numFmtId="0" fontId="906" fillId="0" borderId="0" xfId="0" applyNumberFormat="1" applyFont="1" applyAlignment="1">
      <alignment horizontal="right"/>
    </xf>
    <xf numFmtId="0" fontId="907" fillId="0" borderId="0" xfId="0" applyFont="1" applyAlignment="1">
      <alignment horizontal="left" indent="1"/>
    </xf>
    <xf numFmtId="0" fontId="908" fillId="0" borderId="0" xfId="0" applyNumberFormat="1" applyFont="1" applyAlignment="1">
      <alignment horizontal="right"/>
    </xf>
    <xf numFmtId="0" fontId="909" fillId="0" borderId="0" xfId="0" applyNumberFormat="1" applyFont="1" applyAlignment="1">
      <alignment horizontal="right"/>
    </xf>
    <xf numFmtId="0" fontId="910" fillId="0" borderId="0" xfId="0" applyNumberFormat="1" applyFont="1" applyAlignment="1">
      <alignment horizontal="right"/>
    </xf>
    <xf numFmtId="0" fontId="911" fillId="0" borderId="0" xfId="0" applyFont="1" applyAlignment="1">
      <alignment horizontal="left" indent="2"/>
    </xf>
    <xf numFmtId="164" fontId="912" fillId="0" borderId="0" xfId="0" applyNumberFormat="1" applyFont="1" applyAlignment="1">
      <alignment horizontal="right"/>
    </xf>
    <xf numFmtId="0" fontId="913" fillId="0" borderId="0" xfId="0" applyFont="1" applyAlignment="1">
      <alignment horizontal="left" indent="2"/>
    </xf>
    <xf numFmtId="0" fontId="914" fillId="0" borderId="0" xfId="0" applyNumberFormat="1" applyFont="1" applyAlignment="1">
      <alignment horizontal="right"/>
    </xf>
    <xf numFmtId="164" fontId="915" fillId="0" borderId="0" xfId="0" applyNumberFormat="1" applyFont="1" applyAlignment="1">
      <alignment horizontal="right"/>
    </xf>
    <xf numFmtId="164" fontId="916" fillId="0" borderId="0" xfId="0" applyNumberFormat="1" applyFont="1" applyAlignment="1">
      <alignment horizontal="right"/>
    </xf>
    <xf numFmtId="0" fontId="917" fillId="0" borderId="0" xfId="0" applyFont="1" applyAlignment="1">
      <alignment horizontal="left" indent="2"/>
    </xf>
    <xf numFmtId="0" fontId="918" fillId="0" borderId="0" xfId="0" applyNumberFormat="1" applyFont="1" applyAlignment="1">
      <alignment horizontal="right"/>
    </xf>
    <xf numFmtId="164" fontId="919" fillId="0" borderId="0" xfId="0" applyNumberFormat="1" applyFont="1" applyAlignment="1">
      <alignment horizontal="right"/>
    </xf>
    <xf numFmtId="164" fontId="920" fillId="0" borderId="0" xfId="0" applyNumberFormat="1" applyFont="1" applyAlignment="1">
      <alignment horizontal="right"/>
    </xf>
    <xf numFmtId="0" fontId="921" fillId="0" borderId="0" xfId="0" applyFont="1" applyAlignment="1">
      <alignment horizontal="left" indent="1"/>
    </xf>
    <xf numFmtId="0" fontId="922" fillId="0" borderId="0" xfId="0" applyNumberFormat="1" applyFont="1" applyAlignment="1">
      <alignment horizontal="right"/>
    </xf>
    <xf numFmtId="0" fontId="923" fillId="0" borderId="0" xfId="0" applyNumberFormat="1" applyFont="1" applyAlignment="1">
      <alignment horizontal="right"/>
    </xf>
    <xf numFmtId="0" fontId="924" fillId="0" borderId="0" xfId="0" applyNumberFormat="1" applyFont="1" applyAlignment="1">
      <alignment horizontal="right"/>
    </xf>
    <xf numFmtId="0" fontId="925" fillId="0" borderId="0" xfId="0" applyFont="1" applyAlignment="1">
      <alignment horizontal="left" indent="1"/>
    </xf>
    <xf numFmtId="0" fontId="926" fillId="0" borderId="0" xfId="0" applyNumberFormat="1" applyFont="1" applyAlignment="1">
      <alignment horizontal="right"/>
    </xf>
    <xf numFmtId="164" fontId="927" fillId="0" borderId="7" xfId="0" applyNumberFormat="1" applyFont="1" applyBorder="1" applyAlignment="1">
      <alignment horizontal="right"/>
    </xf>
    <xf numFmtId="164" fontId="928" fillId="0" borderId="7" xfId="0" applyNumberFormat="1" applyFont="1" applyBorder="1" applyAlignment="1">
      <alignment horizontal="right"/>
    </xf>
    <xf numFmtId="0" fontId="929" fillId="0" borderId="0" xfId="0" applyFont="1"/>
    <xf numFmtId="0" fontId="930" fillId="0" borderId="1" xfId="0" applyFont="1" applyBorder="1" applyAlignment="1">
      <alignment horizontal="center" vertical="center" wrapText="1"/>
    </xf>
    <xf numFmtId="0" fontId="931" fillId="0" borderId="0" xfId="0" applyFont="1" applyAlignment="1">
      <alignment horizontal="left"/>
    </xf>
    <xf numFmtId="164" fontId="932" fillId="0" borderId="0" xfId="0" applyNumberFormat="1" applyFont="1" applyAlignment="1">
      <alignment horizontal="right"/>
    </xf>
    <xf numFmtId="164" fontId="933" fillId="0" borderId="0" xfId="0" applyNumberFormat="1" applyFont="1" applyAlignment="1">
      <alignment horizontal="right"/>
    </xf>
    <xf numFmtId="0" fontId="934" fillId="0" borderId="0" xfId="0" applyNumberFormat="1" applyFont="1" applyAlignment="1">
      <alignment horizontal="right"/>
    </xf>
    <xf numFmtId="0" fontId="935" fillId="0" borderId="0" xfId="0" applyFont="1" applyAlignment="1">
      <alignment horizontal="left" indent="1"/>
    </xf>
    <xf numFmtId="0" fontId="936" fillId="0" borderId="0" xfId="0" applyNumberFormat="1" applyFont="1" applyAlignment="1">
      <alignment horizontal="right"/>
    </xf>
    <xf numFmtId="0" fontId="937" fillId="0" borderId="0" xfId="0" applyNumberFormat="1" applyFont="1" applyAlignment="1">
      <alignment horizontal="right"/>
    </xf>
    <xf numFmtId="0" fontId="938" fillId="0" borderId="0" xfId="0" applyNumberFormat="1" applyFont="1" applyAlignment="1">
      <alignment horizontal="right"/>
    </xf>
    <xf numFmtId="0" fontId="939" fillId="0" borderId="0" xfId="0" applyFont="1" applyAlignment="1">
      <alignment horizontal="left" indent="2"/>
    </xf>
    <xf numFmtId="0" fontId="940" fillId="0" borderId="0" xfId="0" applyNumberFormat="1" applyFont="1" applyAlignment="1">
      <alignment horizontal="right"/>
    </xf>
    <xf numFmtId="164" fontId="941" fillId="0" borderId="0" xfId="0" applyNumberFormat="1" applyFont="1" applyAlignment="1">
      <alignment horizontal="right"/>
    </xf>
    <xf numFmtId="164" fontId="942" fillId="0" borderId="0" xfId="0" applyNumberFormat="1" applyFont="1" applyAlignment="1">
      <alignment horizontal="right"/>
    </xf>
    <xf numFmtId="0" fontId="943" fillId="0" borderId="0" xfId="0" applyFont="1" applyAlignment="1">
      <alignment horizontal="left" indent="2"/>
    </xf>
    <xf numFmtId="164" fontId="944" fillId="0" borderId="0" xfId="0" applyNumberFormat="1" applyFont="1" applyAlignment="1">
      <alignment horizontal="right"/>
    </xf>
    <xf numFmtId="0" fontId="945" fillId="0" borderId="0" xfId="0" applyFont="1" applyAlignment="1">
      <alignment horizontal="left" indent="2"/>
    </xf>
    <xf numFmtId="164" fontId="946" fillId="0" borderId="0" xfId="0" applyNumberFormat="1" applyFont="1" applyAlignment="1">
      <alignment horizontal="right"/>
    </xf>
    <xf numFmtId="0" fontId="947" fillId="0" borderId="0" xfId="0" applyFont="1" applyAlignment="1">
      <alignment horizontal="left" indent="2"/>
    </xf>
    <xf numFmtId="164" fontId="948" fillId="0" borderId="0" xfId="0" applyNumberFormat="1" applyFont="1" applyAlignment="1">
      <alignment horizontal="right"/>
    </xf>
    <xf numFmtId="0" fontId="949" fillId="0" borderId="0" xfId="0" applyFont="1" applyAlignment="1">
      <alignment horizontal="left" indent="1"/>
    </xf>
    <xf numFmtId="0" fontId="950" fillId="0" borderId="0" xfId="0" applyNumberFormat="1" applyFont="1" applyAlignment="1">
      <alignment horizontal="right"/>
    </xf>
    <xf numFmtId="0" fontId="951" fillId="0" borderId="0" xfId="0" applyNumberFormat="1" applyFont="1" applyAlignment="1">
      <alignment horizontal="right"/>
    </xf>
    <xf numFmtId="0" fontId="952" fillId="0" borderId="0" xfId="0" applyNumberFormat="1" applyFont="1" applyAlignment="1">
      <alignment horizontal="right"/>
    </xf>
    <xf numFmtId="0" fontId="953" fillId="0" borderId="0" xfId="0" applyFont="1" applyAlignment="1">
      <alignment horizontal="left" indent="1"/>
    </xf>
    <xf numFmtId="164" fontId="954" fillId="0" borderId="0" xfId="0" applyNumberFormat="1" applyFont="1" applyAlignment="1">
      <alignment horizontal="right"/>
    </xf>
    <xf numFmtId="164" fontId="955" fillId="0" borderId="0" xfId="0" applyNumberFormat="1" applyFont="1" applyAlignment="1">
      <alignment horizontal="right"/>
    </xf>
    <xf numFmtId="0" fontId="956" fillId="0" borderId="0" xfId="0" applyNumberFormat="1" applyFont="1" applyAlignment="1">
      <alignment horizontal="right"/>
    </xf>
    <xf numFmtId="0" fontId="957" fillId="0" borderId="0" xfId="0" applyFont="1" applyAlignment="1">
      <alignment horizontal="left" indent="1"/>
    </xf>
    <xf numFmtId="164" fontId="958" fillId="0" borderId="0" xfId="0" applyNumberFormat="1" applyFont="1" applyAlignment="1">
      <alignment horizontal="right"/>
    </xf>
    <xf numFmtId="164" fontId="959" fillId="0" borderId="0" xfId="0" applyNumberFormat="1" applyFont="1" applyAlignment="1">
      <alignment horizontal="right"/>
    </xf>
    <xf numFmtId="0" fontId="960" fillId="0" borderId="0" xfId="0" applyNumberFormat="1" applyFont="1" applyAlignment="1">
      <alignment horizontal="right"/>
    </xf>
    <xf numFmtId="0" fontId="961" fillId="0" borderId="0" xfId="0" applyFont="1" applyAlignment="1">
      <alignment horizontal="left" indent="1"/>
    </xf>
    <xf numFmtId="164" fontId="962" fillId="0" borderId="3" xfId="0" applyNumberFormat="1" applyFont="1" applyBorder="1" applyAlignment="1">
      <alignment horizontal="right"/>
    </xf>
    <xf numFmtId="164" fontId="963" fillId="0" borderId="3" xfId="0" applyNumberFormat="1" applyFont="1" applyBorder="1" applyAlignment="1">
      <alignment horizontal="right"/>
    </xf>
    <xf numFmtId="0" fontId="964" fillId="0" borderId="0" xfId="0" applyNumberFormat="1" applyFont="1" applyAlignment="1">
      <alignment horizontal="right"/>
    </xf>
    <xf numFmtId="0" fontId="965" fillId="0" borderId="0" xfId="0" applyFont="1" applyAlignment="1">
      <alignment horizontal="left" indent="1"/>
    </xf>
    <xf numFmtId="0" fontId="966" fillId="0" borderId="0" xfId="0" applyNumberFormat="1" applyFont="1" applyAlignment="1">
      <alignment horizontal="right"/>
    </xf>
    <xf numFmtId="0" fontId="967" fillId="0" borderId="0" xfId="0" applyNumberFormat="1" applyFont="1" applyAlignment="1">
      <alignment horizontal="right"/>
    </xf>
    <xf numFmtId="0" fontId="968" fillId="0" borderId="0" xfId="0" applyNumberFormat="1" applyFont="1" applyAlignment="1">
      <alignment horizontal="right"/>
    </xf>
    <xf numFmtId="0" fontId="969" fillId="0" borderId="0" xfId="0" applyFont="1" applyAlignment="1">
      <alignment horizontal="left" indent="1"/>
    </xf>
    <xf numFmtId="164" fontId="970" fillId="0" borderId="6" xfId="0" applyNumberFormat="1" applyFont="1" applyBorder="1" applyAlignment="1">
      <alignment horizontal="right"/>
    </xf>
    <xf numFmtId="164" fontId="971" fillId="0" borderId="6" xfId="0" applyNumberFormat="1" applyFont="1" applyBorder="1" applyAlignment="1">
      <alignment horizontal="right"/>
    </xf>
    <xf numFmtId="0" fontId="972" fillId="0" borderId="0" xfId="0" applyNumberFormat="1" applyFont="1" applyAlignment="1">
      <alignment horizontal="right"/>
    </xf>
    <xf numFmtId="0" fontId="973" fillId="0" borderId="0" xfId="0" applyFont="1" applyAlignment="1">
      <alignment horizontal="left" indent="1"/>
    </xf>
    <xf numFmtId="0" fontId="974" fillId="0" borderId="0" xfId="0" applyNumberFormat="1" applyFont="1" applyAlignment="1">
      <alignment horizontal="right"/>
    </xf>
    <xf numFmtId="0" fontId="975" fillId="0" borderId="0" xfId="0" applyNumberFormat="1" applyFont="1" applyAlignment="1">
      <alignment horizontal="right"/>
    </xf>
    <xf numFmtId="0" fontId="976" fillId="0" borderId="0" xfId="0" applyNumberFormat="1" applyFont="1" applyAlignment="1">
      <alignment horizontal="right"/>
    </xf>
    <xf numFmtId="0" fontId="977" fillId="0" borderId="0" xfId="0" applyFont="1" applyAlignment="1">
      <alignment horizontal="left" indent="1"/>
    </xf>
    <xf numFmtId="0" fontId="978" fillId="0" borderId="0" xfId="0" applyNumberFormat="1" applyFont="1" applyAlignment="1">
      <alignment horizontal="right"/>
    </xf>
    <xf numFmtId="164" fontId="979" fillId="0" borderId="0" xfId="0" applyNumberFormat="1" applyFont="1" applyAlignment="1">
      <alignment horizontal="right"/>
    </xf>
    <xf numFmtId="0" fontId="980" fillId="0" borderId="0" xfId="0" applyNumberFormat="1" applyFont="1" applyAlignment="1">
      <alignment horizontal="right"/>
    </xf>
    <xf numFmtId="0" fontId="981" fillId="0" borderId="0" xfId="0" applyFont="1" applyAlignment="1">
      <alignment horizontal="left" indent="1"/>
    </xf>
    <xf numFmtId="0" fontId="982" fillId="0" borderId="0" xfId="0" applyNumberFormat="1" applyFont="1" applyAlignment="1">
      <alignment horizontal="right"/>
    </xf>
    <xf numFmtId="0" fontId="983" fillId="0" borderId="0" xfId="0" applyNumberFormat="1" applyFont="1" applyAlignment="1">
      <alignment horizontal="right"/>
    </xf>
    <xf numFmtId="0" fontId="984" fillId="0" borderId="0" xfId="0" applyNumberFormat="1" applyFont="1" applyAlignment="1">
      <alignment horizontal="right"/>
    </xf>
    <xf numFmtId="0" fontId="985" fillId="0" borderId="0" xfId="0" applyFont="1" applyAlignment="1">
      <alignment horizontal="left" indent="1"/>
    </xf>
    <xf numFmtId="0" fontId="986" fillId="0" borderId="0" xfId="0" applyNumberFormat="1" applyFont="1" applyAlignment="1">
      <alignment horizontal="right"/>
    </xf>
    <xf numFmtId="0" fontId="987" fillId="0" borderId="0" xfId="0" applyNumberFormat="1" applyFont="1" applyAlignment="1">
      <alignment horizontal="right"/>
    </xf>
    <xf numFmtId="0" fontId="988" fillId="0" borderId="0" xfId="0" applyNumberFormat="1" applyFont="1" applyAlignment="1">
      <alignment horizontal="right"/>
    </xf>
    <xf numFmtId="0" fontId="989" fillId="0" borderId="0" xfId="0" applyFont="1" applyAlignment="1">
      <alignment horizontal="left" indent="2"/>
    </xf>
    <xf numFmtId="164" fontId="990" fillId="0" borderId="0" xfId="0" applyNumberFormat="1" applyFont="1" applyAlignment="1">
      <alignment horizontal="right"/>
    </xf>
    <xf numFmtId="0" fontId="991" fillId="0" borderId="0" xfId="0" applyFont="1" applyAlignment="1">
      <alignment horizontal="left" indent="2"/>
    </xf>
    <xf numFmtId="164" fontId="992" fillId="0" borderId="0" xfId="0" applyNumberFormat="1" applyFont="1" applyAlignment="1">
      <alignment horizontal="right"/>
    </xf>
    <xf numFmtId="0" fontId="993" fillId="0" borderId="0" xfId="0" applyFont="1" applyAlignment="1">
      <alignment horizontal="left" indent="1"/>
    </xf>
    <xf numFmtId="0" fontId="994" fillId="0" borderId="0" xfId="0" applyNumberFormat="1" applyFont="1" applyAlignment="1">
      <alignment horizontal="right"/>
    </xf>
    <xf numFmtId="0" fontId="995" fillId="0" borderId="0" xfId="0" applyNumberFormat="1" applyFont="1" applyAlignment="1">
      <alignment horizontal="right"/>
    </xf>
    <xf numFmtId="0" fontId="996" fillId="0" borderId="0" xfId="0" applyNumberFormat="1" applyFont="1" applyAlignment="1">
      <alignment horizontal="right"/>
    </xf>
    <xf numFmtId="0" fontId="997" fillId="0" borderId="0" xfId="0" applyFont="1" applyAlignment="1">
      <alignment horizontal="left" indent="1"/>
    </xf>
    <xf numFmtId="0" fontId="998" fillId="0" borderId="0" xfId="0" applyNumberFormat="1" applyFont="1" applyAlignment="1">
      <alignment horizontal="right"/>
    </xf>
    <xf numFmtId="0" fontId="999" fillId="0" borderId="0" xfId="0" applyNumberFormat="1" applyFont="1" applyAlignment="1">
      <alignment horizontal="right"/>
    </xf>
    <xf numFmtId="0" fontId="1000" fillId="0" borderId="0" xfId="0" applyNumberFormat="1" applyFont="1" applyAlignment="1">
      <alignment horizontal="right"/>
    </xf>
    <xf numFmtId="0" fontId="1001" fillId="0" borderId="0" xfId="0" applyFont="1" applyAlignment="1">
      <alignment horizontal="left" indent="2"/>
    </xf>
    <xf numFmtId="164" fontId="1002" fillId="0" borderId="0" xfId="0" applyNumberFormat="1" applyFont="1" applyAlignment="1">
      <alignment horizontal="right"/>
    </xf>
    <xf numFmtId="0" fontId="1003" fillId="0" borderId="0" xfId="0" applyFont="1" applyAlignment="1">
      <alignment horizontal="left" indent="2"/>
    </xf>
    <xf numFmtId="0" fontId="1004" fillId="0" borderId="0" xfId="0" applyNumberFormat="1" applyFont="1" applyAlignment="1">
      <alignment horizontal="right"/>
    </xf>
    <xf numFmtId="164" fontId="1005" fillId="0" borderId="0" xfId="0" applyNumberFormat="1" applyFont="1" applyAlignment="1">
      <alignment horizontal="right"/>
    </xf>
    <xf numFmtId="164" fontId="1006" fillId="0" borderId="0" xfId="0" applyNumberFormat="1" applyFont="1" applyAlignment="1">
      <alignment horizontal="right"/>
    </xf>
    <xf numFmtId="0" fontId="1007" fillId="0" borderId="0" xfId="0" applyFont="1" applyAlignment="1">
      <alignment horizontal="left" indent="2"/>
    </xf>
    <xf numFmtId="0" fontId="1008" fillId="0" borderId="0" xfId="0" applyNumberFormat="1" applyFont="1" applyAlignment="1">
      <alignment horizontal="right"/>
    </xf>
    <xf numFmtId="164" fontId="1009" fillId="0" borderId="0" xfId="0" applyNumberFormat="1" applyFont="1" applyAlignment="1">
      <alignment horizontal="right"/>
    </xf>
    <xf numFmtId="164" fontId="1010" fillId="0" borderId="0" xfId="0" applyNumberFormat="1" applyFont="1" applyAlignment="1">
      <alignment horizontal="right"/>
    </xf>
    <xf numFmtId="0" fontId="1011" fillId="0" borderId="0" xfId="0" applyFont="1" applyAlignment="1">
      <alignment horizontal="left" indent="1"/>
    </xf>
    <xf numFmtId="0" fontId="1012" fillId="0" borderId="0" xfId="0" applyNumberFormat="1" applyFont="1" applyAlignment="1">
      <alignment horizontal="right"/>
    </xf>
    <xf numFmtId="0" fontId="1013" fillId="0" borderId="0" xfId="0" applyNumberFormat="1" applyFont="1" applyAlignment="1">
      <alignment horizontal="right"/>
    </xf>
    <xf numFmtId="0" fontId="1014" fillId="0" borderId="0" xfId="0" applyNumberFormat="1" applyFont="1" applyAlignment="1">
      <alignment horizontal="right"/>
    </xf>
    <xf numFmtId="0" fontId="1015" fillId="0" borderId="0" xfId="0" applyFont="1" applyAlignment="1">
      <alignment horizontal="left" indent="1"/>
    </xf>
    <xf numFmtId="0" fontId="1016" fillId="0" borderId="0" xfId="0" applyNumberFormat="1" applyFont="1" applyAlignment="1">
      <alignment horizontal="right"/>
    </xf>
    <xf numFmtId="164" fontId="1017" fillId="0" borderId="7" xfId="0" applyNumberFormat="1" applyFont="1" applyBorder="1" applyAlignment="1">
      <alignment horizontal="right"/>
    </xf>
    <xf numFmtId="164" fontId="1018" fillId="0" borderId="7" xfId="0" applyNumberFormat="1" applyFont="1" applyBorder="1" applyAlignment="1">
      <alignment horizontal="right"/>
    </xf>
    <xf numFmtId="0" fontId="1019" fillId="0" borderId="0" xfId="0" applyFont="1"/>
    <xf numFmtId="0" fontId="1020" fillId="0" borderId="1" xfId="0" applyFont="1" applyBorder="1" applyAlignment="1">
      <alignment horizontal="center" vertical="center" wrapText="1"/>
    </xf>
    <xf numFmtId="0" fontId="1021" fillId="0" borderId="0" xfId="0" applyFont="1" applyAlignment="1">
      <alignment horizontal="left"/>
    </xf>
    <xf numFmtId="164" fontId="1022" fillId="0" borderId="0" xfId="0" applyNumberFormat="1" applyFont="1" applyAlignment="1">
      <alignment horizontal="right"/>
    </xf>
    <xf numFmtId="164" fontId="1023" fillId="0" borderId="0" xfId="0" applyNumberFormat="1" applyFont="1" applyAlignment="1">
      <alignment horizontal="right"/>
    </xf>
    <xf numFmtId="0" fontId="1024" fillId="0" borderId="0" xfId="0" applyNumberFormat="1" applyFont="1" applyAlignment="1">
      <alignment horizontal="right"/>
    </xf>
    <xf numFmtId="0" fontId="1025" fillId="0" borderId="0" xfId="0" applyFont="1" applyAlignment="1">
      <alignment horizontal="left" indent="1"/>
    </xf>
    <xf numFmtId="0" fontId="1026" fillId="0" borderId="0" xfId="0" applyNumberFormat="1" applyFont="1" applyAlignment="1">
      <alignment horizontal="right"/>
    </xf>
    <xf numFmtId="0" fontId="1027" fillId="0" borderId="0" xfId="0" applyNumberFormat="1" applyFont="1" applyAlignment="1">
      <alignment horizontal="right"/>
    </xf>
    <xf numFmtId="0" fontId="1028" fillId="0" borderId="0" xfId="0" applyNumberFormat="1" applyFont="1" applyAlignment="1">
      <alignment horizontal="right"/>
    </xf>
    <xf numFmtId="0" fontId="1029" fillId="0" borderId="0" xfId="0" applyFont="1" applyAlignment="1">
      <alignment horizontal="left" indent="2"/>
    </xf>
    <xf numFmtId="0" fontId="1030" fillId="0" borderId="0" xfId="0" applyNumberFormat="1" applyFont="1" applyAlignment="1">
      <alignment horizontal="right"/>
    </xf>
    <xf numFmtId="164" fontId="1031" fillId="0" borderId="0" xfId="0" applyNumberFormat="1" applyFont="1" applyAlignment="1">
      <alignment horizontal="right"/>
    </xf>
    <xf numFmtId="164" fontId="1032" fillId="0" borderId="0" xfId="0" applyNumberFormat="1" applyFont="1" applyAlignment="1">
      <alignment horizontal="right"/>
    </xf>
    <xf numFmtId="0" fontId="1033" fillId="0" borderId="0" xfId="0" applyFont="1" applyAlignment="1">
      <alignment horizontal="left" indent="2"/>
    </xf>
    <xf numFmtId="164" fontId="1034" fillId="0" borderId="0" xfId="0" applyNumberFormat="1" applyFont="1" applyAlignment="1">
      <alignment horizontal="right"/>
    </xf>
    <xf numFmtId="0" fontId="1035" fillId="0" borderId="0" xfId="0" applyFont="1" applyAlignment="1">
      <alignment horizontal="left" indent="2"/>
    </xf>
    <xf numFmtId="164" fontId="1036" fillId="0" borderId="0" xfId="0" applyNumberFormat="1" applyFont="1" applyAlignment="1">
      <alignment horizontal="right"/>
    </xf>
    <xf numFmtId="0" fontId="1037" fillId="0" borderId="0" xfId="0" applyFont="1" applyAlignment="1">
      <alignment horizontal="left" indent="2"/>
    </xf>
    <xf numFmtId="164" fontId="1038" fillId="0" borderId="0" xfId="0" applyNumberFormat="1" applyFont="1" applyAlignment="1">
      <alignment horizontal="right"/>
    </xf>
    <xf numFmtId="0" fontId="1039" fillId="0" borderId="0" xfId="0" applyFont="1" applyAlignment="1">
      <alignment horizontal="left" indent="1"/>
    </xf>
    <xf numFmtId="0" fontId="1040" fillId="0" borderId="0" xfId="0" applyNumberFormat="1" applyFont="1" applyAlignment="1">
      <alignment horizontal="right"/>
    </xf>
    <xf numFmtId="0" fontId="1041" fillId="0" borderId="0" xfId="0" applyNumberFormat="1" applyFont="1" applyAlignment="1">
      <alignment horizontal="right"/>
    </xf>
    <xf numFmtId="0" fontId="1042" fillId="0" borderId="0" xfId="0" applyNumberFormat="1" applyFont="1" applyAlignment="1">
      <alignment horizontal="right"/>
    </xf>
    <xf numFmtId="0" fontId="1043" fillId="0" borderId="0" xfId="0" applyFont="1" applyAlignment="1">
      <alignment horizontal="left" indent="1"/>
    </xf>
    <xf numFmtId="164" fontId="1044" fillId="0" borderId="0" xfId="0" applyNumberFormat="1" applyFont="1" applyAlignment="1">
      <alignment horizontal="right"/>
    </xf>
    <xf numFmtId="164" fontId="1045" fillId="0" borderId="0" xfId="0" applyNumberFormat="1" applyFont="1" applyAlignment="1">
      <alignment horizontal="right"/>
    </xf>
    <xf numFmtId="0" fontId="1046" fillId="0" borderId="0" xfId="0" applyNumberFormat="1" applyFont="1" applyAlignment="1">
      <alignment horizontal="right"/>
    </xf>
    <xf numFmtId="0" fontId="1047" fillId="0" borderId="0" xfId="0" applyFont="1" applyAlignment="1">
      <alignment horizontal="left" indent="1"/>
    </xf>
    <xf numFmtId="164" fontId="1048" fillId="0" borderId="0" xfId="0" applyNumberFormat="1" applyFont="1" applyAlignment="1">
      <alignment horizontal="right"/>
    </xf>
    <xf numFmtId="164" fontId="1049" fillId="0" borderId="0" xfId="0" applyNumberFormat="1" applyFont="1" applyAlignment="1">
      <alignment horizontal="right"/>
    </xf>
    <xf numFmtId="0" fontId="1050" fillId="0" borderId="0" xfId="0" applyNumberFormat="1" applyFont="1" applyAlignment="1">
      <alignment horizontal="right"/>
    </xf>
    <xf numFmtId="0" fontId="1051" fillId="0" borderId="0" xfId="0" applyFont="1" applyAlignment="1">
      <alignment horizontal="left" indent="1"/>
    </xf>
    <xf numFmtId="164" fontId="1052" fillId="0" borderId="3" xfId="0" applyNumberFormat="1" applyFont="1" applyBorder="1" applyAlignment="1">
      <alignment horizontal="right"/>
    </xf>
    <xf numFmtId="164" fontId="1053" fillId="0" borderId="3" xfId="0" applyNumberFormat="1" applyFont="1" applyBorder="1" applyAlignment="1">
      <alignment horizontal="right"/>
    </xf>
    <xf numFmtId="0" fontId="1054" fillId="0" borderId="0" xfId="0" applyNumberFormat="1" applyFont="1" applyAlignment="1">
      <alignment horizontal="right"/>
    </xf>
    <xf numFmtId="0" fontId="1055" fillId="0" borderId="0" xfId="0" applyFont="1" applyAlignment="1">
      <alignment horizontal="left" indent="1"/>
    </xf>
    <xf numFmtId="0" fontId="1056" fillId="0" borderId="0" xfId="0" applyNumberFormat="1" applyFont="1" applyAlignment="1">
      <alignment horizontal="right"/>
    </xf>
    <xf numFmtId="0" fontId="1057" fillId="0" borderId="0" xfId="0" applyNumberFormat="1" applyFont="1" applyAlignment="1">
      <alignment horizontal="right"/>
    </xf>
    <xf numFmtId="0" fontId="1058" fillId="0" borderId="0" xfId="0" applyNumberFormat="1" applyFont="1" applyAlignment="1">
      <alignment horizontal="right"/>
    </xf>
    <xf numFmtId="0" fontId="1059" fillId="0" borderId="0" xfId="0" applyFont="1" applyAlignment="1">
      <alignment horizontal="left" indent="1"/>
    </xf>
    <xf numFmtId="164" fontId="1060" fillId="0" borderId="6" xfId="0" applyNumberFormat="1" applyFont="1" applyBorder="1" applyAlignment="1">
      <alignment horizontal="right"/>
    </xf>
    <xf numFmtId="164" fontId="1061" fillId="0" borderId="6" xfId="0" applyNumberFormat="1" applyFont="1" applyBorder="1" applyAlignment="1">
      <alignment horizontal="right"/>
    </xf>
    <xf numFmtId="0" fontId="1062" fillId="0" borderId="0" xfId="0" applyNumberFormat="1" applyFont="1" applyAlignment="1">
      <alignment horizontal="right"/>
    </xf>
    <xf numFmtId="0" fontId="1063" fillId="0" borderId="0" xfId="0" applyFont="1" applyAlignment="1">
      <alignment horizontal="left" indent="1"/>
    </xf>
    <xf numFmtId="0" fontId="1064" fillId="0" borderId="0" xfId="0" applyNumberFormat="1" applyFont="1" applyAlignment="1">
      <alignment horizontal="right"/>
    </xf>
    <xf numFmtId="0" fontId="1065" fillId="0" borderId="0" xfId="0" applyNumberFormat="1" applyFont="1" applyAlignment="1">
      <alignment horizontal="right"/>
    </xf>
    <xf numFmtId="0" fontId="1066" fillId="0" borderId="0" xfId="0" applyNumberFormat="1" applyFont="1" applyAlignment="1">
      <alignment horizontal="right"/>
    </xf>
    <xf numFmtId="0" fontId="1067" fillId="0" borderId="0" xfId="0" applyFont="1" applyAlignment="1">
      <alignment horizontal="left" indent="1"/>
    </xf>
    <xf numFmtId="0" fontId="1068" fillId="0" borderId="0" xfId="0" applyNumberFormat="1" applyFont="1" applyAlignment="1">
      <alignment horizontal="right"/>
    </xf>
    <xf numFmtId="164" fontId="1069" fillId="0" borderId="0" xfId="0" applyNumberFormat="1" applyFont="1" applyAlignment="1">
      <alignment horizontal="right"/>
    </xf>
    <xf numFmtId="0" fontId="1070" fillId="0" borderId="0" xfId="0" applyNumberFormat="1" applyFont="1" applyAlignment="1">
      <alignment horizontal="right"/>
    </xf>
    <xf numFmtId="0" fontId="1071" fillId="0" borderId="0" xfId="0" applyFont="1" applyAlignment="1">
      <alignment horizontal="left" indent="1"/>
    </xf>
    <xf numFmtId="0" fontId="1072" fillId="0" borderId="0" xfId="0" applyNumberFormat="1" applyFont="1" applyAlignment="1">
      <alignment horizontal="right"/>
    </xf>
    <xf numFmtId="0" fontId="1073" fillId="0" borderId="0" xfId="0" applyNumberFormat="1" applyFont="1" applyAlignment="1">
      <alignment horizontal="right"/>
    </xf>
    <xf numFmtId="0" fontId="1074" fillId="0" borderId="0" xfId="0" applyNumberFormat="1" applyFont="1" applyAlignment="1">
      <alignment horizontal="right"/>
    </xf>
    <xf numFmtId="0" fontId="1075" fillId="0" borderId="0" xfId="0" applyFont="1" applyAlignment="1">
      <alignment horizontal="left" indent="1"/>
    </xf>
    <xf numFmtId="0" fontId="1076" fillId="0" borderId="0" xfId="0" applyNumberFormat="1" applyFont="1" applyAlignment="1">
      <alignment horizontal="right"/>
    </xf>
    <xf numFmtId="0" fontId="1077" fillId="0" borderId="0" xfId="0" applyNumberFormat="1" applyFont="1" applyAlignment="1">
      <alignment horizontal="right"/>
    </xf>
    <xf numFmtId="0" fontId="1078" fillId="0" borderId="0" xfId="0" applyNumberFormat="1" applyFont="1" applyAlignment="1">
      <alignment horizontal="right"/>
    </xf>
    <xf numFmtId="0" fontId="1079" fillId="0" borderId="0" xfId="0" applyFont="1" applyAlignment="1">
      <alignment horizontal="left" indent="2"/>
    </xf>
    <xf numFmtId="164" fontId="1080" fillId="0" borderId="0" xfId="0" applyNumberFormat="1" applyFont="1" applyAlignment="1">
      <alignment horizontal="right"/>
    </xf>
    <xf numFmtId="0" fontId="1081" fillId="0" borderId="0" xfId="0" applyFont="1" applyAlignment="1">
      <alignment horizontal="left" indent="2"/>
    </xf>
    <xf numFmtId="164" fontId="1082" fillId="0" borderId="0" xfId="0" applyNumberFormat="1" applyFont="1" applyAlignment="1">
      <alignment horizontal="right"/>
    </xf>
    <xf numFmtId="0" fontId="1083" fillId="0" borderId="0" xfId="0" applyFont="1" applyAlignment="1">
      <alignment horizontal="left" indent="1"/>
    </xf>
    <xf numFmtId="0" fontId="1084" fillId="0" borderId="0" xfId="0" applyNumberFormat="1" applyFont="1" applyAlignment="1">
      <alignment horizontal="right"/>
    </xf>
    <xf numFmtId="0" fontId="1085" fillId="0" borderId="0" xfId="0" applyNumberFormat="1" applyFont="1" applyAlignment="1">
      <alignment horizontal="right"/>
    </xf>
    <xf numFmtId="0" fontId="1086" fillId="0" borderId="0" xfId="0" applyNumberFormat="1" applyFont="1" applyAlignment="1">
      <alignment horizontal="right"/>
    </xf>
    <xf numFmtId="0" fontId="1087" fillId="0" borderId="0" xfId="0" applyFont="1" applyAlignment="1">
      <alignment horizontal="left" indent="1"/>
    </xf>
    <xf numFmtId="0" fontId="1088" fillId="0" borderId="0" xfId="0" applyNumberFormat="1" applyFont="1" applyAlignment="1">
      <alignment horizontal="right"/>
    </xf>
    <xf numFmtId="0" fontId="1089" fillId="0" borderId="0" xfId="0" applyNumberFormat="1" applyFont="1" applyAlignment="1">
      <alignment horizontal="right"/>
    </xf>
    <xf numFmtId="0" fontId="1090" fillId="0" borderId="0" xfId="0" applyNumberFormat="1" applyFont="1" applyAlignment="1">
      <alignment horizontal="right"/>
    </xf>
    <xf numFmtId="0" fontId="1091" fillId="0" borderId="0" xfId="0" applyFont="1" applyAlignment="1">
      <alignment horizontal="left" indent="2"/>
    </xf>
    <xf numFmtId="164" fontId="1092" fillId="0" borderId="0" xfId="0" applyNumberFormat="1" applyFont="1" applyAlignment="1">
      <alignment horizontal="right"/>
    </xf>
    <xf numFmtId="0" fontId="1093" fillId="0" borderId="0" xfId="0" applyFont="1" applyAlignment="1">
      <alignment horizontal="left" indent="2"/>
    </xf>
    <xf numFmtId="0" fontId="1094" fillId="0" borderId="0" xfId="0" applyNumberFormat="1" applyFont="1" applyAlignment="1">
      <alignment horizontal="right"/>
    </xf>
    <xf numFmtId="164" fontId="1095" fillId="0" borderId="0" xfId="0" applyNumberFormat="1" applyFont="1" applyAlignment="1">
      <alignment horizontal="right"/>
    </xf>
    <xf numFmtId="164" fontId="1096" fillId="0" borderId="0" xfId="0" applyNumberFormat="1" applyFont="1" applyAlignment="1">
      <alignment horizontal="right"/>
    </xf>
    <xf numFmtId="0" fontId="1097" fillId="0" borderId="0" xfId="0" applyFont="1" applyAlignment="1">
      <alignment horizontal="left" indent="2"/>
    </xf>
    <xf numFmtId="0" fontId="1098" fillId="0" borderId="0" xfId="0" applyNumberFormat="1" applyFont="1" applyAlignment="1">
      <alignment horizontal="right"/>
    </xf>
    <xf numFmtId="164" fontId="1099" fillId="0" borderId="0" xfId="0" applyNumberFormat="1" applyFont="1" applyAlignment="1">
      <alignment horizontal="right"/>
    </xf>
    <xf numFmtId="164" fontId="1100" fillId="0" borderId="0" xfId="0" applyNumberFormat="1" applyFont="1" applyAlignment="1">
      <alignment horizontal="right"/>
    </xf>
    <xf numFmtId="0" fontId="1101" fillId="0" borderId="0" xfId="0" applyFont="1" applyAlignment="1">
      <alignment horizontal="left" indent="1"/>
    </xf>
    <xf numFmtId="0" fontId="1102" fillId="0" borderId="0" xfId="0" applyNumberFormat="1" applyFont="1" applyAlignment="1">
      <alignment horizontal="right"/>
    </xf>
    <xf numFmtId="0" fontId="1103" fillId="0" borderId="0" xfId="0" applyNumberFormat="1" applyFont="1" applyAlignment="1">
      <alignment horizontal="right"/>
    </xf>
    <xf numFmtId="0" fontId="1104" fillId="0" borderId="0" xfId="0" applyNumberFormat="1" applyFont="1" applyAlignment="1">
      <alignment horizontal="right"/>
    </xf>
    <xf numFmtId="0" fontId="1105" fillId="0" borderId="0" xfId="0" applyFont="1" applyAlignment="1">
      <alignment horizontal="left" indent="1"/>
    </xf>
    <xf numFmtId="0" fontId="1106" fillId="0" borderId="0" xfId="0" applyNumberFormat="1" applyFont="1" applyAlignment="1">
      <alignment horizontal="right"/>
    </xf>
    <xf numFmtId="164" fontId="1107" fillId="0" borderId="7" xfId="0" applyNumberFormat="1" applyFont="1" applyBorder="1" applyAlignment="1">
      <alignment horizontal="right"/>
    </xf>
    <xf numFmtId="164" fontId="1108" fillId="0" borderId="7" xfId="0" applyNumberFormat="1" applyFont="1" applyBorder="1" applyAlignment="1">
      <alignment horizontal="right"/>
    </xf>
    <xf numFmtId="0" fontId="1109" fillId="0" borderId="0" xfId="0" applyFont="1"/>
    <xf numFmtId="0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center" wrapText="1"/>
    </xf>
    <xf numFmtId="0" fontId="243" fillId="0" borderId="1" xfId="0" applyFont="1" applyBorder="1" applyAlignment="1">
      <alignment horizontal="center" vertical="center" wrapText="1"/>
    </xf>
    <xf numFmtId="0" fontId="1110" fillId="0" borderId="0" xfId="0" applyFont="1" applyAlignment="1">
      <alignment horizontal="center" wrapText="1"/>
    </xf>
    <xf numFmtId="0" fontId="11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412750</xdr:colOff>
      <xdr:row>0</xdr:row>
      <xdr:rowOff>0</xdr:rowOff>
    </xdr:from>
    <xdr:to>
      <xdr:col>5</xdr:col>
      <xdr:colOff>552450</xdr:colOff>
      <xdr:row>2</xdr:row>
      <xdr:rowOff>19049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5B4A9A-E876-41A8-93FC-5382AE41AD33}"/>
            </a:ext>
          </a:extLst>
        </xdr:cNvPr>
        <xdr:cNvSpPr txBox="1"/>
      </xdr:nvSpPr>
      <xdr:spPr>
        <a:xfrm>
          <a:off x="5238750" y="0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1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19</xdr:row>
      <xdr:rowOff>158751</xdr:rowOff>
    </xdr:from>
    <xdr:to>
      <xdr:col>16</xdr:col>
      <xdr:colOff>495299</xdr:colOff>
      <xdr:row>32</xdr:row>
      <xdr:rowOff>155576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3942C5-7C08-4364-B699-E98B5F9BD7B6}"/>
            </a:ext>
          </a:extLst>
        </xdr:cNvPr>
        <xdr:cNvSpPr txBox="1"/>
      </xdr:nvSpPr>
      <xdr:spPr>
        <a:xfrm rot="5400000">
          <a:off x="13147674" y="4632327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10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111125</xdr:colOff>
      <xdr:row>14</xdr:row>
      <xdr:rowOff>158751</xdr:rowOff>
    </xdr:from>
    <xdr:to>
      <xdr:col>13</xdr:col>
      <xdr:colOff>463549</xdr:colOff>
      <xdr:row>27</xdr:row>
      <xdr:rowOff>155576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807315-3F97-4246-B95D-C0E81B6F617E}"/>
            </a:ext>
          </a:extLst>
        </xdr:cNvPr>
        <xdr:cNvSpPr txBox="1"/>
      </xdr:nvSpPr>
      <xdr:spPr>
        <a:xfrm rot="5400000">
          <a:off x="8686799" y="4108452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11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127000</xdr:colOff>
      <xdr:row>17</xdr:row>
      <xdr:rowOff>111126</xdr:rowOff>
    </xdr:from>
    <xdr:to>
      <xdr:col>14</xdr:col>
      <xdr:colOff>479424</xdr:colOff>
      <xdr:row>30</xdr:row>
      <xdr:rowOff>107951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3F940-DE30-49A1-A30F-3A00649DBDAF}"/>
            </a:ext>
          </a:extLst>
        </xdr:cNvPr>
        <xdr:cNvSpPr txBox="1"/>
      </xdr:nvSpPr>
      <xdr:spPr>
        <a:xfrm rot="5400000">
          <a:off x="9004299" y="4632327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12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76201</xdr:colOff>
      <xdr:row>52</xdr:row>
      <xdr:rowOff>50800</xdr:rowOff>
    </xdr:from>
    <xdr:to>
      <xdr:col>18</xdr:col>
      <xdr:colOff>381000</xdr:colOff>
      <xdr:row>65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62BAB13-5890-466A-B3D3-A8BB34F41F47}"/>
            </a:ext>
          </a:extLst>
        </xdr:cNvPr>
        <xdr:cNvSpPr txBox="1"/>
      </xdr:nvSpPr>
      <xdr:spPr>
        <a:xfrm rot="5400000">
          <a:off x="12461875" y="10953751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2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333375</xdr:colOff>
      <xdr:row>43</xdr:row>
      <xdr:rowOff>158751</xdr:rowOff>
    </xdr:from>
    <xdr:to>
      <xdr:col>18</xdr:col>
      <xdr:colOff>590549</xdr:colOff>
      <xdr:row>56</xdr:row>
      <xdr:rowOff>155576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372A47-B1D1-44A5-A132-E650CF637E43}"/>
            </a:ext>
          </a:extLst>
        </xdr:cNvPr>
        <xdr:cNvSpPr txBox="1"/>
      </xdr:nvSpPr>
      <xdr:spPr>
        <a:xfrm rot="5400000">
          <a:off x="12941299" y="9347202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3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19</xdr:row>
      <xdr:rowOff>95251</xdr:rowOff>
    </xdr:from>
    <xdr:to>
      <xdr:col>16</xdr:col>
      <xdr:colOff>542924</xdr:colOff>
      <xdr:row>32</xdr:row>
      <xdr:rowOff>92076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E37922-CEDF-46CE-B0FE-5FE8868113EA}"/>
            </a:ext>
          </a:extLst>
        </xdr:cNvPr>
        <xdr:cNvSpPr txBox="1"/>
      </xdr:nvSpPr>
      <xdr:spPr>
        <a:xfrm rot="5400000">
          <a:off x="13195299" y="4568827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4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63500</xdr:colOff>
      <xdr:row>19</xdr:row>
      <xdr:rowOff>63501</xdr:rowOff>
    </xdr:from>
    <xdr:to>
      <xdr:col>16</xdr:col>
      <xdr:colOff>415924</xdr:colOff>
      <xdr:row>32</xdr:row>
      <xdr:rowOff>60326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FBD2ED-73D0-415C-B82F-17FC861CF7AB}"/>
            </a:ext>
          </a:extLst>
        </xdr:cNvPr>
        <xdr:cNvSpPr txBox="1"/>
      </xdr:nvSpPr>
      <xdr:spPr>
        <a:xfrm rot="5400000">
          <a:off x="13068299" y="4537077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5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19</xdr:row>
      <xdr:rowOff>111126</xdr:rowOff>
    </xdr:from>
    <xdr:to>
      <xdr:col>16</xdr:col>
      <xdr:colOff>495299</xdr:colOff>
      <xdr:row>32</xdr:row>
      <xdr:rowOff>107951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B74806-C9D9-4AFF-A75B-232C666B519A}"/>
            </a:ext>
          </a:extLst>
        </xdr:cNvPr>
        <xdr:cNvSpPr txBox="1"/>
      </xdr:nvSpPr>
      <xdr:spPr>
        <a:xfrm rot="5400000">
          <a:off x="13147674" y="4584702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6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158750</xdr:colOff>
      <xdr:row>19</xdr:row>
      <xdr:rowOff>158751</xdr:rowOff>
    </xdr:from>
    <xdr:to>
      <xdr:col>16</xdr:col>
      <xdr:colOff>511174</xdr:colOff>
      <xdr:row>32</xdr:row>
      <xdr:rowOff>155576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C5D348-66EA-4A20-A917-EAA4A64B0BC9}"/>
            </a:ext>
          </a:extLst>
        </xdr:cNvPr>
        <xdr:cNvSpPr txBox="1"/>
      </xdr:nvSpPr>
      <xdr:spPr>
        <a:xfrm rot="5400000">
          <a:off x="13163549" y="4632327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7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111125</xdr:colOff>
      <xdr:row>19</xdr:row>
      <xdr:rowOff>142876</xdr:rowOff>
    </xdr:from>
    <xdr:to>
      <xdr:col>16</xdr:col>
      <xdr:colOff>463549</xdr:colOff>
      <xdr:row>32</xdr:row>
      <xdr:rowOff>139701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C5375C-283F-424A-8E7F-3F08FAB01162}"/>
            </a:ext>
          </a:extLst>
        </xdr:cNvPr>
        <xdr:cNvSpPr txBox="1"/>
      </xdr:nvSpPr>
      <xdr:spPr>
        <a:xfrm rot="5400000">
          <a:off x="13115924" y="4616452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8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111125</xdr:colOff>
      <xdr:row>19</xdr:row>
      <xdr:rowOff>142876</xdr:rowOff>
    </xdr:from>
    <xdr:to>
      <xdr:col>16</xdr:col>
      <xdr:colOff>463549</xdr:colOff>
      <xdr:row>32</xdr:row>
      <xdr:rowOff>139701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DC2D1C0-AD50-492F-81CA-10B3CC1624E5}"/>
            </a:ext>
          </a:extLst>
        </xdr:cNvPr>
        <xdr:cNvSpPr txBox="1"/>
      </xdr:nvSpPr>
      <xdr:spPr>
        <a:xfrm rot="5400000">
          <a:off x="13115924" y="4616452"/>
          <a:ext cx="2473325" cy="9556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Florida Power &amp; Light Company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Docket No. 20210010-EI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Staff's 2nd Set of Interrogatories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Attahment 1, Interrogatory No. 17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Page 9 of 12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GridLines="0" tabSelected="1" view="pageBreakPreview" zoomScale="60" zoomScaleNormal="100" workbookViewId="0">
      <pane xSplit="2" ySplit="7" topLeftCell="C8" activePane="bottomRight" state="frozen"/>
      <selection pane="topRight"/>
      <selection pane="bottomLeft"/>
      <selection pane="bottomRight" activeCell="B3" sqref="B3:F5"/>
    </sheetView>
  </sheetViews>
  <sheetFormatPr defaultRowHeight="15" x14ac:dyDescent="0.25"/>
  <cols>
    <col min="1" max="1" width="0" hidden="1" customWidth="1"/>
    <col min="2" max="2" width="72.28515625" customWidth="1"/>
    <col min="3" max="5" width="11.7109375" customWidth="1"/>
  </cols>
  <sheetData>
    <row r="1" spans="1:6" ht="58.5" customHeight="1" x14ac:dyDescent="0.25"/>
    <row r="3" spans="1:6" x14ac:dyDescent="0.25">
      <c r="B3" s="1114" t="s">
        <v>287</v>
      </c>
      <c r="C3" s="1115"/>
      <c r="D3" s="1115"/>
      <c r="E3" s="1115"/>
      <c r="F3" s="1115"/>
    </row>
    <row r="4" spans="1:6" ht="84.75" customHeight="1" x14ac:dyDescent="0.25">
      <c r="B4" s="1115"/>
      <c r="C4" s="1115"/>
      <c r="D4" s="1115"/>
      <c r="E4" s="1115"/>
      <c r="F4" s="1115"/>
    </row>
    <row r="5" spans="1:6" x14ac:dyDescent="0.25">
      <c r="B5" s="1115"/>
      <c r="C5" s="1115"/>
      <c r="D5" s="1115"/>
      <c r="E5" s="1115"/>
      <c r="F5" s="1115"/>
    </row>
    <row r="6" spans="1:6" x14ac:dyDescent="0.25">
      <c r="A6" s="1111" t="s">
        <v>0</v>
      </c>
      <c r="B6" s="1111" t="s">
        <v>1</v>
      </c>
      <c r="C6" s="1" t="s">
        <v>2</v>
      </c>
      <c r="D6" s="1" t="s">
        <v>3</v>
      </c>
      <c r="E6" s="1111" t="s">
        <v>4</v>
      </c>
    </row>
    <row r="7" spans="1:6" ht="22.5" x14ac:dyDescent="0.25">
      <c r="A7" s="1111"/>
      <c r="B7" s="1111"/>
      <c r="C7" s="1" t="s">
        <v>5</v>
      </c>
      <c r="D7" s="1" t="s">
        <v>6</v>
      </c>
      <c r="E7" s="1111"/>
    </row>
    <row r="8" spans="1:6" x14ac:dyDescent="0.25">
      <c r="A8" s="2" t="s">
        <v>7</v>
      </c>
      <c r="B8" s="3" t="s">
        <v>8</v>
      </c>
      <c r="C8" s="4" t="s">
        <v>8</v>
      </c>
      <c r="D8" s="5" t="s">
        <v>8</v>
      </c>
      <c r="E8" s="6" t="s">
        <v>8</v>
      </c>
    </row>
    <row r="9" spans="1:6" x14ac:dyDescent="0.25">
      <c r="A9" s="2" t="s">
        <v>9</v>
      </c>
      <c r="B9" s="7" t="s">
        <v>10</v>
      </c>
      <c r="C9" s="8" t="s">
        <v>8</v>
      </c>
      <c r="D9" s="9" t="s">
        <v>8</v>
      </c>
      <c r="E9" s="10" t="s">
        <v>8</v>
      </c>
    </row>
    <row r="10" spans="1:6" x14ac:dyDescent="0.25">
      <c r="A10" s="2" t="s">
        <v>11</v>
      </c>
      <c r="B10" s="11" t="s">
        <v>12</v>
      </c>
      <c r="C10" s="12">
        <v>95284578.037304968</v>
      </c>
      <c r="D10" s="13">
        <v>7574625.7874124199</v>
      </c>
      <c r="E10" s="14">
        <f>SUM(C10:D10)</f>
        <v>102859203.82471739</v>
      </c>
    </row>
    <row r="11" spans="1:6" x14ac:dyDescent="0.25">
      <c r="A11" s="2" t="s">
        <v>13</v>
      </c>
      <c r="B11" s="15" t="s">
        <v>14</v>
      </c>
      <c r="C11" s="16">
        <v>38189953.683549918</v>
      </c>
      <c r="D11" s="17">
        <v>0</v>
      </c>
      <c r="E11" s="18">
        <f>SUM(C11:D11)</f>
        <v>38189953.683549918</v>
      </c>
    </row>
    <row r="12" spans="1:6" x14ac:dyDescent="0.25">
      <c r="A12" s="2" t="s">
        <v>15</v>
      </c>
      <c r="B12" s="19" t="s">
        <v>16</v>
      </c>
      <c r="C12" s="20">
        <v>0</v>
      </c>
      <c r="D12" s="21">
        <v>0</v>
      </c>
      <c r="E12" s="22">
        <f>SUM(C12:D12)</f>
        <v>0</v>
      </c>
    </row>
    <row r="13" spans="1:6" x14ac:dyDescent="0.25">
      <c r="A13" s="2" t="s">
        <v>17</v>
      </c>
      <c r="B13" s="23" t="s">
        <v>18</v>
      </c>
      <c r="C13" s="24">
        <v>523481.89664524863</v>
      </c>
      <c r="D13" s="25">
        <v>24244.414784406661</v>
      </c>
      <c r="E13" s="26">
        <f>SUM(C13:D13)</f>
        <v>547726.3114296553</v>
      </c>
    </row>
    <row r="14" spans="1:6" x14ac:dyDescent="0.25">
      <c r="A14" s="2" t="s">
        <v>19</v>
      </c>
      <c r="B14" s="27" t="s">
        <v>20</v>
      </c>
      <c r="C14" s="28">
        <f>SUM(C10:C13)</f>
        <v>133998013.61750013</v>
      </c>
      <c r="D14" s="29">
        <f>SUM(D10:D13)</f>
        <v>7598870.2021968262</v>
      </c>
      <c r="E14" s="30">
        <f>SUM(E10:E13)</f>
        <v>141596883.81969696</v>
      </c>
    </row>
    <row r="15" spans="1:6" x14ac:dyDescent="0.25">
      <c r="A15" s="2" t="s">
        <v>21</v>
      </c>
      <c r="B15" s="31" t="s">
        <v>8</v>
      </c>
      <c r="C15" s="32" t="s">
        <v>8</v>
      </c>
      <c r="D15" s="33" t="s">
        <v>8</v>
      </c>
      <c r="E15" s="34" t="s">
        <v>8</v>
      </c>
    </row>
    <row r="16" spans="1:6" x14ac:dyDescent="0.25">
      <c r="A16" s="2" t="s">
        <v>22</v>
      </c>
      <c r="B16" s="35" t="s">
        <v>23</v>
      </c>
      <c r="C16" s="36" t="s">
        <v>8</v>
      </c>
      <c r="D16" s="37" t="s">
        <v>8</v>
      </c>
      <c r="E16" s="38" t="s">
        <v>8</v>
      </c>
    </row>
    <row r="17" spans="1:5" x14ac:dyDescent="0.25">
      <c r="A17" s="2" t="s">
        <v>24</v>
      </c>
      <c r="B17" s="39" t="s">
        <v>25</v>
      </c>
      <c r="C17" s="40">
        <v>694745.55576708203</v>
      </c>
      <c r="D17" s="41">
        <v>48104.051376503558</v>
      </c>
      <c r="E17" s="42">
        <f>SUM(C17:D17)</f>
        <v>742849.60714358557</v>
      </c>
    </row>
    <row r="18" spans="1:5" x14ac:dyDescent="0.25">
      <c r="A18" s="2" t="s">
        <v>26</v>
      </c>
      <c r="B18" s="43" t="s">
        <v>8</v>
      </c>
      <c r="C18" s="44" t="s">
        <v>8</v>
      </c>
      <c r="D18" s="45" t="s">
        <v>8</v>
      </c>
      <c r="E18" s="46" t="s">
        <v>8</v>
      </c>
    </row>
    <row r="19" spans="1:5" x14ac:dyDescent="0.25">
      <c r="A19" s="2" t="s">
        <v>27</v>
      </c>
      <c r="B19" s="47" t="s">
        <v>28</v>
      </c>
      <c r="C19" s="48" t="s">
        <v>8</v>
      </c>
      <c r="D19" s="49" t="s">
        <v>8</v>
      </c>
      <c r="E19" s="50" t="s">
        <v>8</v>
      </c>
    </row>
    <row r="20" spans="1:5" x14ac:dyDescent="0.25">
      <c r="A20" s="2" t="s">
        <v>29</v>
      </c>
      <c r="B20" s="51" t="s">
        <v>30</v>
      </c>
      <c r="C20" s="52">
        <v>0</v>
      </c>
      <c r="D20" s="53">
        <v>0</v>
      </c>
      <c r="E20" s="54">
        <f>SUM(C20:D20)</f>
        <v>0</v>
      </c>
    </row>
    <row r="21" spans="1:5" x14ac:dyDescent="0.25">
      <c r="A21" s="2" t="s">
        <v>31</v>
      </c>
      <c r="B21" s="55" t="s">
        <v>8</v>
      </c>
      <c r="C21" s="56" t="s">
        <v>8</v>
      </c>
      <c r="D21" s="57" t="s">
        <v>8</v>
      </c>
      <c r="E21" s="58" t="s">
        <v>8</v>
      </c>
    </row>
    <row r="22" spans="1:5" x14ac:dyDescent="0.25">
      <c r="A22" s="2" t="s">
        <v>32</v>
      </c>
      <c r="B22" s="59" t="s">
        <v>33</v>
      </c>
      <c r="C22" s="60" t="s">
        <v>8</v>
      </c>
      <c r="D22" s="61" t="s">
        <v>8</v>
      </c>
      <c r="E22" s="62" t="s">
        <v>8</v>
      </c>
    </row>
    <row r="23" spans="1:5" x14ac:dyDescent="0.25">
      <c r="A23" s="2" t="s">
        <v>34</v>
      </c>
      <c r="B23" s="27" t="s">
        <v>35</v>
      </c>
      <c r="C23" s="28">
        <f>C14-C17-C20</f>
        <v>133303268.06173304</v>
      </c>
      <c r="D23" s="29">
        <f>D14-D17-D20</f>
        <v>7550766.1508203223</v>
      </c>
      <c r="E23" s="30">
        <f>E14-E17-E20</f>
        <v>140854034.21255338</v>
      </c>
    </row>
    <row r="24" spans="1:5" x14ac:dyDescent="0.25">
      <c r="A24" s="2" t="s">
        <v>36</v>
      </c>
      <c r="B24" s="63" t="s">
        <v>8</v>
      </c>
      <c r="C24" s="64" t="s">
        <v>8</v>
      </c>
      <c r="D24" s="65" t="s">
        <v>8</v>
      </c>
      <c r="E24" s="66" t="s">
        <v>8</v>
      </c>
    </row>
    <row r="25" spans="1:5" x14ac:dyDescent="0.25">
      <c r="A25" s="2" t="s">
        <v>37</v>
      </c>
      <c r="B25" s="67" t="s">
        <v>38</v>
      </c>
      <c r="C25" s="68">
        <v>133399246.41473752</v>
      </c>
      <c r="D25" s="69">
        <v>7556202.7024489148</v>
      </c>
      <c r="E25" s="70">
        <f>SUM(C25:D25)</f>
        <v>140955449.11718643</v>
      </c>
    </row>
    <row r="26" spans="1:5" x14ac:dyDescent="0.25">
      <c r="A26" s="2" t="s">
        <v>39</v>
      </c>
      <c r="B26" s="71" t="s">
        <v>8</v>
      </c>
      <c r="C26" s="72" t="s">
        <v>8</v>
      </c>
      <c r="D26" s="73" t="s">
        <v>8</v>
      </c>
      <c r="E26" s="74" t="s">
        <v>8</v>
      </c>
    </row>
    <row r="27" spans="1:5" x14ac:dyDescent="0.25">
      <c r="A27" s="2" t="s">
        <v>40</v>
      </c>
      <c r="B27" s="75" t="s">
        <v>41</v>
      </c>
      <c r="C27" s="76">
        <v>1.0007200000000001</v>
      </c>
      <c r="D27" s="77" t="s">
        <v>8</v>
      </c>
      <c r="E27" s="78" t="s">
        <v>8</v>
      </c>
    </row>
    <row r="28" spans="1:5" x14ac:dyDescent="0.25">
      <c r="A28" s="2" t="s">
        <v>42</v>
      </c>
      <c r="B28" s="79" t="s">
        <v>8</v>
      </c>
    </row>
    <row r="29" spans="1:5" x14ac:dyDescent="0.25">
      <c r="A29" s="2" t="s">
        <v>43</v>
      </c>
      <c r="B29" s="79" t="s">
        <v>44</v>
      </c>
    </row>
  </sheetData>
  <mergeCells count="4">
    <mergeCell ref="A6:A7"/>
    <mergeCell ref="B6:B7"/>
    <mergeCell ref="E6:E7"/>
    <mergeCell ref="B3:F5"/>
  </mergeCells>
  <pageMargins left="0.7" right="0.7" top="1.65" bottom="0.75" header="0.8" footer="0.3"/>
  <pageSetup scale="75" orientation="portrait" r:id="rId1"/>
  <headerFooter>
    <oddHeader>&amp;R&amp;"Arial,Regular"&amp;9 Form 1P
 Page &amp;P of &amp;N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21" sqref="P21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1020" t="s">
        <v>244</v>
      </c>
      <c r="B1" s="1020" t="s">
        <v>245</v>
      </c>
      <c r="C1" s="1020" t="s">
        <v>246</v>
      </c>
      <c r="D1" s="1020" t="s">
        <v>247</v>
      </c>
      <c r="E1" s="1020" t="s">
        <v>248</v>
      </c>
      <c r="F1" s="1020" t="s">
        <v>249</v>
      </c>
      <c r="G1" s="1020" t="s">
        <v>250</v>
      </c>
      <c r="H1" s="1020" t="s">
        <v>251</v>
      </c>
      <c r="I1" s="1020" t="s">
        <v>252</v>
      </c>
      <c r="J1" s="1020" t="s">
        <v>253</v>
      </c>
      <c r="K1" s="1020" t="s">
        <v>254</v>
      </c>
      <c r="L1" s="1020" t="s">
        <v>255</v>
      </c>
      <c r="M1" s="1020" t="s">
        <v>256</v>
      </c>
      <c r="N1" s="1020" t="s">
        <v>257</v>
      </c>
      <c r="O1" s="1020" t="s">
        <v>62</v>
      </c>
    </row>
    <row r="2" spans="1:15" x14ac:dyDescent="0.25">
      <c r="A2" s="1021" t="s">
        <v>286</v>
      </c>
      <c r="B2" s="1022"/>
      <c r="C2" s="1023"/>
      <c r="D2" s="1023"/>
      <c r="E2" s="1023"/>
      <c r="F2" s="1023"/>
      <c r="G2" s="1023"/>
      <c r="H2" s="1023"/>
      <c r="I2" s="1023"/>
      <c r="J2" s="1023"/>
      <c r="K2" s="1023"/>
      <c r="L2" s="1023"/>
      <c r="M2" s="1023"/>
      <c r="N2" s="1023"/>
      <c r="O2" s="1024" t="s">
        <v>8</v>
      </c>
    </row>
    <row r="3" spans="1:15" x14ac:dyDescent="0.25">
      <c r="A3" s="1025" t="s">
        <v>259</v>
      </c>
      <c r="B3" s="1026" t="s">
        <v>8</v>
      </c>
      <c r="C3" s="1027" t="s">
        <v>8</v>
      </c>
      <c r="D3" s="1027" t="s">
        <v>8</v>
      </c>
      <c r="E3" s="1027" t="s">
        <v>8</v>
      </c>
      <c r="F3" s="1027" t="s">
        <v>8</v>
      </c>
      <c r="G3" s="1027" t="s">
        <v>8</v>
      </c>
      <c r="H3" s="1027" t="s">
        <v>8</v>
      </c>
      <c r="I3" s="1027" t="s">
        <v>8</v>
      </c>
      <c r="J3" s="1027" t="s">
        <v>8</v>
      </c>
      <c r="K3" s="1027" t="s">
        <v>8</v>
      </c>
      <c r="L3" s="1027" t="s">
        <v>8</v>
      </c>
      <c r="M3" s="1027" t="s">
        <v>8</v>
      </c>
      <c r="N3" s="1027" t="s">
        <v>8</v>
      </c>
      <c r="O3" s="1028" t="s">
        <v>8</v>
      </c>
    </row>
    <row r="4" spans="1:15" x14ac:dyDescent="0.25">
      <c r="A4" s="1029" t="s">
        <v>260</v>
      </c>
      <c r="B4" s="1030" t="s">
        <v>8</v>
      </c>
      <c r="C4" s="1031">
        <v>0</v>
      </c>
      <c r="D4" s="1031">
        <v>0</v>
      </c>
      <c r="E4" s="1031">
        <v>0</v>
      </c>
      <c r="F4" s="1031">
        <v>0</v>
      </c>
      <c r="G4" s="1031">
        <v>0</v>
      </c>
      <c r="H4" s="1031">
        <v>0</v>
      </c>
      <c r="I4" s="1031">
        <v>0</v>
      </c>
      <c r="J4" s="1031">
        <v>0</v>
      </c>
      <c r="K4" s="1031">
        <v>0</v>
      </c>
      <c r="L4" s="1031">
        <v>0</v>
      </c>
      <c r="M4" s="1031">
        <v>0</v>
      </c>
      <c r="N4" s="1031">
        <v>0</v>
      </c>
      <c r="O4" s="1032">
        <f>SUM(B4:N4)</f>
        <v>0</v>
      </c>
    </row>
    <row r="5" spans="1:15" x14ac:dyDescent="0.25">
      <c r="A5" s="1033" t="s">
        <v>261</v>
      </c>
      <c r="B5" s="1030" t="s">
        <v>8</v>
      </c>
      <c r="C5" s="1034">
        <v>47829.892404784405</v>
      </c>
      <c r="D5" s="1034">
        <v>28386.30238471257</v>
      </c>
      <c r="E5" s="1034">
        <v>28436.409010863772</v>
      </c>
      <c r="F5" s="1034">
        <v>13226.926109310773</v>
      </c>
      <c r="G5" s="1034">
        <v>6793.2480173185077</v>
      </c>
      <c r="H5" s="1034">
        <v>13610.523411797634</v>
      </c>
      <c r="I5" s="1034">
        <v>13433.146034270014</v>
      </c>
      <c r="J5" s="1034">
        <v>9641.4114068905201</v>
      </c>
      <c r="K5" s="1034">
        <v>5291.4158692349502</v>
      </c>
      <c r="L5" s="1034">
        <v>8173.8326291834046</v>
      </c>
      <c r="M5" s="1034">
        <v>9403.5826299692289</v>
      </c>
      <c r="N5" s="1034">
        <v>61748.688396771242</v>
      </c>
      <c r="O5" s="1032">
        <f>SUM(B5:N5)</f>
        <v>245975.37830510698</v>
      </c>
    </row>
    <row r="6" spans="1:15" x14ac:dyDescent="0.25">
      <c r="A6" s="1035" t="s">
        <v>262</v>
      </c>
      <c r="B6" s="1030" t="s">
        <v>8</v>
      </c>
      <c r="C6" s="1036">
        <v>0</v>
      </c>
      <c r="D6" s="1036">
        <v>0</v>
      </c>
      <c r="E6" s="1036">
        <v>0</v>
      </c>
      <c r="F6" s="1036">
        <v>0</v>
      </c>
      <c r="G6" s="1036">
        <v>0</v>
      </c>
      <c r="H6" s="1036">
        <v>0</v>
      </c>
      <c r="I6" s="1036">
        <v>0</v>
      </c>
      <c r="J6" s="1036">
        <v>0</v>
      </c>
      <c r="K6" s="1036">
        <v>0</v>
      </c>
      <c r="L6" s="1036">
        <v>0</v>
      </c>
      <c r="M6" s="1036">
        <v>0</v>
      </c>
      <c r="N6" s="1036">
        <v>0</v>
      </c>
      <c r="O6" s="1032">
        <f>SUM(B6:N6)</f>
        <v>0</v>
      </c>
    </row>
    <row r="7" spans="1:15" x14ac:dyDescent="0.25">
      <c r="A7" s="1037" t="s">
        <v>263</v>
      </c>
      <c r="B7" s="1030" t="s">
        <v>8</v>
      </c>
      <c r="C7" s="1038">
        <v>0</v>
      </c>
      <c r="D7" s="1038">
        <v>0</v>
      </c>
      <c r="E7" s="1038">
        <v>0</v>
      </c>
      <c r="F7" s="1038">
        <v>0</v>
      </c>
      <c r="G7" s="1038">
        <v>0</v>
      </c>
      <c r="H7" s="1038">
        <v>0</v>
      </c>
      <c r="I7" s="1038">
        <v>0</v>
      </c>
      <c r="J7" s="1038">
        <v>0</v>
      </c>
      <c r="K7" s="1038">
        <v>0</v>
      </c>
      <c r="L7" s="1038">
        <v>0</v>
      </c>
      <c r="M7" s="1038">
        <v>0</v>
      </c>
      <c r="N7" s="1038">
        <v>0</v>
      </c>
      <c r="O7" s="1032">
        <f>SUM(B7:N7)</f>
        <v>0</v>
      </c>
    </row>
    <row r="8" spans="1:15" x14ac:dyDescent="0.25">
      <c r="A8" s="1039" t="s">
        <v>8</v>
      </c>
      <c r="B8" s="1040" t="s">
        <v>8</v>
      </c>
      <c r="C8" s="1041" t="s">
        <v>8</v>
      </c>
      <c r="D8" s="1041" t="s">
        <v>8</v>
      </c>
      <c r="E8" s="1041" t="s">
        <v>8</v>
      </c>
      <c r="F8" s="1041" t="s">
        <v>8</v>
      </c>
      <c r="G8" s="1041" t="s">
        <v>8</v>
      </c>
      <c r="H8" s="1041" t="s">
        <v>8</v>
      </c>
      <c r="I8" s="1041" t="s">
        <v>8</v>
      </c>
      <c r="J8" s="1041" t="s">
        <v>8</v>
      </c>
      <c r="K8" s="1041" t="s">
        <v>8</v>
      </c>
      <c r="L8" s="1041" t="s">
        <v>8</v>
      </c>
      <c r="M8" s="1041" t="s">
        <v>8</v>
      </c>
      <c r="N8" s="1041" t="s">
        <v>8</v>
      </c>
      <c r="O8" s="1042" t="s">
        <v>8</v>
      </c>
    </row>
    <row r="9" spans="1:15" x14ac:dyDescent="0.25">
      <c r="A9" s="1043" t="s">
        <v>264</v>
      </c>
      <c r="B9" s="1044">
        <v>517125.60997286922</v>
      </c>
      <c r="C9" s="1045">
        <v>564955.50237765361</v>
      </c>
      <c r="D9" s="1045">
        <v>593341.80476236623</v>
      </c>
      <c r="E9" s="1045">
        <v>621778.21377322997</v>
      </c>
      <c r="F9" s="1045">
        <v>635005.1398825408</v>
      </c>
      <c r="G9" s="1045">
        <v>641798.38789985934</v>
      </c>
      <c r="H9" s="1045">
        <v>655408.91131165694</v>
      </c>
      <c r="I9" s="1045">
        <v>668842.05734592699</v>
      </c>
      <c r="J9" s="1045">
        <v>678483.46875281748</v>
      </c>
      <c r="K9" s="1045">
        <v>683774.88462205243</v>
      </c>
      <c r="L9" s="1045">
        <v>691948.71725123585</v>
      </c>
      <c r="M9" s="1045">
        <v>701352.29988120508</v>
      </c>
      <c r="N9" s="1045">
        <v>763100.98827797628</v>
      </c>
      <c r="O9" s="1046" t="s">
        <v>8</v>
      </c>
    </row>
    <row r="10" spans="1:15" x14ac:dyDescent="0.25">
      <c r="A10" s="1047" t="s">
        <v>265</v>
      </c>
      <c r="B10" s="1048">
        <v>3158.0483149004854</v>
      </c>
      <c r="C10" s="1049">
        <v>3861.723704198439</v>
      </c>
      <c r="D10" s="1049">
        <v>4618.327006544655</v>
      </c>
      <c r="E10" s="1049">
        <v>5414.3905251377992</v>
      </c>
      <c r="F10" s="1049">
        <v>6239.3869153421756</v>
      </c>
      <c r="G10" s="1049">
        <v>7078.2862042455999</v>
      </c>
      <c r="H10" s="1049">
        <v>7931.3547788636879</v>
      </c>
      <c r="I10" s="1049">
        <v>8803.2036794859905</v>
      </c>
      <c r="J10" s="1049">
        <v>9691.0765783313218</v>
      </c>
      <c r="K10" s="1049">
        <v>10589.319496118405</v>
      </c>
      <c r="L10" s="1049">
        <v>11496.913280918279</v>
      </c>
      <c r="M10" s="1049">
        <v>12416.713604092565</v>
      </c>
      <c r="N10" s="1049">
        <v>13385.925226590976</v>
      </c>
      <c r="O10" s="1050" t="s">
        <v>8</v>
      </c>
    </row>
    <row r="11" spans="1:15" x14ac:dyDescent="0.25">
      <c r="A11" s="1051" t="s">
        <v>266</v>
      </c>
      <c r="B11" s="1052">
        <v>819399.57002713077</v>
      </c>
      <c r="C11" s="1053">
        <v>771569.67762234632</v>
      </c>
      <c r="D11" s="1053">
        <v>743183.37523763371</v>
      </c>
      <c r="E11" s="1053">
        <v>714746.96622676996</v>
      </c>
      <c r="F11" s="1053">
        <v>701520.04011745914</v>
      </c>
      <c r="G11" s="1053">
        <v>694726.79210014059</v>
      </c>
      <c r="H11" s="1053">
        <v>681116.268688343</v>
      </c>
      <c r="I11" s="1053">
        <v>667683.12265407294</v>
      </c>
      <c r="J11" s="1053">
        <v>658041.71124718245</v>
      </c>
      <c r="K11" s="1053">
        <v>652750.29537794751</v>
      </c>
      <c r="L11" s="1053">
        <v>644576.46274876408</v>
      </c>
      <c r="M11" s="1053">
        <v>635172.88011879486</v>
      </c>
      <c r="N11" s="1053">
        <v>573424.19172202365</v>
      </c>
      <c r="O11" s="1054" t="s">
        <v>8</v>
      </c>
    </row>
    <row r="12" spans="1:15" x14ac:dyDescent="0.25">
      <c r="A12" s="1055" t="s">
        <v>8</v>
      </c>
      <c r="B12" s="1056" t="s">
        <v>8</v>
      </c>
      <c r="C12" s="1057" t="s">
        <v>8</v>
      </c>
      <c r="D12" s="1057" t="s">
        <v>8</v>
      </c>
      <c r="E12" s="1057" t="s">
        <v>8</v>
      </c>
      <c r="F12" s="1057" t="s">
        <v>8</v>
      </c>
      <c r="G12" s="1057" t="s">
        <v>8</v>
      </c>
      <c r="H12" s="1057" t="s">
        <v>8</v>
      </c>
      <c r="I12" s="1057" t="s">
        <v>8</v>
      </c>
      <c r="J12" s="1057" t="s">
        <v>8</v>
      </c>
      <c r="K12" s="1057" t="s">
        <v>8</v>
      </c>
      <c r="L12" s="1057" t="s">
        <v>8</v>
      </c>
      <c r="M12" s="1057" t="s">
        <v>8</v>
      </c>
      <c r="N12" s="1057" t="s">
        <v>8</v>
      </c>
      <c r="O12" s="1058" t="s">
        <v>8</v>
      </c>
    </row>
    <row r="13" spans="1:15" x14ac:dyDescent="0.25">
      <c r="A13" s="1059" t="s">
        <v>267</v>
      </c>
      <c r="B13" s="1060">
        <f t="shared" ref="B13:N13" si="0">B9-B10+B11</f>
        <v>1333367.1316850996</v>
      </c>
      <c r="C13" s="1061">
        <f t="shared" si="0"/>
        <v>1332663.4562958013</v>
      </c>
      <c r="D13" s="1061">
        <f t="shared" si="0"/>
        <v>1331906.8529934552</v>
      </c>
      <c r="E13" s="1061">
        <f t="shared" si="0"/>
        <v>1331110.7894748622</v>
      </c>
      <c r="F13" s="1061">
        <f t="shared" si="0"/>
        <v>1330285.7930846578</v>
      </c>
      <c r="G13" s="1061">
        <f t="shared" si="0"/>
        <v>1329446.8937957543</v>
      </c>
      <c r="H13" s="1061">
        <f t="shared" si="0"/>
        <v>1328593.8252211362</v>
      </c>
      <c r="I13" s="1061">
        <f t="shared" si="0"/>
        <v>1327721.976320514</v>
      </c>
      <c r="J13" s="1061">
        <f t="shared" si="0"/>
        <v>1326834.1034216685</v>
      </c>
      <c r="K13" s="1061">
        <f t="shared" si="0"/>
        <v>1325935.8605038817</v>
      </c>
      <c r="L13" s="1061">
        <f t="shared" si="0"/>
        <v>1325028.2667190817</v>
      </c>
      <c r="M13" s="1061">
        <f t="shared" si="0"/>
        <v>1324108.4663959073</v>
      </c>
      <c r="N13" s="1061">
        <f t="shared" si="0"/>
        <v>1323139.2547734091</v>
      </c>
      <c r="O13" s="1062"/>
    </row>
    <row r="14" spans="1:15" x14ac:dyDescent="0.25">
      <c r="A14" s="1063" t="s">
        <v>8</v>
      </c>
      <c r="B14" s="1064" t="s">
        <v>8</v>
      </c>
      <c r="C14" s="1065" t="s">
        <v>8</v>
      </c>
      <c r="D14" s="1065" t="s">
        <v>8</v>
      </c>
      <c r="E14" s="1065" t="s">
        <v>8</v>
      </c>
      <c r="F14" s="1065" t="s">
        <v>8</v>
      </c>
      <c r="G14" s="1065" t="s">
        <v>8</v>
      </c>
      <c r="H14" s="1065" t="s">
        <v>8</v>
      </c>
      <c r="I14" s="1065" t="s">
        <v>8</v>
      </c>
      <c r="J14" s="1065" t="s">
        <v>8</v>
      </c>
      <c r="K14" s="1065" t="s">
        <v>8</v>
      </c>
      <c r="L14" s="1065" t="s">
        <v>8</v>
      </c>
      <c r="M14" s="1065" t="s">
        <v>8</v>
      </c>
      <c r="N14" s="1065" t="s">
        <v>8</v>
      </c>
      <c r="O14" s="1066" t="s">
        <v>8</v>
      </c>
    </row>
    <row r="15" spans="1:15" x14ac:dyDescent="0.25">
      <c r="A15" s="1067" t="s">
        <v>268</v>
      </c>
      <c r="B15" s="1068" t="s">
        <v>8</v>
      </c>
      <c r="C15" s="1069">
        <v>1333015.2939904504</v>
      </c>
      <c r="D15" s="1069">
        <v>1332285.1546446283</v>
      </c>
      <c r="E15" s="1069">
        <v>1331508.8212341587</v>
      </c>
      <c r="F15" s="1069">
        <v>1330698.29127976</v>
      </c>
      <c r="G15" s="1069">
        <v>1329866.343440206</v>
      </c>
      <c r="H15" s="1069">
        <v>1329020.3595084453</v>
      </c>
      <c r="I15" s="1069">
        <v>1328157.9007708251</v>
      </c>
      <c r="J15" s="1069">
        <v>1327278.0398710913</v>
      </c>
      <c r="K15" s="1069">
        <v>1326384.9819627751</v>
      </c>
      <c r="L15" s="1069">
        <v>1325482.0636114818</v>
      </c>
      <c r="M15" s="1069">
        <v>1324568.3665574945</v>
      </c>
      <c r="N15" s="1069">
        <v>1323623.8605846581</v>
      </c>
      <c r="O15" s="1070" t="s">
        <v>8</v>
      </c>
    </row>
    <row r="16" spans="1:15" x14ac:dyDescent="0.25">
      <c r="A16" s="1071" t="s">
        <v>8</v>
      </c>
      <c r="B16" s="1072" t="s">
        <v>8</v>
      </c>
      <c r="C16" s="1073" t="s">
        <v>8</v>
      </c>
      <c r="D16" s="1073" t="s">
        <v>8</v>
      </c>
      <c r="E16" s="1073" t="s">
        <v>8</v>
      </c>
      <c r="F16" s="1073" t="s">
        <v>8</v>
      </c>
      <c r="G16" s="1073" t="s">
        <v>8</v>
      </c>
      <c r="H16" s="1073" t="s">
        <v>8</v>
      </c>
      <c r="I16" s="1073" t="s">
        <v>8</v>
      </c>
      <c r="J16" s="1073" t="s">
        <v>8</v>
      </c>
      <c r="K16" s="1073" t="s">
        <v>8</v>
      </c>
      <c r="L16" s="1073" t="s">
        <v>8</v>
      </c>
      <c r="M16" s="1073" t="s">
        <v>8</v>
      </c>
      <c r="N16" s="1073" t="s">
        <v>8</v>
      </c>
      <c r="O16" s="1074" t="s">
        <v>8</v>
      </c>
    </row>
    <row r="17" spans="1:15" x14ac:dyDescent="0.25">
      <c r="A17" s="1075" t="s">
        <v>269</v>
      </c>
      <c r="B17" s="1076" t="s">
        <v>8</v>
      </c>
      <c r="C17" s="1077" t="s">
        <v>8</v>
      </c>
      <c r="D17" s="1077" t="s">
        <v>8</v>
      </c>
      <c r="E17" s="1077" t="s">
        <v>8</v>
      </c>
      <c r="F17" s="1077" t="s">
        <v>8</v>
      </c>
      <c r="G17" s="1077" t="s">
        <v>8</v>
      </c>
      <c r="H17" s="1077" t="s">
        <v>8</v>
      </c>
      <c r="I17" s="1077" t="s">
        <v>8</v>
      </c>
      <c r="J17" s="1077" t="s">
        <v>8</v>
      </c>
      <c r="K17" s="1077" t="s">
        <v>8</v>
      </c>
      <c r="L17" s="1077" t="s">
        <v>8</v>
      </c>
      <c r="M17" s="1077" t="s">
        <v>8</v>
      </c>
      <c r="N17" s="1077" t="s">
        <v>8</v>
      </c>
      <c r="O17" s="1078" t="s">
        <v>8</v>
      </c>
    </row>
    <row r="18" spans="1:15" x14ac:dyDescent="0.25">
      <c r="A18" s="1079" t="s">
        <v>270</v>
      </c>
      <c r="B18" s="1030" t="s">
        <v>8</v>
      </c>
      <c r="C18" s="1080">
        <v>7718.1148058049985</v>
      </c>
      <c r="D18" s="1080">
        <v>7713.8873229541286</v>
      </c>
      <c r="E18" s="1080">
        <v>7709.392377984931</v>
      </c>
      <c r="F18" s="1080">
        <v>7704.6994361486322</v>
      </c>
      <c r="G18" s="1080">
        <v>7699.8824854601698</v>
      </c>
      <c r="H18" s="1080">
        <v>7694.9842662584606</v>
      </c>
      <c r="I18" s="1080">
        <v>7689.99065847149</v>
      </c>
      <c r="J18" s="1080">
        <v>7684.8962927369785</v>
      </c>
      <c r="K18" s="1080">
        <v>7679.7255167558696</v>
      </c>
      <c r="L18" s="1080">
        <v>7674.4976491335201</v>
      </c>
      <c r="M18" s="1080">
        <v>7669.207373176303</v>
      </c>
      <c r="N18" s="1080">
        <v>7663.7387145900257</v>
      </c>
      <c r="O18" s="1032">
        <f>SUM(B18:N18)</f>
        <v>92303.016899475537</v>
      </c>
    </row>
    <row r="19" spans="1:15" x14ac:dyDescent="0.25">
      <c r="A19" s="1081" t="s">
        <v>271</v>
      </c>
      <c r="B19" s="1030" t="s">
        <v>8</v>
      </c>
      <c r="C19" s="1082">
        <v>1373.4496469030628</v>
      </c>
      <c r="D19" s="1082">
        <v>1372.6973602404639</v>
      </c>
      <c r="E19" s="1082">
        <v>1371.8974783086544</v>
      </c>
      <c r="F19" s="1082">
        <v>1371.0623625491489</v>
      </c>
      <c r="G19" s="1082">
        <v>1370.2051792357779</v>
      </c>
      <c r="H19" s="1082">
        <v>1369.333534073415</v>
      </c>
      <c r="I19" s="1082">
        <v>1368.4449143749066</v>
      </c>
      <c r="J19" s="1082">
        <v>1367.538364654501</v>
      </c>
      <c r="K19" s="1082">
        <v>1366.6182176206521</v>
      </c>
      <c r="L19" s="1082">
        <v>1365.6879110470088</v>
      </c>
      <c r="M19" s="1082">
        <v>1364.746498820283</v>
      </c>
      <c r="N19" s="1082">
        <v>1363.7733431477725</v>
      </c>
      <c r="O19" s="1032">
        <f>SUM(B19:N19)</f>
        <v>16425.454810975647</v>
      </c>
    </row>
    <row r="20" spans="1:15" x14ac:dyDescent="0.25">
      <c r="A20" s="1083" t="s">
        <v>8</v>
      </c>
      <c r="B20" s="1084" t="s">
        <v>8</v>
      </c>
      <c r="C20" s="1085" t="s">
        <v>8</v>
      </c>
      <c r="D20" s="1085" t="s">
        <v>8</v>
      </c>
      <c r="E20" s="1085" t="s">
        <v>8</v>
      </c>
      <c r="F20" s="1085" t="s">
        <v>8</v>
      </c>
      <c r="G20" s="1085" t="s">
        <v>8</v>
      </c>
      <c r="H20" s="1085" t="s">
        <v>8</v>
      </c>
      <c r="I20" s="1085" t="s">
        <v>8</v>
      </c>
      <c r="J20" s="1085" t="s">
        <v>8</v>
      </c>
      <c r="K20" s="1085" t="s">
        <v>8</v>
      </c>
      <c r="L20" s="1085" t="s">
        <v>8</v>
      </c>
      <c r="M20" s="1085" t="s">
        <v>8</v>
      </c>
      <c r="N20" s="1085" t="s">
        <v>8</v>
      </c>
      <c r="O20" s="1086" t="s">
        <v>8</v>
      </c>
    </row>
    <row r="21" spans="1:15" x14ac:dyDescent="0.25">
      <c r="A21" s="1087" t="s">
        <v>272</v>
      </c>
      <c r="B21" s="1088" t="s">
        <v>8</v>
      </c>
      <c r="C21" s="1089" t="s">
        <v>8</v>
      </c>
      <c r="D21" s="1089" t="s">
        <v>8</v>
      </c>
      <c r="E21" s="1089" t="s">
        <v>8</v>
      </c>
      <c r="F21" s="1089" t="s">
        <v>8</v>
      </c>
      <c r="G21" s="1089" t="s">
        <v>8</v>
      </c>
      <c r="H21" s="1089" t="s">
        <v>8</v>
      </c>
      <c r="I21" s="1089" t="s">
        <v>8</v>
      </c>
      <c r="J21" s="1089" t="s">
        <v>8</v>
      </c>
      <c r="K21" s="1089" t="s">
        <v>8</v>
      </c>
      <c r="L21" s="1089" t="s">
        <v>8</v>
      </c>
      <c r="M21" s="1089" t="s">
        <v>8</v>
      </c>
      <c r="N21" s="1089" t="s">
        <v>8</v>
      </c>
      <c r="O21" s="1090" t="s">
        <v>8</v>
      </c>
    </row>
    <row r="22" spans="1:15" x14ac:dyDescent="0.25">
      <c r="A22" s="1091" t="s">
        <v>273</v>
      </c>
      <c r="B22" s="1030" t="s">
        <v>8</v>
      </c>
      <c r="C22" s="1092">
        <v>703.67538929795376</v>
      </c>
      <c r="D22" s="1092">
        <v>756.60330234621563</v>
      </c>
      <c r="E22" s="1092">
        <v>796.06351859314395</v>
      </c>
      <c r="F22" s="1092">
        <v>824.99639020437621</v>
      </c>
      <c r="G22" s="1092">
        <v>838.89928890342446</v>
      </c>
      <c r="H22" s="1092">
        <v>853.06857461808841</v>
      </c>
      <c r="I22" s="1092">
        <v>871.84890062230215</v>
      </c>
      <c r="J22" s="1092">
        <v>887.87289884533038</v>
      </c>
      <c r="K22" s="1092">
        <v>898.24291778708425</v>
      </c>
      <c r="L22" s="1092">
        <v>907.59378479987458</v>
      </c>
      <c r="M22" s="1092">
        <v>919.8003231742864</v>
      </c>
      <c r="N22" s="1092">
        <v>969.21162249841166</v>
      </c>
      <c r="O22" s="1032">
        <f>SUM(B22:N22)</f>
        <v>10227.876911690491</v>
      </c>
    </row>
    <row r="23" spans="1:15" x14ac:dyDescent="0.25">
      <c r="A23" s="1093" t="s">
        <v>274</v>
      </c>
      <c r="B23" s="1094" t="s">
        <v>8</v>
      </c>
      <c r="C23" s="1095">
        <v>0</v>
      </c>
      <c r="D23" s="1095">
        <v>0</v>
      </c>
      <c r="E23" s="1095">
        <v>0</v>
      </c>
      <c r="F23" s="1095">
        <v>0</v>
      </c>
      <c r="G23" s="1095">
        <v>0</v>
      </c>
      <c r="H23" s="1095">
        <v>0</v>
      </c>
      <c r="I23" s="1095">
        <v>0</v>
      </c>
      <c r="J23" s="1095">
        <v>0</v>
      </c>
      <c r="K23" s="1095">
        <v>0</v>
      </c>
      <c r="L23" s="1095">
        <v>0</v>
      </c>
      <c r="M23" s="1095">
        <v>0</v>
      </c>
      <c r="N23" s="1095">
        <v>0</v>
      </c>
      <c r="O23" s="1096">
        <f>SUM(B23:N23)</f>
        <v>0</v>
      </c>
    </row>
    <row r="24" spans="1:15" x14ac:dyDescent="0.25">
      <c r="A24" s="1097" t="s">
        <v>275</v>
      </c>
      <c r="B24" s="1098" t="s">
        <v>8</v>
      </c>
      <c r="C24" s="1099">
        <v>0</v>
      </c>
      <c r="D24" s="1099">
        <v>0</v>
      </c>
      <c r="E24" s="1099">
        <v>0</v>
      </c>
      <c r="F24" s="1099">
        <v>0</v>
      </c>
      <c r="G24" s="1099">
        <v>0</v>
      </c>
      <c r="H24" s="1099">
        <v>0</v>
      </c>
      <c r="I24" s="1099">
        <v>0</v>
      </c>
      <c r="J24" s="1099">
        <v>0</v>
      </c>
      <c r="K24" s="1099">
        <v>0</v>
      </c>
      <c r="L24" s="1099">
        <v>0</v>
      </c>
      <c r="M24" s="1099">
        <v>0</v>
      </c>
      <c r="N24" s="1099">
        <v>0</v>
      </c>
      <c r="O24" s="1100">
        <f>SUM(B24:N24)</f>
        <v>0</v>
      </c>
    </row>
    <row r="25" spans="1:15" x14ac:dyDescent="0.25">
      <c r="A25" s="1101" t="s">
        <v>8</v>
      </c>
      <c r="B25" s="1102" t="s">
        <v>8</v>
      </c>
      <c r="C25" s="1103" t="s">
        <v>8</v>
      </c>
      <c r="D25" s="1103" t="s">
        <v>8</v>
      </c>
      <c r="E25" s="1103" t="s">
        <v>8</v>
      </c>
      <c r="F25" s="1103" t="s">
        <v>8</v>
      </c>
      <c r="G25" s="1103" t="s">
        <v>8</v>
      </c>
      <c r="H25" s="1103" t="s">
        <v>8</v>
      </c>
      <c r="I25" s="1103" t="s">
        <v>8</v>
      </c>
      <c r="J25" s="1103" t="s">
        <v>8</v>
      </c>
      <c r="K25" s="1103" t="s">
        <v>8</v>
      </c>
      <c r="L25" s="1103" t="s">
        <v>8</v>
      </c>
      <c r="M25" s="1103" t="s">
        <v>8</v>
      </c>
      <c r="N25" s="1103" t="s">
        <v>8</v>
      </c>
      <c r="O25" s="1104" t="s">
        <v>8</v>
      </c>
    </row>
    <row r="26" spans="1:15" x14ac:dyDescent="0.25">
      <c r="A26" s="1105" t="s">
        <v>276</v>
      </c>
      <c r="B26" s="1106"/>
      <c r="C26" s="1107">
        <f t="shared" ref="C26:O26" si="1">C18+C19+C22+C23+C24</f>
        <v>9795.2398420060163</v>
      </c>
      <c r="D26" s="1107">
        <f t="shared" si="1"/>
        <v>9843.1879855408079</v>
      </c>
      <c r="E26" s="1107">
        <f t="shared" si="1"/>
        <v>9877.3533748867303</v>
      </c>
      <c r="F26" s="1107">
        <f t="shared" si="1"/>
        <v>9900.7581889021585</v>
      </c>
      <c r="G26" s="1107">
        <f t="shared" si="1"/>
        <v>9908.986953599373</v>
      </c>
      <c r="H26" s="1107">
        <f t="shared" si="1"/>
        <v>9917.3863749499633</v>
      </c>
      <c r="I26" s="1107">
        <f t="shared" si="1"/>
        <v>9930.2844734686987</v>
      </c>
      <c r="J26" s="1107">
        <f t="shared" si="1"/>
        <v>9940.3075562368103</v>
      </c>
      <c r="K26" s="1107">
        <f t="shared" si="1"/>
        <v>9944.5866521636053</v>
      </c>
      <c r="L26" s="1107">
        <f t="shared" si="1"/>
        <v>9947.779344980403</v>
      </c>
      <c r="M26" s="1107">
        <f t="shared" si="1"/>
        <v>9953.7541951708718</v>
      </c>
      <c r="N26" s="1107">
        <f t="shared" si="1"/>
        <v>9996.7236802362095</v>
      </c>
      <c r="O26" s="1108">
        <f t="shared" si="1"/>
        <v>118956.34862214167</v>
      </c>
    </row>
    <row r="28" spans="1:15" x14ac:dyDescent="0.25">
      <c r="A28" s="1109" t="s">
        <v>8</v>
      </c>
    </row>
    <row r="29" spans="1:15" x14ac:dyDescent="0.25">
      <c r="A29" s="1109" t="s">
        <v>213</v>
      </c>
    </row>
    <row r="30" spans="1:15" x14ac:dyDescent="0.25">
      <c r="A30" s="1109" t="s">
        <v>277</v>
      </c>
    </row>
    <row r="31" spans="1:15" x14ac:dyDescent="0.25">
      <c r="A31" s="1109" t="s">
        <v>278</v>
      </c>
    </row>
    <row r="32" spans="1:15" x14ac:dyDescent="0.25">
      <c r="A32" s="1109" t="s">
        <v>279</v>
      </c>
    </row>
    <row r="33" spans="1:1" x14ac:dyDescent="0.25">
      <c r="A33" s="1109" t="s">
        <v>280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FLORIDA POWER &amp;&amp; LIGHT CO
  - 609-FPL SPP Implementation Cost: 609-FPL SPP Implementation Cost
 Estimated Revenue Requirements for the Period January 2022 through December 2022
 (In Dollars)&amp;R&amp;"Arial"&amp;6 Form 3P Capital
 Page &amp;P of &amp;N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showGridLines="0" view="pageBreakPreview" zoomScale="60" zoomScaleNormal="100" workbookViewId="0">
      <pane xSplit="2" ySplit="3" topLeftCell="C4" activePane="bottomRight" state="frozen"/>
      <selection pane="topRight"/>
      <selection pane="bottomLeft"/>
      <selection pane="bottomRight" activeCell="M16" sqref="M16"/>
    </sheetView>
  </sheetViews>
  <sheetFormatPr defaultRowHeight="15" x14ac:dyDescent="0.25"/>
  <cols>
    <col min="1" max="1" width="0" hidden="1" customWidth="1"/>
    <col min="2" max="2" width="23.42578125" customWidth="1"/>
    <col min="3" max="4" width="11.7109375" customWidth="1"/>
    <col min="5" max="5" width="13.5703125" customWidth="1"/>
    <col min="6" max="7" width="11.7109375" customWidth="1"/>
    <col min="8" max="8" width="9.7109375" customWidth="1"/>
    <col min="9" max="12" width="11.7109375" customWidth="1"/>
  </cols>
  <sheetData>
    <row r="1" spans="1:12" x14ac:dyDescent="0.25">
      <c r="C1" s="407" t="s">
        <v>178</v>
      </c>
      <c r="D1" s="407" t="s">
        <v>179</v>
      </c>
      <c r="E1" s="407" t="s">
        <v>180</v>
      </c>
      <c r="F1" s="407" t="s">
        <v>181</v>
      </c>
      <c r="G1" s="407" t="s">
        <v>182</v>
      </c>
      <c r="H1" s="407" t="s">
        <v>183</v>
      </c>
      <c r="I1" s="407" t="s">
        <v>184</v>
      </c>
      <c r="J1" s="407" t="s">
        <v>185</v>
      </c>
      <c r="K1" s="407" t="s">
        <v>186</v>
      </c>
      <c r="L1" s="407" t="s">
        <v>187</v>
      </c>
    </row>
    <row r="3" spans="1:12" ht="56.25" x14ac:dyDescent="0.25">
      <c r="A3" s="408" t="s">
        <v>0</v>
      </c>
      <c r="B3" s="408" t="s">
        <v>188</v>
      </c>
      <c r="C3" s="408" t="s">
        <v>189</v>
      </c>
      <c r="D3" s="408" t="s">
        <v>190</v>
      </c>
      <c r="E3" s="408" t="s">
        <v>191</v>
      </c>
      <c r="F3" s="408" t="s">
        <v>192</v>
      </c>
      <c r="G3" s="408" t="s">
        <v>193</v>
      </c>
      <c r="H3" s="408" t="s">
        <v>194</v>
      </c>
      <c r="I3" s="408" t="s">
        <v>195</v>
      </c>
      <c r="J3" s="408" t="s">
        <v>196</v>
      </c>
      <c r="K3" s="408" t="s">
        <v>197</v>
      </c>
      <c r="L3" s="408" t="s">
        <v>198</v>
      </c>
    </row>
    <row r="4" spans="1:12" x14ac:dyDescent="0.25">
      <c r="A4" s="409" t="s">
        <v>7</v>
      </c>
      <c r="B4" s="410" t="s">
        <v>199</v>
      </c>
      <c r="C4" s="411">
        <f t="shared" ref="C4:C17" si="0">E4/8760/F4</f>
        <v>0.60687611805324104</v>
      </c>
      <c r="D4" s="412">
        <f t="shared" ref="D4:D17" si="1">IF(G4&lt;&gt;0,E4/8760/G4,0)</f>
        <v>0.48464156145530723</v>
      </c>
      <c r="E4" s="413">
        <v>59912950343.63591</v>
      </c>
      <c r="F4" s="413">
        <v>11269808.9274772</v>
      </c>
      <c r="G4" s="413">
        <v>14112239.719126601</v>
      </c>
      <c r="H4" s="414">
        <v>1.0637616627369453</v>
      </c>
      <c r="I4" s="413">
        <v>11988534.8666502</v>
      </c>
      <c r="J4" s="413">
        <v>15012240.137166999</v>
      </c>
      <c r="K4" s="415">
        <v>0.58013375308228587</v>
      </c>
      <c r="L4" s="416">
        <v>0.60868849204559516</v>
      </c>
    </row>
    <row r="5" spans="1:12" x14ac:dyDescent="0.25">
      <c r="A5" s="409" t="s">
        <v>9</v>
      </c>
      <c r="B5" s="410" t="s">
        <v>200</v>
      </c>
      <c r="C5" s="411">
        <f t="shared" si="0"/>
        <v>0.61442900306196746</v>
      </c>
      <c r="D5" s="412">
        <f t="shared" si="1"/>
        <v>0.53807039700753156</v>
      </c>
      <c r="E5" s="413">
        <v>8003320188.3277245</v>
      </c>
      <c r="F5" s="413">
        <v>1486943.1968735801</v>
      </c>
      <c r="G5" s="413">
        <v>1697958.16894201</v>
      </c>
      <c r="H5" s="414">
        <v>1.0637616627369453</v>
      </c>
      <c r="I5" s="413">
        <v>1581772.19109586</v>
      </c>
      <c r="J5" s="413">
        <v>1806244.5283206501</v>
      </c>
      <c r="K5" s="415">
        <v>7.6543084534401992E-2</v>
      </c>
      <c r="L5" s="416">
        <v>7.3236255759533977E-2</v>
      </c>
    </row>
    <row r="6" spans="1:12" x14ac:dyDescent="0.25">
      <c r="A6" s="409" t="s">
        <v>11</v>
      </c>
      <c r="B6" s="410" t="s">
        <v>201</v>
      </c>
      <c r="C6" s="411">
        <f t="shared" si="0"/>
        <v>0.71054560019846613</v>
      </c>
      <c r="D6" s="412">
        <f t="shared" si="1"/>
        <v>0.64033145527207858</v>
      </c>
      <c r="E6" s="413">
        <v>25592700377.952904</v>
      </c>
      <c r="F6" s="413">
        <v>4111687.0447437698</v>
      </c>
      <c r="G6" s="413">
        <v>4562545.0928290701</v>
      </c>
      <c r="H6" s="414">
        <v>1.0636757636593981</v>
      </c>
      <c r="I6" s="413">
        <v>4373554.4594844896</v>
      </c>
      <c r="J6" s="413">
        <v>4853127.0060669696</v>
      </c>
      <c r="K6" s="415">
        <v>0.21163941975500591</v>
      </c>
      <c r="L6" s="416">
        <v>0.19677559991297361</v>
      </c>
    </row>
    <row r="7" spans="1:12" x14ac:dyDescent="0.25">
      <c r="A7" s="409" t="s">
        <v>13</v>
      </c>
      <c r="B7" s="410" t="s">
        <v>202</v>
      </c>
      <c r="C7" s="411">
        <f t="shared" si="0"/>
        <v>1.5647422446802741</v>
      </c>
      <c r="D7" s="412">
        <f t="shared" si="1"/>
        <v>0.12720231793761905</v>
      </c>
      <c r="E7" s="413">
        <v>8923659.1841092166</v>
      </c>
      <c r="F7" s="413">
        <v>651.02259412172896</v>
      </c>
      <c r="G7" s="413">
        <v>8008.3647199194802</v>
      </c>
      <c r="H7" s="414">
        <v>1.0367179393593962</v>
      </c>
      <c r="I7" s="413">
        <v>674.93504660909798</v>
      </c>
      <c r="J7" s="413">
        <v>8302.5167856015396</v>
      </c>
      <c r="K7" s="415">
        <v>3.2660588306359909E-5</v>
      </c>
      <c r="L7" s="416">
        <v>3.3663506420333151E-4</v>
      </c>
    </row>
    <row r="8" spans="1:12" x14ac:dyDescent="0.25">
      <c r="A8" s="409" t="s">
        <v>15</v>
      </c>
      <c r="B8" s="410" t="s">
        <v>203</v>
      </c>
      <c r="C8" s="411">
        <f t="shared" si="0"/>
        <v>0.70092583592493463</v>
      </c>
      <c r="D8" s="412">
        <f t="shared" si="1"/>
        <v>0.60480995077605204</v>
      </c>
      <c r="E8" s="413">
        <v>9748118623.1994686</v>
      </c>
      <c r="F8" s="413">
        <v>1587612.9435584899</v>
      </c>
      <c r="G8" s="413">
        <v>1839915.04796029</v>
      </c>
      <c r="H8" s="414">
        <v>1.0628010473902278</v>
      </c>
      <c r="I8" s="413">
        <v>1687337.00346853</v>
      </c>
      <c r="J8" s="413">
        <v>1955487.17101247</v>
      </c>
      <c r="K8" s="415">
        <v>8.1651441099769059E-2</v>
      </c>
      <c r="L8" s="416">
        <v>7.9287469855428824E-2</v>
      </c>
    </row>
    <row r="9" spans="1:12" x14ac:dyDescent="0.25">
      <c r="A9" s="409" t="s">
        <v>17</v>
      </c>
      <c r="B9" s="410" t="s">
        <v>204</v>
      </c>
      <c r="C9" s="411">
        <f t="shared" si="0"/>
        <v>0.84835546500174641</v>
      </c>
      <c r="D9" s="412">
        <f t="shared" si="1"/>
        <v>0.77131624295160728</v>
      </c>
      <c r="E9" s="413">
        <v>2878926950.3926177</v>
      </c>
      <c r="F9" s="413">
        <v>387390.242178232</v>
      </c>
      <c r="G9" s="413">
        <v>426082.85776872002</v>
      </c>
      <c r="H9" s="414">
        <v>1.0530218011160899</v>
      </c>
      <c r="I9" s="413">
        <v>407935.30672211002</v>
      </c>
      <c r="J9" s="413">
        <v>448679.96750663302</v>
      </c>
      <c r="K9" s="415">
        <v>1.9740280454270152E-2</v>
      </c>
      <c r="L9" s="416">
        <v>1.8192243818197923E-2</v>
      </c>
    </row>
    <row r="10" spans="1:12" x14ac:dyDescent="0.25">
      <c r="A10" s="409" t="s">
        <v>19</v>
      </c>
      <c r="B10" s="410" t="s">
        <v>205</v>
      </c>
      <c r="C10" s="411">
        <f t="shared" si="0"/>
        <v>0.84541267090392391</v>
      </c>
      <c r="D10" s="412">
        <f t="shared" si="1"/>
        <v>0.63099445669818754</v>
      </c>
      <c r="E10" s="413">
        <v>213361908.68129599</v>
      </c>
      <c r="F10" s="413">
        <v>28810.051123923</v>
      </c>
      <c r="G10" s="413">
        <v>38599.994042743703</v>
      </c>
      <c r="H10" s="414">
        <v>1.0215596426360873</v>
      </c>
      <c r="I10" s="413">
        <v>29431.548238458501</v>
      </c>
      <c r="J10" s="413">
        <v>0</v>
      </c>
      <c r="K10" s="415">
        <v>1.4242136114644426E-3</v>
      </c>
      <c r="L10" s="416">
        <v>0</v>
      </c>
    </row>
    <row r="11" spans="1:12" x14ac:dyDescent="0.25">
      <c r="A11" s="409" t="s">
        <v>21</v>
      </c>
      <c r="B11" s="410" t="s">
        <v>206</v>
      </c>
      <c r="C11" s="411">
        <f t="shared" si="0"/>
        <v>0.99077920989655677</v>
      </c>
      <c r="D11" s="412">
        <f t="shared" si="1"/>
        <v>0.17961532894489204</v>
      </c>
      <c r="E11" s="413">
        <v>65045948.994753011</v>
      </c>
      <c r="F11" s="413">
        <v>7494.4413135312898</v>
      </c>
      <c r="G11" s="413">
        <v>41340.216822556496</v>
      </c>
      <c r="H11" s="414">
        <v>1.0215596426360873</v>
      </c>
      <c r="I11" s="413">
        <v>7656.1131422753597</v>
      </c>
      <c r="J11" s="413">
        <v>0</v>
      </c>
      <c r="K11" s="415">
        <v>3.7048477571737404E-4</v>
      </c>
      <c r="L11" s="416">
        <v>0</v>
      </c>
    </row>
    <row r="12" spans="1:12" x14ac:dyDescent="0.25">
      <c r="A12" s="409" t="s">
        <v>22</v>
      </c>
      <c r="B12" s="410" t="s">
        <v>207</v>
      </c>
      <c r="C12" s="411">
        <f t="shared" si="0"/>
        <v>0.44920389972509001</v>
      </c>
      <c r="D12" s="412">
        <f t="shared" si="1"/>
        <v>5.036010539434933E-3</v>
      </c>
      <c r="E12" s="413">
        <v>61426.135797530362</v>
      </c>
      <c r="F12" s="413">
        <v>15.6100959117086</v>
      </c>
      <c r="G12" s="413">
        <v>1392.3950126222301</v>
      </c>
      <c r="H12" s="414">
        <v>1.0452301953476391</v>
      </c>
      <c r="I12" s="413">
        <v>16.3163419198006</v>
      </c>
      <c r="J12" s="413">
        <v>1455.39100091812</v>
      </c>
      <c r="K12" s="415">
        <v>7.8955942321520885E-7</v>
      </c>
      <c r="L12" s="416">
        <v>5.9010497140419217E-5</v>
      </c>
    </row>
    <row r="13" spans="1:12" x14ac:dyDescent="0.25">
      <c r="A13" s="409" t="s">
        <v>24</v>
      </c>
      <c r="B13" s="410" t="s">
        <v>208</v>
      </c>
      <c r="C13" s="411">
        <f t="shared" si="0"/>
        <v>0.85703589375913536</v>
      </c>
      <c r="D13" s="412">
        <f t="shared" si="1"/>
        <v>0.78346108178218676</v>
      </c>
      <c r="E13" s="413">
        <v>2647478079.7006373</v>
      </c>
      <c r="F13" s="413">
        <v>352638.11852076231</v>
      </c>
      <c r="G13" s="413">
        <v>385754.35603322519</v>
      </c>
      <c r="H13" s="414">
        <v>1.0528703415106597</v>
      </c>
      <c r="I13" s="413">
        <v>371286.70937349292</v>
      </c>
      <c r="J13" s="413">
        <v>406154.85577977163</v>
      </c>
      <c r="K13" s="415">
        <v>1.7966828688767179E-2</v>
      </c>
      <c r="L13" s="416">
        <v>1.646801439643366E-2</v>
      </c>
    </row>
    <row r="14" spans="1:12" x14ac:dyDescent="0.25">
      <c r="A14" s="409" t="s">
        <v>26</v>
      </c>
      <c r="B14" s="410" t="s">
        <v>209</v>
      </c>
      <c r="C14" s="411">
        <f t="shared" si="0"/>
        <v>0.92684548235955522</v>
      </c>
      <c r="D14" s="412">
        <f t="shared" si="1"/>
        <v>0.80616834510144675</v>
      </c>
      <c r="E14" s="413">
        <v>1504497391.9374905</v>
      </c>
      <c r="F14" s="413">
        <v>185301.952577041</v>
      </c>
      <c r="G14" s="413">
        <v>213040.21506429001</v>
      </c>
      <c r="H14" s="414">
        <v>1.0215596426360873</v>
      </c>
      <c r="I14" s="413">
        <v>189299.32933798601</v>
      </c>
      <c r="J14" s="413">
        <v>0</v>
      </c>
      <c r="K14" s="415">
        <v>9.1603295654000775E-3</v>
      </c>
      <c r="L14" s="416">
        <v>0</v>
      </c>
    </row>
    <row r="15" spans="1:12" x14ac:dyDescent="0.25">
      <c r="A15" s="409" t="s">
        <v>27</v>
      </c>
      <c r="B15" s="410" t="s">
        <v>210</v>
      </c>
      <c r="C15" s="411">
        <f t="shared" si="0"/>
        <v>0.7604753168402314</v>
      </c>
      <c r="D15" s="412">
        <f t="shared" si="1"/>
        <v>0.63886444785429519</v>
      </c>
      <c r="E15" s="413">
        <v>84974524</v>
      </c>
      <c r="F15" s="413">
        <v>12755.559467937101</v>
      </c>
      <c r="G15" s="413">
        <v>15183.6405366326</v>
      </c>
      <c r="H15" s="414">
        <v>1.0367179393593962</v>
      </c>
      <c r="I15" s="413">
        <v>13224.0788595542</v>
      </c>
      <c r="J15" s="413">
        <v>15741.3448101799</v>
      </c>
      <c r="K15" s="415">
        <v>6.3992260815711388E-4</v>
      </c>
      <c r="L15" s="416">
        <v>6.3825087713300624E-4</v>
      </c>
    </row>
    <row r="16" spans="1:12" x14ac:dyDescent="0.25">
      <c r="A16" s="409" t="s">
        <v>29</v>
      </c>
      <c r="B16" s="410" t="s">
        <v>211</v>
      </c>
      <c r="C16" s="411">
        <f t="shared" si="0"/>
        <v>83.099955588067147</v>
      </c>
      <c r="D16" s="412">
        <f t="shared" si="1"/>
        <v>0.42406045623979549</v>
      </c>
      <c r="E16" s="413">
        <v>484585669.50623459</v>
      </c>
      <c r="F16" s="413">
        <v>665.68024508096175</v>
      </c>
      <c r="G16" s="413">
        <v>130448.37826331216</v>
      </c>
      <c r="H16" s="414">
        <v>1.0637616627369453</v>
      </c>
      <c r="I16" s="413">
        <v>708.13364091168035</v>
      </c>
      <c r="J16" s="413">
        <v>138767.65268794849</v>
      </c>
      <c r="K16" s="415">
        <v>3.4267091963732577E-5</v>
      </c>
      <c r="L16" s="416">
        <v>5.6264936137155408E-3</v>
      </c>
    </row>
    <row r="17" spans="1:12" x14ac:dyDescent="0.25">
      <c r="A17" s="409" t="s">
        <v>31</v>
      </c>
      <c r="B17" s="410" t="s">
        <v>212</v>
      </c>
      <c r="C17" s="411">
        <f t="shared" si="0"/>
        <v>0.96252983542643245</v>
      </c>
      <c r="D17" s="412">
        <f t="shared" si="1"/>
        <v>0.77266301767693846</v>
      </c>
      <c r="E17" s="413">
        <v>108519734.83365293</v>
      </c>
      <c r="F17" s="413">
        <v>12870.351783186023</v>
      </c>
      <c r="G17" s="413">
        <v>16032.988897276271</v>
      </c>
      <c r="H17" s="414">
        <v>1.0637616627369453</v>
      </c>
      <c r="I17" s="413">
        <v>13691.151473081769</v>
      </c>
      <c r="J17" s="413">
        <v>17055.484050219828</v>
      </c>
      <c r="K17" s="415">
        <v>6.6252458506769302E-4</v>
      </c>
      <c r="L17" s="416">
        <v>6.9153415964441948E-4</v>
      </c>
    </row>
    <row r="18" spans="1:12" x14ac:dyDescent="0.25">
      <c r="A18" s="409" t="s">
        <v>32</v>
      </c>
      <c r="B18" s="410" t="s">
        <v>62</v>
      </c>
      <c r="C18" s="417" t="s">
        <v>8</v>
      </c>
      <c r="D18" s="418" t="s">
        <v>8</v>
      </c>
      <c r="E18" s="419">
        <f>SUM(E4:E17)</f>
        <v>111253464826.48259</v>
      </c>
      <c r="F18" s="419">
        <f>SUM(F4:F17)</f>
        <v>19444645.142552759</v>
      </c>
      <c r="G18" s="419">
        <f>SUM(G4:G17)</f>
        <v>23488541.436019268</v>
      </c>
      <c r="H18" s="420" t="s">
        <v>8</v>
      </c>
      <c r="I18" s="419">
        <f>SUM(I4:I17)</f>
        <v>20665122.14287547</v>
      </c>
      <c r="J18" s="419">
        <f>SUM(J4:J17)</f>
        <v>24663256.055188362</v>
      </c>
      <c r="K18" s="421">
        <f>SUM(K4:K17)</f>
        <v>1</v>
      </c>
      <c r="L18" s="422">
        <f>SUM(L4:L17)</f>
        <v>0.99999999999999989</v>
      </c>
    </row>
    <row r="19" spans="1:12" x14ac:dyDescent="0.25">
      <c r="A19" s="409" t="s">
        <v>34</v>
      </c>
      <c r="B19" s="423" t="s">
        <v>8</v>
      </c>
    </row>
    <row r="20" spans="1:12" x14ac:dyDescent="0.25">
      <c r="A20" s="409" t="s">
        <v>36</v>
      </c>
      <c r="B20" s="423" t="s">
        <v>213</v>
      </c>
    </row>
    <row r="21" spans="1:12" x14ac:dyDescent="0.25">
      <c r="A21" s="409" t="s">
        <v>37</v>
      </c>
      <c r="B21" s="423" t="s">
        <v>214</v>
      </c>
    </row>
    <row r="22" spans="1:12" x14ac:dyDescent="0.25">
      <c r="A22" s="409" t="s">
        <v>39</v>
      </c>
      <c r="B22" s="423" t="s">
        <v>215</v>
      </c>
    </row>
    <row r="23" spans="1:12" x14ac:dyDescent="0.25">
      <c r="A23" s="409" t="s">
        <v>40</v>
      </c>
      <c r="B23" s="423" t="s">
        <v>216</v>
      </c>
    </row>
    <row r="24" spans="1:12" x14ac:dyDescent="0.25">
      <c r="A24" s="409" t="s">
        <v>42</v>
      </c>
      <c r="B24" s="423" t="s">
        <v>217</v>
      </c>
    </row>
    <row r="25" spans="1:12" x14ac:dyDescent="0.25">
      <c r="A25" s="409" t="s">
        <v>43</v>
      </c>
      <c r="B25" s="423" t="s">
        <v>218</v>
      </c>
    </row>
    <row r="26" spans="1:12" x14ac:dyDescent="0.25">
      <c r="A26" s="409" t="s">
        <v>83</v>
      </c>
      <c r="B26" s="423" t="s">
        <v>219</v>
      </c>
    </row>
    <row r="27" spans="1:12" x14ac:dyDescent="0.25">
      <c r="A27" s="409" t="s">
        <v>85</v>
      </c>
      <c r="B27" s="423" t="s">
        <v>220</v>
      </c>
    </row>
    <row r="28" spans="1:12" x14ac:dyDescent="0.25">
      <c r="A28" s="409" t="s">
        <v>86</v>
      </c>
      <c r="B28" s="423" t="s">
        <v>221</v>
      </c>
    </row>
  </sheetData>
  <printOptions horizontalCentered="1" verticalCentered="1"/>
  <pageMargins left="0.5" right="0.5" top="0.5" bottom="0.25" header="0.3" footer="0.3"/>
  <pageSetup scale="70" orientation="landscape" r:id="rId1"/>
  <headerFooter>
    <oddHeader>&amp;C&amp;"Arial"&amp;8 FLORIDA POWER &amp;&amp; LIGHT CO
 Storm Protection Plan Recovery Clause (SPPCRC)
 Calculation of the Energy &amp; Demand Allocation % By Rate Class
 Projected Period: January through December 2022&amp;R&amp;"Arial"&amp;8 Form 4P
 Page &amp;P of &amp;N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1"/>
  <sheetViews>
    <sheetView showGridLines="0" view="pageBreakPreview" zoomScale="60" zoomScaleNormal="100" workbookViewId="0">
      <pane xSplit="1" ySplit="3" topLeftCell="B4" activePane="bottomRight" state="frozen"/>
      <selection pane="topRight"/>
      <selection pane="bottomLeft"/>
      <selection pane="bottomRight" activeCell="I49" sqref="I49"/>
    </sheetView>
  </sheetViews>
  <sheetFormatPr defaultRowHeight="15" x14ac:dyDescent="0.25"/>
  <cols>
    <col min="1" max="1" width="29.28515625" customWidth="1"/>
    <col min="2" max="4" width="9.7109375" customWidth="1"/>
    <col min="5" max="6" width="11.7109375" customWidth="1"/>
    <col min="7" max="7" width="13.5703125" customWidth="1"/>
    <col min="8" max="10" width="9.7109375" customWidth="1"/>
    <col min="11" max="11" width="7.85546875" customWidth="1"/>
    <col min="12" max="13" width="5.85546875" customWidth="1"/>
  </cols>
  <sheetData>
    <row r="1" spans="1:13" x14ac:dyDescent="0.25">
      <c r="B1" s="424" t="s">
        <v>178</v>
      </c>
      <c r="C1" s="424" t="s">
        <v>179</v>
      </c>
      <c r="D1" s="424" t="s">
        <v>180</v>
      </c>
      <c r="E1" s="424" t="s">
        <v>181</v>
      </c>
      <c r="F1" s="424" t="s">
        <v>182</v>
      </c>
      <c r="G1" s="424" t="s">
        <v>183</v>
      </c>
      <c r="H1" s="424" t="s">
        <v>184</v>
      </c>
      <c r="I1" s="424" t="s">
        <v>185</v>
      </c>
      <c r="J1" s="424" t="s">
        <v>186</v>
      </c>
      <c r="K1" s="424" t="s">
        <v>187</v>
      </c>
      <c r="L1" s="424" t="s">
        <v>222</v>
      </c>
      <c r="M1" s="424" t="s">
        <v>223</v>
      </c>
    </row>
    <row r="3" spans="1:13" ht="56.25" x14ac:dyDescent="0.25">
      <c r="A3" s="425" t="s">
        <v>224</v>
      </c>
      <c r="B3" s="425" t="s">
        <v>197</v>
      </c>
      <c r="C3" s="425" t="s">
        <v>198</v>
      </c>
      <c r="D3" s="425" t="s">
        <v>225</v>
      </c>
      <c r="E3" s="425" t="s">
        <v>226</v>
      </c>
      <c r="F3" s="425" t="s">
        <v>227</v>
      </c>
      <c r="G3" s="425" t="s">
        <v>191</v>
      </c>
      <c r="H3" s="425" t="s">
        <v>228</v>
      </c>
      <c r="I3" s="425" t="s">
        <v>229</v>
      </c>
      <c r="J3" s="425" t="s">
        <v>230</v>
      </c>
      <c r="K3" s="425" t="s">
        <v>231</v>
      </c>
      <c r="L3" s="425" t="s">
        <v>232</v>
      </c>
      <c r="M3" s="425" t="s">
        <v>233</v>
      </c>
    </row>
    <row r="4" spans="1:13" x14ac:dyDescent="0.25">
      <c r="A4" s="426" t="s">
        <v>199</v>
      </c>
      <c r="B4" s="427">
        <v>0.58013375308228587</v>
      </c>
      <c r="C4" s="428">
        <v>0.60868849204559516</v>
      </c>
      <c r="D4" s="429">
        <v>4383608.2328222003</v>
      </c>
      <c r="E4" s="429">
        <v>81198586.140205339</v>
      </c>
      <c r="F4" s="429">
        <f t="shared" ref="F4:F18" si="0">D4+E4</f>
        <v>85582194.373027533</v>
      </c>
      <c r="G4" s="430">
        <v>59912950343.63591</v>
      </c>
      <c r="H4" s="431" t="s">
        <v>8</v>
      </c>
      <c r="I4" s="432" t="s">
        <v>8</v>
      </c>
      <c r="J4" s="433" t="s">
        <v>8</v>
      </c>
      <c r="K4" s="434">
        <f>IF(G4=0,0,F4/G4)</f>
        <v>1.4284423297828508E-3</v>
      </c>
      <c r="L4" s="435" t="s">
        <v>8</v>
      </c>
      <c r="M4" s="436" t="s">
        <v>8</v>
      </c>
    </row>
    <row r="5" spans="1:13" x14ac:dyDescent="0.25">
      <c r="A5" s="426" t="s">
        <v>200</v>
      </c>
      <c r="B5" s="427">
        <v>7.6543084534401992E-2</v>
      </c>
      <c r="C5" s="428">
        <v>7.3236255759533977E-2</v>
      </c>
      <c r="D5" s="429">
        <v>578375.06221262412</v>
      </c>
      <c r="E5" s="429">
        <v>9769661.3285588119</v>
      </c>
      <c r="F5" s="429">
        <f t="shared" si="0"/>
        <v>10348036.390771436</v>
      </c>
      <c r="G5" s="430">
        <v>8003320188.3277245</v>
      </c>
      <c r="H5" s="431" t="s">
        <v>8</v>
      </c>
      <c r="I5" s="437" t="s">
        <v>8</v>
      </c>
      <c r="J5" s="433" t="s">
        <v>8</v>
      </c>
      <c r="K5" s="438">
        <f>IF(G5=0,0,F5/G5)</f>
        <v>1.2929679367149791E-3</v>
      </c>
      <c r="L5" s="435" t="s">
        <v>8</v>
      </c>
      <c r="M5" s="436" t="s">
        <v>8</v>
      </c>
    </row>
    <row r="6" spans="1:13" x14ac:dyDescent="0.25">
      <c r="A6" s="426" t="s">
        <v>201</v>
      </c>
      <c r="B6" s="427">
        <v>0.21163941975500591</v>
      </c>
      <c r="C6" s="428">
        <v>0.19677559991297361</v>
      </c>
      <c r="D6" s="429">
        <v>1599190.355497496</v>
      </c>
      <c r="E6" s="429">
        <v>26249716.741198566</v>
      </c>
      <c r="F6" s="429">
        <f t="shared" si="0"/>
        <v>27848907.09669606</v>
      </c>
      <c r="G6" s="430">
        <v>25592700377.952904</v>
      </c>
      <c r="H6" s="439">
        <v>0.51657583407001872</v>
      </c>
      <c r="I6" s="440">
        <v>67867080.409488663</v>
      </c>
      <c r="J6" s="441">
        <f>IF(I6=0,0,F6/I6)</f>
        <v>0.41034485244782148</v>
      </c>
      <c r="K6" s="442" t="s">
        <v>8</v>
      </c>
      <c r="L6" s="435" t="s">
        <v>8</v>
      </c>
      <c r="M6" s="436" t="s">
        <v>8</v>
      </c>
    </row>
    <row r="7" spans="1:13" x14ac:dyDescent="0.25">
      <c r="A7" s="426" t="s">
        <v>202</v>
      </c>
      <c r="B7" s="427">
        <v>3.2660588306359909E-5</v>
      </c>
      <c r="C7" s="428">
        <v>3.3663506420333151E-4</v>
      </c>
      <c r="D7" s="429">
        <v>246.79002562408817</v>
      </c>
      <c r="E7" s="429">
        <v>44906.863881501195</v>
      </c>
      <c r="F7" s="429">
        <f t="shared" si="0"/>
        <v>45153.653907125285</v>
      </c>
      <c r="G7" s="430">
        <v>8923659.1841092166</v>
      </c>
      <c r="H7" s="431" t="s">
        <v>8</v>
      </c>
      <c r="I7" s="443" t="s">
        <v>8</v>
      </c>
      <c r="J7" s="433" t="s">
        <v>8</v>
      </c>
      <c r="K7" s="444">
        <f>IF(G7=0,0,F7/G7)</f>
        <v>5.0599931009840159E-3</v>
      </c>
      <c r="L7" s="435" t="s">
        <v>8</v>
      </c>
      <c r="M7" s="436" t="s">
        <v>8</v>
      </c>
    </row>
    <row r="8" spans="1:13" x14ac:dyDescent="0.25">
      <c r="A8" s="426" t="s">
        <v>203</v>
      </c>
      <c r="B8" s="427">
        <v>8.1651441099769059E-2</v>
      </c>
      <c r="C8" s="428">
        <v>7.9287469855428824E-2</v>
      </c>
      <c r="D8" s="429">
        <v>616974.8398969234</v>
      </c>
      <c r="E8" s="429">
        <v>10576888.728845421</v>
      </c>
      <c r="F8" s="429">
        <f t="shared" si="0"/>
        <v>11193863.568742344</v>
      </c>
      <c r="G8" s="430">
        <v>9748118623.1994686</v>
      </c>
      <c r="H8" s="445">
        <v>0.57314372017190751</v>
      </c>
      <c r="I8" s="446">
        <v>23298845.795715112</v>
      </c>
      <c r="J8" s="447">
        <f>IF(I8=0,0,F8/I8)</f>
        <v>0.480447128878848</v>
      </c>
      <c r="K8" s="442" t="s">
        <v>8</v>
      </c>
      <c r="L8" s="435" t="s">
        <v>8</v>
      </c>
      <c r="M8" s="436" t="s">
        <v>8</v>
      </c>
    </row>
    <row r="9" spans="1:13" x14ac:dyDescent="0.25">
      <c r="A9" s="426" t="s">
        <v>204</v>
      </c>
      <c r="B9" s="427">
        <v>1.9740280454270152E-2</v>
      </c>
      <c r="C9" s="428">
        <v>1.8192243818197923E-2</v>
      </c>
      <c r="D9" s="429">
        <v>149161.56051565561</v>
      </c>
      <c r="E9" s="429">
        <v>2426831.6159407697</v>
      </c>
      <c r="F9" s="429">
        <f t="shared" si="0"/>
        <v>2575993.1764564253</v>
      </c>
      <c r="G9" s="430">
        <v>2878926950.3926177</v>
      </c>
      <c r="H9" s="448">
        <v>0.66322234444081629</v>
      </c>
      <c r="I9" s="449">
        <v>5946324.9113057638</v>
      </c>
      <c r="J9" s="450">
        <f>IF(I9=0,0,F9/I9)</f>
        <v>0.43320760551760001</v>
      </c>
      <c r="K9" s="442" t="s">
        <v>8</v>
      </c>
      <c r="L9" s="435" t="s">
        <v>8</v>
      </c>
      <c r="M9" s="436" t="s">
        <v>8</v>
      </c>
    </row>
    <row r="10" spans="1:13" x14ac:dyDescent="0.25">
      <c r="A10" s="426" t="s">
        <v>205</v>
      </c>
      <c r="B10" s="427">
        <v>1.4242136114644426E-3</v>
      </c>
      <c r="C10" s="428">
        <v>0</v>
      </c>
      <c r="D10" s="429">
        <v>10761.646739812149</v>
      </c>
      <c r="E10" s="429">
        <v>0</v>
      </c>
      <c r="F10" s="429">
        <f t="shared" si="0"/>
        <v>10761.646739812149</v>
      </c>
      <c r="G10" s="430">
        <v>213361908.68129599</v>
      </c>
      <c r="H10" s="451">
        <v>0.71374663324980592</v>
      </c>
      <c r="I10" s="452">
        <v>409496.27447469509</v>
      </c>
      <c r="J10" s="453">
        <f>IF(I10=0,0,F10/I10)</f>
        <v>2.6280206709126404E-2</v>
      </c>
      <c r="K10" s="442" t="s">
        <v>8</v>
      </c>
      <c r="L10" s="435" t="s">
        <v>8</v>
      </c>
      <c r="M10" s="436" t="s">
        <v>8</v>
      </c>
    </row>
    <row r="11" spans="1:13" x14ac:dyDescent="0.25">
      <c r="A11" s="426" t="s">
        <v>206</v>
      </c>
      <c r="B11" s="427">
        <v>3.7048477571737404E-4</v>
      </c>
      <c r="C11" s="428">
        <v>0</v>
      </c>
      <c r="D11" s="429">
        <v>2799.458063491802</v>
      </c>
      <c r="E11" s="429">
        <v>0</v>
      </c>
      <c r="F11" s="429">
        <f t="shared" si="0"/>
        <v>2799.458063491802</v>
      </c>
      <c r="G11" s="430">
        <v>65045948.994753011</v>
      </c>
      <c r="H11" s="454">
        <v>0.14949906652665884</v>
      </c>
      <c r="I11" s="455">
        <v>596017.36511813337</v>
      </c>
      <c r="J11" s="433" t="s">
        <v>8</v>
      </c>
      <c r="K11" s="442" t="s">
        <v>8</v>
      </c>
      <c r="L11" s="456">
        <v>5.8066596958314204E-2</v>
      </c>
      <c r="M11" s="457">
        <v>2.7650760456340098E-2</v>
      </c>
    </row>
    <row r="12" spans="1:13" x14ac:dyDescent="0.25">
      <c r="A12" s="426" t="s">
        <v>207</v>
      </c>
      <c r="B12" s="427">
        <v>7.8955942321520885E-7</v>
      </c>
      <c r="C12" s="428">
        <v>5.9010497140419217E-5</v>
      </c>
      <c r="D12" s="429">
        <v>5.9660710474427674</v>
      </c>
      <c r="E12" s="429">
        <v>7871.9558490909449</v>
      </c>
      <c r="F12" s="429">
        <f t="shared" si="0"/>
        <v>7877.9219201383876</v>
      </c>
      <c r="G12" s="430">
        <v>61426.135797530362</v>
      </c>
      <c r="H12" s="458">
        <v>1.8972328179114536E-2</v>
      </c>
      <c r="I12" s="459">
        <v>4435.1642407333393</v>
      </c>
      <c r="J12" s="433" t="s">
        <v>8</v>
      </c>
      <c r="K12" s="442" t="s">
        <v>8</v>
      </c>
      <c r="L12" s="460">
        <v>5.9412057748577461E-2</v>
      </c>
      <c r="M12" s="461">
        <v>2.8291456070751175E-2</v>
      </c>
    </row>
    <row r="13" spans="1:13" x14ac:dyDescent="0.25">
      <c r="A13" s="426" t="s">
        <v>208</v>
      </c>
      <c r="B13" s="427">
        <v>1.7966828688767179E-2</v>
      </c>
      <c r="C13" s="428">
        <v>1.646801439643366E-2</v>
      </c>
      <c r="D13" s="429">
        <v>135760.99949249925</v>
      </c>
      <c r="E13" s="429">
        <v>2196820.7104312982</v>
      </c>
      <c r="F13" s="429">
        <f t="shared" si="0"/>
        <v>2332581.7099237973</v>
      </c>
      <c r="G13" s="430">
        <v>2647478079.7006373</v>
      </c>
      <c r="H13" s="462">
        <v>0.71041152043889499</v>
      </c>
      <c r="I13" s="463">
        <v>5105044.3251809869</v>
      </c>
      <c r="J13" s="464">
        <f>IF(I13=0,0,F13/I13)</f>
        <v>0.45691703369120135</v>
      </c>
      <c r="K13" s="442" t="s">
        <v>8</v>
      </c>
      <c r="L13" s="435" t="s">
        <v>8</v>
      </c>
      <c r="M13" s="436" t="s">
        <v>8</v>
      </c>
    </row>
    <row r="14" spans="1:13" x14ac:dyDescent="0.25">
      <c r="A14" s="426" t="s">
        <v>209</v>
      </c>
      <c r="B14" s="427">
        <v>9.1603295654000775E-3</v>
      </c>
      <c r="C14" s="428">
        <v>0</v>
      </c>
      <c r="D14" s="429">
        <v>69217.307017398765</v>
      </c>
      <c r="E14" s="429">
        <v>0</v>
      </c>
      <c r="F14" s="429">
        <f t="shared" si="0"/>
        <v>69217.307017398765</v>
      </c>
      <c r="G14" s="430">
        <v>1504497391.9374905</v>
      </c>
      <c r="H14" s="465">
        <v>0.76313984384141176</v>
      </c>
      <c r="I14" s="466">
        <v>2700626.0360447215</v>
      </c>
      <c r="J14" s="467">
        <f>IF(I14=0,0,F14/I14)</f>
        <v>2.5630096908483092E-2</v>
      </c>
      <c r="K14" s="442" t="s">
        <v>8</v>
      </c>
      <c r="L14" s="435" t="s">
        <v>8</v>
      </c>
      <c r="M14" s="436" t="s">
        <v>8</v>
      </c>
    </row>
    <row r="15" spans="1:13" x14ac:dyDescent="0.25">
      <c r="A15" s="426" t="s">
        <v>210</v>
      </c>
      <c r="B15" s="427">
        <v>6.3992260815711388E-4</v>
      </c>
      <c r="C15" s="428">
        <v>6.3825087713300624E-4</v>
      </c>
      <c r="D15" s="429">
        <v>4835.3849411149422</v>
      </c>
      <c r="E15" s="429">
        <v>85142.186033088248</v>
      </c>
      <c r="F15" s="429">
        <f t="shared" si="0"/>
        <v>89977.57097420319</v>
      </c>
      <c r="G15" s="430">
        <v>84974524</v>
      </c>
      <c r="H15" s="468">
        <v>0.54548041633839506</v>
      </c>
      <c r="I15" s="469">
        <v>213396.2174400673</v>
      </c>
      <c r="J15" s="470">
        <f>IF(I15=0,0,F15/I15)</f>
        <v>0.42164557579130263</v>
      </c>
      <c r="K15" s="442" t="s">
        <v>8</v>
      </c>
      <c r="L15" s="435" t="s">
        <v>8</v>
      </c>
      <c r="M15" s="436" t="s">
        <v>8</v>
      </c>
    </row>
    <row r="16" spans="1:13" x14ac:dyDescent="0.25">
      <c r="A16" s="426" t="s">
        <v>211</v>
      </c>
      <c r="B16" s="427">
        <v>3.4267091963732577E-5</v>
      </c>
      <c r="C16" s="428">
        <v>5.6264936137155408E-3</v>
      </c>
      <c r="D16" s="429">
        <v>258.9290929014216</v>
      </c>
      <c r="E16" s="429">
        <v>750570.00802698627</v>
      </c>
      <c r="F16" s="429">
        <f t="shared" si="0"/>
        <v>750828.93711988768</v>
      </c>
      <c r="G16" s="430">
        <v>484585669.50623459</v>
      </c>
      <c r="H16" s="431" t="s">
        <v>8</v>
      </c>
      <c r="I16" s="471" t="s">
        <v>8</v>
      </c>
      <c r="J16" s="433" t="s">
        <v>8</v>
      </c>
      <c r="K16" s="472">
        <f>IF(G16=0,0,F16/G16)</f>
        <v>1.5494245586852372E-3</v>
      </c>
      <c r="L16" s="435" t="s">
        <v>8</v>
      </c>
      <c r="M16" s="436" t="s">
        <v>8</v>
      </c>
    </row>
    <row r="17" spans="1:13" x14ac:dyDescent="0.25">
      <c r="A17" s="426" t="s">
        <v>212</v>
      </c>
      <c r="B17" s="427">
        <v>6.6252458506769302E-4</v>
      </c>
      <c r="C17" s="428">
        <v>6.9153415964441948E-4</v>
      </c>
      <c r="D17" s="429">
        <v>5006.1700601273478</v>
      </c>
      <c r="E17" s="429">
        <v>92250.13576661433</v>
      </c>
      <c r="F17" s="429">
        <f t="shared" si="0"/>
        <v>97256.305826741678</v>
      </c>
      <c r="G17" s="430">
        <v>108519734.83365293</v>
      </c>
      <c r="H17" s="431" t="s">
        <v>8</v>
      </c>
      <c r="I17" s="471" t="s">
        <v>8</v>
      </c>
      <c r="J17" s="433" t="s">
        <v>8</v>
      </c>
      <c r="K17" s="473">
        <f>IF(G17=0,0,F17/G17)</f>
        <v>8.9620847282591808E-4</v>
      </c>
      <c r="L17" s="435" t="s">
        <v>8</v>
      </c>
      <c r="M17" s="436" t="s">
        <v>8</v>
      </c>
    </row>
    <row r="18" spans="1:13" x14ac:dyDescent="0.25">
      <c r="A18" s="474" t="s">
        <v>62</v>
      </c>
      <c r="B18" s="475" t="s">
        <v>8</v>
      </c>
      <c r="C18" s="476" t="s">
        <v>8</v>
      </c>
      <c r="D18" s="477">
        <f>SUBTOTAL(9,D4:D17)</f>
        <v>7556202.7024489176</v>
      </c>
      <c r="E18" s="477">
        <f>SUBTOTAL(9,E4:E17)</f>
        <v>133399246.41473748</v>
      </c>
      <c r="F18" s="477">
        <f t="shared" si="0"/>
        <v>140955449.1171864</v>
      </c>
      <c r="G18" s="478">
        <f>SUBTOTAL(9,G4:G17)</f>
        <v>111253464826.48259</v>
      </c>
      <c r="H18" s="479" t="s">
        <v>8</v>
      </c>
      <c r="I18" s="480" t="s">
        <v>8</v>
      </c>
      <c r="J18" s="481" t="s">
        <v>8</v>
      </c>
      <c r="K18" s="482" t="s">
        <v>8</v>
      </c>
      <c r="L18" s="483" t="s">
        <v>8</v>
      </c>
      <c r="M18" s="484" t="s">
        <v>8</v>
      </c>
    </row>
    <row r="19" spans="1:13" x14ac:dyDescent="0.25">
      <c r="A19" s="485" t="s">
        <v>8</v>
      </c>
    </row>
    <row r="20" spans="1:13" x14ac:dyDescent="0.25">
      <c r="A20" s="485" t="s">
        <v>213</v>
      </c>
    </row>
    <row r="21" spans="1:13" x14ac:dyDescent="0.25">
      <c r="A21" s="485" t="s">
        <v>214</v>
      </c>
    </row>
    <row r="22" spans="1:13" x14ac:dyDescent="0.25">
      <c r="A22" s="485" t="s">
        <v>234</v>
      </c>
    </row>
    <row r="23" spans="1:13" x14ac:dyDescent="0.25">
      <c r="A23" s="485" t="s">
        <v>235</v>
      </c>
    </row>
    <row r="24" spans="1:13" x14ac:dyDescent="0.25">
      <c r="A24" s="485" t="s">
        <v>236</v>
      </c>
    </row>
    <row r="25" spans="1:13" x14ac:dyDescent="0.25">
      <c r="A25" s="485" t="s">
        <v>237</v>
      </c>
    </row>
    <row r="26" spans="1:13" x14ac:dyDescent="0.25">
      <c r="A26" s="485" t="s">
        <v>238</v>
      </c>
    </row>
    <row r="27" spans="1:13" x14ac:dyDescent="0.25">
      <c r="A27" s="485" t="s">
        <v>239</v>
      </c>
    </row>
    <row r="28" spans="1:13" x14ac:dyDescent="0.25">
      <c r="A28" s="485" t="s">
        <v>240</v>
      </c>
    </row>
    <row r="29" spans="1:13" x14ac:dyDescent="0.25">
      <c r="A29" s="485" t="s">
        <v>241</v>
      </c>
    </row>
    <row r="30" spans="1:13" x14ac:dyDescent="0.25">
      <c r="A30" s="485" t="s">
        <v>242</v>
      </c>
    </row>
    <row r="31" spans="1:13" x14ac:dyDescent="0.25">
      <c r="A31" s="485" t="s">
        <v>243</v>
      </c>
    </row>
  </sheetData>
  <printOptions horizontalCentered="1" verticalCentered="1"/>
  <pageMargins left="0.5" right="0.5" top="0.5" bottom="0.75" header="0.3" footer="0.3"/>
  <pageSetup scale="66" orientation="landscape" r:id="rId1"/>
  <headerFooter>
    <oddHeader>&amp;C&amp;"Arial"&amp;8 FLORIDA POWER &amp;&amp; LIGHT CO
 Storm Protection Plan Recovery Clause (SPPCRC)
 Calculation of the Cost Recovery Factors by Rate Class
 Projected Period: January through December 2022&amp;R&amp;"Arial"&amp;8 Form 5P
 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view="pageBreakPreview" topLeftCell="B10" zoomScale="60" zoomScaleNormal="100" workbookViewId="0">
      <selection activeCell="Q53" sqref="Q53"/>
    </sheetView>
  </sheetViews>
  <sheetFormatPr defaultRowHeight="15" x14ac:dyDescent="0.25"/>
  <cols>
    <col min="1" max="1" width="0" hidden="1" customWidth="1"/>
    <col min="2" max="2" width="54.7109375" customWidth="1"/>
    <col min="3" max="3" width="3.85546875" customWidth="1"/>
    <col min="4" max="15" width="9.7109375" customWidth="1"/>
    <col min="16" max="16" width="11.7109375" customWidth="1"/>
    <col min="17" max="19" width="9.7109375" customWidth="1"/>
  </cols>
  <sheetData>
    <row r="1" spans="1:19" x14ac:dyDescent="0.25">
      <c r="A1" s="1112" t="s">
        <v>1</v>
      </c>
      <c r="B1" s="1112" t="s">
        <v>45</v>
      </c>
      <c r="C1" s="80" t="s">
        <v>46</v>
      </c>
      <c r="D1" s="1112" t="s">
        <v>47</v>
      </c>
      <c r="E1" s="1112"/>
      <c r="F1" s="1112"/>
      <c r="G1" s="1112"/>
      <c r="H1" s="1112"/>
      <c r="I1" s="1112"/>
      <c r="J1" s="1112"/>
      <c r="K1" s="1112"/>
      <c r="L1" s="1112"/>
      <c r="M1" s="1112"/>
      <c r="N1" s="1112"/>
      <c r="O1" s="1112"/>
      <c r="P1" s="80" t="s">
        <v>48</v>
      </c>
      <c r="Q1" s="1112" t="s">
        <v>49</v>
      </c>
      <c r="R1" s="1112"/>
      <c r="S1" s="1112"/>
    </row>
    <row r="2" spans="1:19" ht="33.75" x14ac:dyDescent="0.25">
      <c r="A2" s="1112"/>
      <c r="B2" s="1112"/>
      <c r="C2" s="80" t="s">
        <v>46</v>
      </c>
      <c r="D2" s="80" t="s">
        <v>50</v>
      </c>
      <c r="E2" s="80" t="s">
        <v>51</v>
      </c>
      <c r="F2" s="80" t="s">
        <v>52</v>
      </c>
      <c r="G2" s="80" t="s">
        <v>53</v>
      </c>
      <c r="H2" s="80" t="s">
        <v>54</v>
      </c>
      <c r="I2" s="80" t="s">
        <v>55</v>
      </c>
      <c r="J2" s="80" t="s">
        <v>56</v>
      </c>
      <c r="K2" s="80" t="s">
        <v>57</v>
      </c>
      <c r="L2" s="80" t="s">
        <v>58</v>
      </c>
      <c r="M2" s="80" t="s">
        <v>59</v>
      </c>
      <c r="N2" s="80" t="s">
        <v>60</v>
      </c>
      <c r="O2" s="80" t="s">
        <v>61</v>
      </c>
      <c r="P2" s="80" t="s">
        <v>62</v>
      </c>
      <c r="Q2" s="80" t="s">
        <v>63</v>
      </c>
      <c r="R2" s="80" t="s">
        <v>64</v>
      </c>
      <c r="S2" s="80" t="s">
        <v>62</v>
      </c>
    </row>
    <row r="3" spans="1:19" x14ac:dyDescent="0.25">
      <c r="A3" s="81" t="s">
        <v>7</v>
      </c>
      <c r="B3" s="82" t="s">
        <v>65</v>
      </c>
      <c r="C3" s="83" t="s">
        <v>8</v>
      </c>
      <c r="D3" s="84" t="s">
        <v>8</v>
      </c>
      <c r="E3" s="84" t="s">
        <v>8</v>
      </c>
      <c r="F3" s="84" t="s">
        <v>8</v>
      </c>
      <c r="G3" s="84" t="s">
        <v>8</v>
      </c>
      <c r="H3" s="84" t="s">
        <v>8</v>
      </c>
      <c r="I3" s="84" t="s">
        <v>8</v>
      </c>
      <c r="J3" s="84" t="s">
        <v>8</v>
      </c>
      <c r="K3" s="84" t="s">
        <v>8</v>
      </c>
      <c r="L3" s="84" t="s">
        <v>8</v>
      </c>
      <c r="M3" s="84" t="s">
        <v>8</v>
      </c>
      <c r="N3" s="84" t="s">
        <v>8</v>
      </c>
      <c r="O3" s="84" t="s">
        <v>8</v>
      </c>
      <c r="P3" s="84" t="s">
        <v>8</v>
      </c>
      <c r="Q3" s="85" t="s">
        <v>8</v>
      </c>
      <c r="R3" s="85" t="s">
        <v>8</v>
      </c>
      <c r="S3" s="85" t="s">
        <v>8</v>
      </c>
    </row>
    <row r="4" spans="1:19" x14ac:dyDescent="0.25">
      <c r="A4" s="81" t="s">
        <v>9</v>
      </c>
      <c r="B4" s="86" t="s">
        <v>66</v>
      </c>
      <c r="C4" s="1110" t="s">
        <v>156</v>
      </c>
      <c r="D4" s="87">
        <v>0</v>
      </c>
      <c r="E4" s="87">
        <v>0</v>
      </c>
      <c r="F4" s="87">
        <v>0</v>
      </c>
      <c r="G4" s="87">
        <v>0</v>
      </c>
      <c r="H4" s="87">
        <v>0</v>
      </c>
      <c r="I4" s="87">
        <v>0</v>
      </c>
      <c r="J4" s="87">
        <v>0</v>
      </c>
      <c r="K4" s="87">
        <v>0</v>
      </c>
      <c r="L4" s="87">
        <v>0</v>
      </c>
      <c r="M4" s="87">
        <v>0</v>
      </c>
      <c r="N4" s="87">
        <v>0</v>
      </c>
      <c r="O4" s="87">
        <v>0</v>
      </c>
      <c r="P4" s="87">
        <v>0</v>
      </c>
      <c r="Q4" s="88">
        <v>0</v>
      </c>
      <c r="R4" s="88">
        <v>0</v>
      </c>
      <c r="S4" s="88">
        <v>0</v>
      </c>
    </row>
    <row r="5" spans="1:19" x14ac:dyDescent="0.25">
      <c r="A5" s="81" t="s">
        <v>11</v>
      </c>
      <c r="B5" s="89" t="s">
        <v>67</v>
      </c>
      <c r="C5" s="1110" t="s">
        <v>156</v>
      </c>
      <c r="D5" s="90">
        <v>0</v>
      </c>
      <c r="E5" s="90">
        <v>0</v>
      </c>
      <c r="F5" s="90">
        <v>0</v>
      </c>
      <c r="G5" s="90">
        <v>0</v>
      </c>
      <c r="H5" s="90">
        <v>0</v>
      </c>
      <c r="I5" s="90">
        <v>0</v>
      </c>
      <c r="J5" s="90">
        <v>0</v>
      </c>
      <c r="K5" s="90">
        <v>0</v>
      </c>
      <c r="L5" s="90">
        <v>0</v>
      </c>
      <c r="M5" s="90">
        <v>0</v>
      </c>
      <c r="N5" s="90">
        <v>0</v>
      </c>
      <c r="O5" s="90">
        <v>0</v>
      </c>
      <c r="P5" s="90">
        <v>0</v>
      </c>
      <c r="Q5" s="91">
        <v>0</v>
      </c>
      <c r="R5" s="91">
        <v>0</v>
      </c>
      <c r="S5" s="91">
        <v>0</v>
      </c>
    </row>
    <row r="6" spans="1:19" x14ac:dyDescent="0.25">
      <c r="A6" s="81" t="s">
        <v>13</v>
      </c>
      <c r="B6" s="92" t="s">
        <v>68</v>
      </c>
      <c r="C6" s="1110" t="s">
        <v>157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  <c r="L6" s="93">
        <v>0</v>
      </c>
      <c r="M6" s="93">
        <v>0</v>
      </c>
      <c r="N6" s="93">
        <v>0</v>
      </c>
      <c r="O6" s="93">
        <v>0</v>
      </c>
      <c r="P6" s="93">
        <v>0</v>
      </c>
      <c r="Q6" s="94">
        <v>0</v>
      </c>
      <c r="R6" s="94">
        <v>0</v>
      </c>
      <c r="S6" s="94">
        <v>0</v>
      </c>
    </row>
    <row r="7" spans="1:19" x14ac:dyDescent="0.25">
      <c r="A7" s="81" t="s">
        <v>15</v>
      </c>
      <c r="B7" s="95" t="s">
        <v>69</v>
      </c>
      <c r="C7" s="1110" t="s">
        <v>157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7">
        <v>0</v>
      </c>
      <c r="R7" s="97">
        <v>0</v>
      </c>
      <c r="S7" s="97">
        <v>0</v>
      </c>
    </row>
    <row r="8" spans="1:19" x14ac:dyDescent="0.25">
      <c r="A8" s="81" t="s">
        <v>17</v>
      </c>
      <c r="B8" s="98" t="s">
        <v>70</v>
      </c>
      <c r="C8" s="1110" t="s">
        <v>156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100">
        <v>0</v>
      </c>
      <c r="R8" s="100">
        <v>0</v>
      </c>
      <c r="S8" s="100">
        <v>0</v>
      </c>
    </row>
    <row r="9" spans="1:19" x14ac:dyDescent="0.25">
      <c r="A9" s="81" t="s">
        <v>19</v>
      </c>
      <c r="B9" s="101" t="s">
        <v>71</v>
      </c>
      <c r="C9" s="102" t="s">
        <v>8</v>
      </c>
      <c r="D9" s="103">
        <f t="shared" ref="D9:S9" si="0">SUM(D4:D8)</f>
        <v>0</v>
      </c>
      <c r="E9" s="103">
        <f t="shared" si="0"/>
        <v>0</v>
      </c>
      <c r="F9" s="103">
        <f t="shared" si="0"/>
        <v>0</v>
      </c>
      <c r="G9" s="103">
        <f t="shared" si="0"/>
        <v>0</v>
      </c>
      <c r="H9" s="103">
        <f t="shared" si="0"/>
        <v>0</v>
      </c>
      <c r="I9" s="103">
        <f t="shared" si="0"/>
        <v>0</v>
      </c>
      <c r="J9" s="103">
        <f t="shared" si="0"/>
        <v>0</v>
      </c>
      <c r="K9" s="103">
        <f t="shared" si="0"/>
        <v>0</v>
      </c>
      <c r="L9" s="103">
        <f t="shared" si="0"/>
        <v>0</v>
      </c>
      <c r="M9" s="103">
        <f t="shared" si="0"/>
        <v>0</v>
      </c>
      <c r="N9" s="103">
        <f t="shared" si="0"/>
        <v>0</v>
      </c>
      <c r="O9" s="103">
        <f t="shared" si="0"/>
        <v>0</v>
      </c>
      <c r="P9" s="103">
        <f t="shared" si="0"/>
        <v>0</v>
      </c>
      <c r="Q9" s="104">
        <f t="shared" si="0"/>
        <v>0</v>
      </c>
      <c r="R9" s="104">
        <f t="shared" si="0"/>
        <v>0</v>
      </c>
      <c r="S9" s="104">
        <f t="shared" si="0"/>
        <v>0</v>
      </c>
    </row>
    <row r="10" spans="1:19" x14ac:dyDescent="0.25">
      <c r="A10" s="81" t="s">
        <v>21</v>
      </c>
      <c r="B10" s="105" t="s">
        <v>8</v>
      </c>
      <c r="C10" s="106" t="s">
        <v>8</v>
      </c>
      <c r="D10" s="107" t="s">
        <v>8</v>
      </c>
      <c r="E10" s="107" t="s">
        <v>8</v>
      </c>
      <c r="F10" s="107" t="s">
        <v>8</v>
      </c>
      <c r="G10" s="107" t="s">
        <v>8</v>
      </c>
      <c r="H10" s="107" t="s">
        <v>8</v>
      </c>
      <c r="I10" s="107" t="s">
        <v>8</v>
      </c>
      <c r="J10" s="107" t="s">
        <v>8</v>
      </c>
      <c r="K10" s="107" t="s">
        <v>8</v>
      </c>
      <c r="L10" s="107" t="s">
        <v>8</v>
      </c>
      <c r="M10" s="107" t="s">
        <v>8</v>
      </c>
      <c r="N10" s="107" t="s">
        <v>8</v>
      </c>
      <c r="O10" s="107" t="s">
        <v>8</v>
      </c>
      <c r="P10" s="107" t="s">
        <v>8</v>
      </c>
      <c r="Q10" s="108" t="s">
        <v>8</v>
      </c>
      <c r="R10" s="108" t="s">
        <v>8</v>
      </c>
      <c r="S10" s="108" t="s">
        <v>8</v>
      </c>
    </row>
    <row r="11" spans="1:19" x14ac:dyDescent="0.25">
      <c r="A11" s="81" t="s">
        <v>22</v>
      </c>
      <c r="B11" s="109" t="s">
        <v>72</v>
      </c>
      <c r="C11" s="110" t="s">
        <v>8</v>
      </c>
      <c r="D11" s="111" t="s">
        <v>8</v>
      </c>
      <c r="E11" s="111" t="s">
        <v>8</v>
      </c>
      <c r="F11" s="111" t="s">
        <v>8</v>
      </c>
      <c r="G11" s="111" t="s">
        <v>8</v>
      </c>
      <c r="H11" s="111" t="s">
        <v>8</v>
      </c>
      <c r="I11" s="111" t="s">
        <v>8</v>
      </c>
      <c r="J11" s="111" t="s">
        <v>8</v>
      </c>
      <c r="K11" s="111" t="s">
        <v>8</v>
      </c>
      <c r="L11" s="111" t="s">
        <v>8</v>
      </c>
      <c r="M11" s="111" t="s">
        <v>8</v>
      </c>
      <c r="N11" s="111" t="s">
        <v>8</v>
      </c>
      <c r="O11" s="111" t="s">
        <v>8</v>
      </c>
      <c r="P11" s="111" t="s">
        <v>8</v>
      </c>
      <c r="Q11" s="112" t="s">
        <v>8</v>
      </c>
      <c r="R11" s="112" t="s">
        <v>8</v>
      </c>
      <c r="S11" s="112" t="s">
        <v>8</v>
      </c>
    </row>
    <row r="12" spans="1:19" x14ac:dyDescent="0.25">
      <c r="A12" s="81" t="s">
        <v>24</v>
      </c>
      <c r="B12" s="113" t="s">
        <v>73</v>
      </c>
      <c r="C12" s="1110" t="s">
        <v>156</v>
      </c>
      <c r="D12" s="114">
        <v>0</v>
      </c>
      <c r="E12" s="114">
        <v>0</v>
      </c>
      <c r="F12" s="114">
        <v>0</v>
      </c>
      <c r="G12" s="114">
        <v>0</v>
      </c>
      <c r="H12" s="114">
        <v>0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5">
        <v>0</v>
      </c>
      <c r="R12" s="115">
        <v>0</v>
      </c>
      <c r="S12" s="115">
        <v>0</v>
      </c>
    </row>
    <row r="13" spans="1:19" x14ac:dyDescent="0.25">
      <c r="A13" s="81" t="s">
        <v>26</v>
      </c>
      <c r="B13" s="116" t="s">
        <v>74</v>
      </c>
      <c r="C13" s="1110" t="s">
        <v>157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8">
        <v>0</v>
      </c>
      <c r="R13" s="118">
        <v>0</v>
      </c>
      <c r="S13" s="118">
        <v>0</v>
      </c>
    </row>
    <row r="14" spans="1:19" x14ac:dyDescent="0.25">
      <c r="A14" s="81" t="s">
        <v>27</v>
      </c>
      <c r="B14" s="119" t="s">
        <v>75</v>
      </c>
      <c r="C14" s="120" t="s">
        <v>8</v>
      </c>
      <c r="D14" s="121">
        <f t="shared" ref="D14:S14" si="1">SUM(D12:D13)</f>
        <v>0</v>
      </c>
      <c r="E14" s="121">
        <f t="shared" si="1"/>
        <v>0</v>
      </c>
      <c r="F14" s="121">
        <f t="shared" si="1"/>
        <v>0</v>
      </c>
      <c r="G14" s="121">
        <f t="shared" si="1"/>
        <v>0</v>
      </c>
      <c r="H14" s="121">
        <f t="shared" si="1"/>
        <v>0</v>
      </c>
      <c r="I14" s="121">
        <f t="shared" si="1"/>
        <v>0</v>
      </c>
      <c r="J14" s="121">
        <f t="shared" si="1"/>
        <v>0</v>
      </c>
      <c r="K14" s="121">
        <f t="shared" si="1"/>
        <v>0</v>
      </c>
      <c r="L14" s="121">
        <f t="shared" si="1"/>
        <v>0</v>
      </c>
      <c r="M14" s="121">
        <f t="shared" si="1"/>
        <v>0</v>
      </c>
      <c r="N14" s="121">
        <f t="shared" si="1"/>
        <v>0</v>
      </c>
      <c r="O14" s="121">
        <f t="shared" si="1"/>
        <v>0</v>
      </c>
      <c r="P14" s="121">
        <f t="shared" si="1"/>
        <v>0</v>
      </c>
      <c r="Q14" s="122">
        <f t="shared" si="1"/>
        <v>0</v>
      </c>
      <c r="R14" s="122">
        <f t="shared" si="1"/>
        <v>0</v>
      </c>
      <c r="S14" s="122">
        <f t="shared" si="1"/>
        <v>0</v>
      </c>
    </row>
    <row r="15" spans="1:19" x14ac:dyDescent="0.25">
      <c r="A15" s="81" t="s">
        <v>29</v>
      </c>
      <c r="B15" s="123" t="s">
        <v>8</v>
      </c>
      <c r="C15" s="124" t="s">
        <v>8</v>
      </c>
      <c r="D15" s="125" t="s">
        <v>8</v>
      </c>
      <c r="E15" s="125" t="s">
        <v>8</v>
      </c>
      <c r="F15" s="125" t="s">
        <v>8</v>
      </c>
      <c r="G15" s="125" t="s">
        <v>8</v>
      </c>
      <c r="H15" s="125" t="s">
        <v>8</v>
      </c>
      <c r="I15" s="125" t="s">
        <v>8</v>
      </c>
      <c r="J15" s="125" t="s">
        <v>8</v>
      </c>
      <c r="K15" s="125" t="s">
        <v>8</v>
      </c>
      <c r="L15" s="125" t="s">
        <v>8</v>
      </c>
      <c r="M15" s="125" t="s">
        <v>8</v>
      </c>
      <c r="N15" s="125" t="s">
        <v>8</v>
      </c>
      <c r="O15" s="125" t="s">
        <v>8</v>
      </c>
      <c r="P15" s="125" t="s">
        <v>8</v>
      </c>
      <c r="Q15" s="126" t="s">
        <v>8</v>
      </c>
      <c r="R15" s="126" t="s">
        <v>8</v>
      </c>
      <c r="S15" s="126" t="s">
        <v>8</v>
      </c>
    </row>
    <row r="16" spans="1:19" x14ac:dyDescent="0.25">
      <c r="A16" s="81" t="s">
        <v>31</v>
      </c>
      <c r="B16" s="127" t="s">
        <v>76</v>
      </c>
      <c r="C16" s="128" t="s">
        <v>8</v>
      </c>
      <c r="D16" s="129" t="s">
        <v>8</v>
      </c>
      <c r="E16" s="129" t="s">
        <v>8</v>
      </c>
      <c r="F16" s="129" t="s">
        <v>8</v>
      </c>
      <c r="G16" s="129" t="s">
        <v>8</v>
      </c>
      <c r="H16" s="129" t="s">
        <v>8</v>
      </c>
      <c r="I16" s="129" t="s">
        <v>8</v>
      </c>
      <c r="J16" s="129" t="s">
        <v>8</v>
      </c>
      <c r="K16" s="129" t="s">
        <v>8</v>
      </c>
      <c r="L16" s="129" t="s">
        <v>8</v>
      </c>
      <c r="M16" s="129" t="s">
        <v>8</v>
      </c>
      <c r="N16" s="129" t="s">
        <v>8</v>
      </c>
      <c r="O16" s="129" t="s">
        <v>8</v>
      </c>
      <c r="P16" s="129" t="s">
        <v>8</v>
      </c>
      <c r="Q16" s="130" t="s">
        <v>8</v>
      </c>
      <c r="R16" s="130" t="s">
        <v>8</v>
      </c>
      <c r="S16" s="130" t="s">
        <v>8</v>
      </c>
    </row>
    <row r="17" spans="1:19" x14ac:dyDescent="0.25">
      <c r="A17" s="81" t="s">
        <v>32</v>
      </c>
      <c r="B17" s="131" t="s">
        <v>77</v>
      </c>
      <c r="C17" s="1110" t="s">
        <v>156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3">
        <v>0</v>
      </c>
      <c r="R17" s="133">
        <v>0</v>
      </c>
      <c r="S17" s="133">
        <v>0</v>
      </c>
    </row>
    <row r="18" spans="1:19" x14ac:dyDescent="0.25">
      <c r="A18" s="81" t="s">
        <v>34</v>
      </c>
      <c r="B18" s="134" t="s">
        <v>78</v>
      </c>
      <c r="C18" s="135" t="s">
        <v>8</v>
      </c>
      <c r="D18" s="136">
        <f t="shared" ref="D18:S18" si="2">D17</f>
        <v>0</v>
      </c>
      <c r="E18" s="136">
        <f t="shared" si="2"/>
        <v>0</v>
      </c>
      <c r="F18" s="136">
        <f t="shared" si="2"/>
        <v>0</v>
      </c>
      <c r="G18" s="136">
        <f t="shared" si="2"/>
        <v>0</v>
      </c>
      <c r="H18" s="136">
        <f t="shared" si="2"/>
        <v>0</v>
      </c>
      <c r="I18" s="136">
        <f t="shared" si="2"/>
        <v>0</v>
      </c>
      <c r="J18" s="136">
        <f t="shared" si="2"/>
        <v>0</v>
      </c>
      <c r="K18" s="136">
        <f t="shared" si="2"/>
        <v>0</v>
      </c>
      <c r="L18" s="136">
        <f t="shared" si="2"/>
        <v>0</v>
      </c>
      <c r="M18" s="136">
        <f t="shared" si="2"/>
        <v>0</v>
      </c>
      <c r="N18" s="136">
        <f t="shared" si="2"/>
        <v>0</v>
      </c>
      <c r="O18" s="136">
        <f t="shared" si="2"/>
        <v>0</v>
      </c>
      <c r="P18" s="136">
        <f t="shared" si="2"/>
        <v>0</v>
      </c>
      <c r="Q18" s="137">
        <f t="shared" si="2"/>
        <v>0</v>
      </c>
      <c r="R18" s="137">
        <f t="shared" si="2"/>
        <v>0</v>
      </c>
      <c r="S18" s="137">
        <f t="shared" si="2"/>
        <v>0</v>
      </c>
    </row>
    <row r="19" spans="1:19" x14ac:dyDescent="0.25">
      <c r="A19" s="81" t="s">
        <v>36</v>
      </c>
      <c r="B19" s="138" t="s">
        <v>8</v>
      </c>
      <c r="C19" s="139" t="s">
        <v>8</v>
      </c>
      <c r="D19" s="140" t="s">
        <v>8</v>
      </c>
      <c r="E19" s="140" t="s">
        <v>8</v>
      </c>
      <c r="F19" s="140" t="s">
        <v>8</v>
      </c>
      <c r="G19" s="140" t="s">
        <v>8</v>
      </c>
      <c r="H19" s="140" t="s">
        <v>8</v>
      </c>
      <c r="I19" s="140" t="s">
        <v>8</v>
      </c>
      <c r="J19" s="140" t="s">
        <v>8</v>
      </c>
      <c r="K19" s="140" t="s">
        <v>8</v>
      </c>
      <c r="L19" s="140" t="s">
        <v>8</v>
      </c>
      <c r="M19" s="140" t="s">
        <v>8</v>
      </c>
      <c r="N19" s="140" t="s">
        <v>8</v>
      </c>
      <c r="O19" s="140" t="s">
        <v>8</v>
      </c>
      <c r="P19" s="140" t="s">
        <v>8</v>
      </c>
      <c r="Q19" s="141" t="s">
        <v>8</v>
      </c>
      <c r="R19" s="141" t="s">
        <v>8</v>
      </c>
      <c r="S19" s="141" t="s">
        <v>8</v>
      </c>
    </row>
    <row r="20" spans="1:19" x14ac:dyDescent="0.25">
      <c r="A20" s="81" t="s">
        <v>37</v>
      </c>
      <c r="B20" s="142" t="s">
        <v>79</v>
      </c>
      <c r="C20" s="143" t="s">
        <v>8</v>
      </c>
      <c r="D20" s="144" t="s">
        <v>8</v>
      </c>
      <c r="E20" s="144" t="s">
        <v>8</v>
      </c>
      <c r="F20" s="144" t="s">
        <v>8</v>
      </c>
      <c r="G20" s="144" t="s">
        <v>8</v>
      </c>
      <c r="H20" s="144" t="s">
        <v>8</v>
      </c>
      <c r="I20" s="144" t="s">
        <v>8</v>
      </c>
      <c r="J20" s="144" t="s">
        <v>8</v>
      </c>
      <c r="K20" s="144" t="s">
        <v>8</v>
      </c>
      <c r="L20" s="144" t="s">
        <v>8</v>
      </c>
      <c r="M20" s="144" t="s">
        <v>8</v>
      </c>
      <c r="N20" s="144" t="s">
        <v>8</v>
      </c>
      <c r="O20" s="144" t="s">
        <v>8</v>
      </c>
      <c r="P20" s="144" t="s">
        <v>8</v>
      </c>
      <c r="Q20" s="145" t="s">
        <v>8</v>
      </c>
      <c r="R20" s="145" t="s">
        <v>8</v>
      </c>
      <c r="S20" s="145" t="s">
        <v>8</v>
      </c>
    </row>
    <row r="21" spans="1:19" x14ac:dyDescent="0.25">
      <c r="A21" s="81" t="s">
        <v>39</v>
      </c>
      <c r="B21" s="146" t="s">
        <v>80</v>
      </c>
      <c r="C21" s="1110" t="s">
        <v>156</v>
      </c>
      <c r="D21" s="147">
        <v>35840.109767518421</v>
      </c>
      <c r="E21" s="147">
        <v>35840.109767518421</v>
      </c>
      <c r="F21" s="147">
        <v>35840.109767518421</v>
      </c>
      <c r="G21" s="147">
        <v>35840.109767518421</v>
      </c>
      <c r="H21" s="147">
        <v>35840.109767518421</v>
      </c>
      <c r="I21" s="147">
        <v>35840.109767518421</v>
      </c>
      <c r="J21" s="147">
        <v>35840.109767518421</v>
      </c>
      <c r="K21" s="147">
        <v>35840.109767518421</v>
      </c>
      <c r="L21" s="147">
        <v>35840.109767518421</v>
      </c>
      <c r="M21" s="147">
        <v>35840.109767518421</v>
      </c>
      <c r="N21" s="147">
        <v>35840.109767518421</v>
      </c>
      <c r="O21" s="147">
        <v>35840.109767518421</v>
      </c>
      <c r="P21" s="147">
        <v>430081.31721022102</v>
      </c>
      <c r="Q21" s="148">
        <v>414033.26293983887</v>
      </c>
      <c r="R21" s="148">
        <v>0</v>
      </c>
      <c r="S21" s="148">
        <v>414033.26293983887</v>
      </c>
    </row>
    <row r="22" spans="1:19" x14ac:dyDescent="0.25">
      <c r="A22" s="81" t="s">
        <v>40</v>
      </c>
      <c r="B22" s="149" t="s">
        <v>81</v>
      </c>
      <c r="C22" s="1110" t="s">
        <v>157</v>
      </c>
      <c r="D22" s="150">
        <v>1659.8902324815824</v>
      </c>
      <c r="E22" s="150">
        <v>1659.8902324815824</v>
      </c>
      <c r="F22" s="150">
        <v>1659.8902324815824</v>
      </c>
      <c r="G22" s="150">
        <v>1659.8902324815824</v>
      </c>
      <c r="H22" s="150">
        <v>1659.8902324815824</v>
      </c>
      <c r="I22" s="150">
        <v>1659.8902324815824</v>
      </c>
      <c r="J22" s="150">
        <v>1659.8902324815824</v>
      </c>
      <c r="K22" s="150">
        <v>1659.8902324815824</v>
      </c>
      <c r="L22" s="150">
        <v>1659.8902324815824</v>
      </c>
      <c r="M22" s="150">
        <v>1659.8902324815824</v>
      </c>
      <c r="N22" s="150">
        <v>1659.8902324815824</v>
      </c>
      <c r="O22" s="150">
        <v>1659.8902324815824</v>
      </c>
      <c r="P22" s="150">
        <v>19918.682789778988</v>
      </c>
      <c r="Q22" s="151">
        <v>0</v>
      </c>
      <c r="R22" s="151">
        <v>19175.437060161177</v>
      </c>
      <c r="S22" s="151">
        <v>19175.437060161177</v>
      </c>
    </row>
    <row r="23" spans="1:19" x14ac:dyDescent="0.25">
      <c r="A23" s="81" t="s">
        <v>42</v>
      </c>
      <c r="B23" s="152" t="s">
        <v>82</v>
      </c>
      <c r="C23" s="153" t="s">
        <v>8</v>
      </c>
      <c r="D23" s="154">
        <f t="shared" ref="D23:S23" si="3">SUM(D21:D22)</f>
        <v>37500</v>
      </c>
      <c r="E23" s="154">
        <f t="shared" si="3"/>
        <v>37500</v>
      </c>
      <c r="F23" s="154">
        <f t="shared" si="3"/>
        <v>37500</v>
      </c>
      <c r="G23" s="154">
        <f t="shared" si="3"/>
        <v>37500</v>
      </c>
      <c r="H23" s="154">
        <f t="shared" si="3"/>
        <v>37500</v>
      </c>
      <c r="I23" s="154">
        <f t="shared" si="3"/>
        <v>37500</v>
      </c>
      <c r="J23" s="154">
        <f t="shared" si="3"/>
        <v>37500</v>
      </c>
      <c r="K23" s="154">
        <f t="shared" si="3"/>
        <v>37500</v>
      </c>
      <c r="L23" s="154">
        <f t="shared" si="3"/>
        <v>37500</v>
      </c>
      <c r="M23" s="154">
        <f t="shared" si="3"/>
        <v>37500</v>
      </c>
      <c r="N23" s="154">
        <f t="shared" si="3"/>
        <v>37500</v>
      </c>
      <c r="O23" s="154">
        <f t="shared" si="3"/>
        <v>37500</v>
      </c>
      <c r="P23" s="154">
        <f t="shared" si="3"/>
        <v>450000</v>
      </c>
      <c r="Q23" s="155">
        <f t="shared" si="3"/>
        <v>414033.26293983887</v>
      </c>
      <c r="R23" s="155">
        <f t="shared" si="3"/>
        <v>19175.437060161177</v>
      </c>
      <c r="S23" s="155">
        <f t="shared" si="3"/>
        <v>433208.70000000007</v>
      </c>
    </row>
    <row r="24" spans="1:19" x14ac:dyDescent="0.25">
      <c r="A24" s="81" t="s">
        <v>43</v>
      </c>
      <c r="B24" s="156" t="s">
        <v>8</v>
      </c>
      <c r="C24" s="157" t="s">
        <v>8</v>
      </c>
      <c r="D24" s="158" t="s">
        <v>8</v>
      </c>
      <c r="E24" s="158" t="s">
        <v>8</v>
      </c>
      <c r="F24" s="158" t="s">
        <v>8</v>
      </c>
      <c r="G24" s="158" t="s">
        <v>8</v>
      </c>
      <c r="H24" s="158" t="s">
        <v>8</v>
      </c>
      <c r="I24" s="158" t="s">
        <v>8</v>
      </c>
      <c r="J24" s="158" t="s">
        <v>8</v>
      </c>
      <c r="K24" s="158" t="s">
        <v>8</v>
      </c>
      <c r="L24" s="158" t="s">
        <v>8</v>
      </c>
      <c r="M24" s="158" t="s">
        <v>8</v>
      </c>
      <c r="N24" s="158" t="s">
        <v>8</v>
      </c>
      <c r="O24" s="158" t="s">
        <v>8</v>
      </c>
      <c r="P24" s="158" t="s">
        <v>8</v>
      </c>
      <c r="Q24" s="159" t="s">
        <v>8</v>
      </c>
      <c r="R24" s="159" t="s">
        <v>8</v>
      </c>
      <c r="S24" s="159" t="s">
        <v>8</v>
      </c>
    </row>
    <row r="25" spans="1:19" x14ac:dyDescent="0.25">
      <c r="A25" s="81" t="s">
        <v>83</v>
      </c>
      <c r="B25" s="160" t="s">
        <v>84</v>
      </c>
      <c r="C25" s="161" t="s">
        <v>8</v>
      </c>
      <c r="D25" s="162">
        <f t="shared" ref="D25:S25" si="4">D9+D14+D18+D23</f>
        <v>37500</v>
      </c>
      <c r="E25" s="162">
        <f t="shared" si="4"/>
        <v>37500</v>
      </c>
      <c r="F25" s="162">
        <f t="shared" si="4"/>
        <v>37500</v>
      </c>
      <c r="G25" s="162">
        <f t="shared" si="4"/>
        <v>37500</v>
      </c>
      <c r="H25" s="162">
        <f t="shared" si="4"/>
        <v>37500</v>
      </c>
      <c r="I25" s="162">
        <f t="shared" si="4"/>
        <v>37500</v>
      </c>
      <c r="J25" s="162">
        <f t="shared" si="4"/>
        <v>37500</v>
      </c>
      <c r="K25" s="162">
        <f t="shared" si="4"/>
        <v>37500</v>
      </c>
      <c r="L25" s="162">
        <f t="shared" si="4"/>
        <v>37500</v>
      </c>
      <c r="M25" s="162">
        <f t="shared" si="4"/>
        <v>37500</v>
      </c>
      <c r="N25" s="162">
        <f t="shared" si="4"/>
        <v>37500</v>
      </c>
      <c r="O25" s="162">
        <f t="shared" si="4"/>
        <v>37500</v>
      </c>
      <c r="P25" s="162">
        <f t="shared" si="4"/>
        <v>450000</v>
      </c>
      <c r="Q25" s="163">
        <f t="shared" si="4"/>
        <v>414033.26293983887</v>
      </c>
      <c r="R25" s="163">
        <f t="shared" si="4"/>
        <v>19175.437060161177</v>
      </c>
      <c r="S25" s="163">
        <f t="shared" si="4"/>
        <v>433208.70000000007</v>
      </c>
    </row>
    <row r="26" spans="1:19" x14ac:dyDescent="0.25">
      <c r="A26" s="81" t="s">
        <v>85</v>
      </c>
      <c r="B26" s="164" t="s">
        <v>8</v>
      </c>
      <c r="C26" s="165" t="s">
        <v>8</v>
      </c>
      <c r="D26" s="166" t="s">
        <v>8</v>
      </c>
      <c r="E26" s="166" t="s">
        <v>8</v>
      </c>
      <c r="F26" s="166" t="s">
        <v>8</v>
      </c>
      <c r="G26" s="166" t="s">
        <v>8</v>
      </c>
      <c r="H26" s="166" t="s">
        <v>8</v>
      </c>
      <c r="I26" s="166" t="s">
        <v>8</v>
      </c>
      <c r="J26" s="166" t="s">
        <v>8</v>
      </c>
      <c r="K26" s="166" t="s">
        <v>8</v>
      </c>
      <c r="L26" s="166" t="s">
        <v>8</v>
      </c>
      <c r="M26" s="166" t="s">
        <v>8</v>
      </c>
      <c r="N26" s="166" t="s">
        <v>8</v>
      </c>
      <c r="O26" s="166" t="s">
        <v>8</v>
      </c>
      <c r="P26" s="166" t="s">
        <v>8</v>
      </c>
      <c r="Q26" s="167" t="s">
        <v>8</v>
      </c>
      <c r="R26" s="167" t="s">
        <v>8</v>
      </c>
      <c r="S26" s="167" t="s">
        <v>8</v>
      </c>
    </row>
    <row r="27" spans="1:19" x14ac:dyDescent="0.25">
      <c r="A27" s="81" t="s">
        <v>86</v>
      </c>
      <c r="B27" s="168" t="s">
        <v>87</v>
      </c>
      <c r="C27" s="169" t="s">
        <v>8</v>
      </c>
      <c r="D27" s="170" t="s">
        <v>8</v>
      </c>
      <c r="E27" s="170" t="s">
        <v>8</v>
      </c>
      <c r="F27" s="170" t="s">
        <v>8</v>
      </c>
      <c r="G27" s="170" t="s">
        <v>8</v>
      </c>
      <c r="H27" s="170" t="s">
        <v>8</v>
      </c>
      <c r="I27" s="170" t="s">
        <v>8</v>
      </c>
      <c r="J27" s="170" t="s">
        <v>8</v>
      </c>
      <c r="K27" s="170" t="s">
        <v>8</v>
      </c>
      <c r="L27" s="170" t="s">
        <v>8</v>
      </c>
      <c r="M27" s="170" t="s">
        <v>8</v>
      </c>
      <c r="N27" s="170" t="s">
        <v>8</v>
      </c>
      <c r="O27" s="170" t="s">
        <v>8</v>
      </c>
      <c r="P27" s="170" t="s">
        <v>8</v>
      </c>
      <c r="Q27" s="171" t="s">
        <v>8</v>
      </c>
      <c r="R27" s="171" t="s">
        <v>8</v>
      </c>
      <c r="S27" s="171" t="s">
        <v>8</v>
      </c>
    </row>
    <row r="28" spans="1:19" x14ac:dyDescent="0.25">
      <c r="A28" s="81" t="s">
        <v>88</v>
      </c>
      <c r="B28" s="172" t="s">
        <v>89</v>
      </c>
      <c r="C28" s="124" t="s">
        <v>8</v>
      </c>
      <c r="D28" s="173">
        <f t="shared" ref="D28:P28" si="5">D4+D5+D8+D12+D17</f>
        <v>0</v>
      </c>
      <c r="E28" s="173">
        <f t="shared" si="5"/>
        <v>0</v>
      </c>
      <c r="F28" s="173">
        <f t="shared" si="5"/>
        <v>0</v>
      </c>
      <c r="G28" s="173">
        <f t="shared" si="5"/>
        <v>0</v>
      </c>
      <c r="H28" s="173">
        <f t="shared" si="5"/>
        <v>0</v>
      </c>
      <c r="I28" s="173">
        <f t="shared" si="5"/>
        <v>0</v>
      </c>
      <c r="J28" s="173">
        <f t="shared" si="5"/>
        <v>0</v>
      </c>
      <c r="K28" s="173">
        <f t="shared" si="5"/>
        <v>0</v>
      </c>
      <c r="L28" s="173">
        <f t="shared" si="5"/>
        <v>0</v>
      </c>
      <c r="M28" s="173">
        <f t="shared" si="5"/>
        <v>0</v>
      </c>
      <c r="N28" s="173">
        <f t="shared" si="5"/>
        <v>0</v>
      </c>
      <c r="O28" s="173">
        <f t="shared" si="5"/>
        <v>0</v>
      </c>
      <c r="P28" s="173">
        <f t="shared" si="5"/>
        <v>0</v>
      </c>
      <c r="Q28" s="126" t="s">
        <v>8</v>
      </c>
      <c r="R28" s="126" t="s">
        <v>8</v>
      </c>
      <c r="S28" s="126" t="s">
        <v>8</v>
      </c>
    </row>
    <row r="29" spans="1:19" x14ac:dyDescent="0.25">
      <c r="A29" s="81" t="s">
        <v>90</v>
      </c>
      <c r="B29" s="174" t="s">
        <v>91</v>
      </c>
      <c r="C29" s="124" t="s">
        <v>8</v>
      </c>
      <c r="D29" s="173">
        <f t="shared" ref="D29:P29" si="6">D6+D7+D13</f>
        <v>0</v>
      </c>
      <c r="E29" s="173">
        <f t="shared" si="6"/>
        <v>0</v>
      </c>
      <c r="F29" s="173">
        <f t="shared" si="6"/>
        <v>0</v>
      </c>
      <c r="G29" s="173">
        <f t="shared" si="6"/>
        <v>0</v>
      </c>
      <c r="H29" s="173">
        <f t="shared" si="6"/>
        <v>0</v>
      </c>
      <c r="I29" s="173">
        <f t="shared" si="6"/>
        <v>0</v>
      </c>
      <c r="J29" s="173">
        <f t="shared" si="6"/>
        <v>0</v>
      </c>
      <c r="K29" s="173">
        <f t="shared" si="6"/>
        <v>0</v>
      </c>
      <c r="L29" s="173">
        <f t="shared" si="6"/>
        <v>0</v>
      </c>
      <c r="M29" s="173">
        <f t="shared" si="6"/>
        <v>0</v>
      </c>
      <c r="N29" s="173">
        <f t="shared" si="6"/>
        <v>0</v>
      </c>
      <c r="O29" s="173">
        <f t="shared" si="6"/>
        <v>0</v>
      </c>
      <c r="P29" s="173">
        <f t="shared" si="6"/>
        <v>0</v>
      </c>
      <c r="Q29" s="126" t="s">
        <v>8</v>
      </c>
      <c r="R29" s="126" t="s">
        <v>8</v>
      </c>
      <c r="S29" s="126" t="s">
        <v>8</v>
      </c>
    </row>
    <row r="30" spans="1:19" x14ac:dyDescent="0.25">
      <c r="A30" s="81" t="s">
        <v>92</v>
      </c>
      <c r="B30" s="175" t="s">
        <v>93</v>
      </c>
      <c r="C30" s="124" t="s">
        <v>8</v>
      </c>
      <c r="D30" s="173">
        <f t="shared" ref="D30:P30" si="7">D21</f>
        <v>35840.109767518421</v>
      </c>
      <c r="E30" s="173">
        <f t="shared" si="7"/>
        <v>35840.109767518421</v>
      </c>
      <c r="F30" s="173">
        <f t="shared" si="7"/>
        <v>35840.109767518421</v>
      </c>
      <c r="G30" s="173">
        <f t="shared" si="7"/>
        <v>35840.109767518421</v>
      </c>
      <c r="H30" s="173">
        <f t="shared" si="7"/>
        <v>35840.109767518421</v>
      </c>
      <c r="I30" s="173">
        <f t="shared" si="7"/>
        <v>35840.109767518421</v>
      </c>
      <c r="J30" s="173">
        <f t="shared" si="7"/>
        <v>35840.109767518421</v>
      </c>
      <c r="K30" s="173">
        <f t="shared" si="7"/>
        <v>35840.109767518421</v>
      </c>
      <c r="L30" s="173">
        <f t="shared" si="7"/>
        <v>35840.109767518421</v>
      </c>
      <c r="M30" s="173">
        <f t="shared" si="7"/>
        <v>35840.109767518421</v>
      </c>
      <c r="N30" s="173">
        <f t="shared" si="7"/>
        <v>35840.109767518421</v>
      </c>
      <c r="O30" s="173">
        <f t="shared" si="7"/>
        <v>35840.109767518421</v>
      </c>
      <c r="P30" s="173">
        <f t="shared" si="7"/>
        <v>430081.31721022102</v>
      </c>
      <c r="Q30" s="126" t="s">
        <v>8</v>
      </c>
      <c r="R30" s="126" t="s">
        <v>8</v>
      </c>
      <c r="S30" s="126" t="s">
        <v>8</v>
      </c>
    </row>
    <row r="31" spans="1:19" x14ac:dyDescent="0.25">
      <c r="A31" s="81" t="s">
        <v>94</v>
      </c>
      <c r="B31" s="176" t="s">
        <v>95</v>
      </c>
      <c r="C31" s="124" t="s">
        <v>8</v>
      </c>
      <c r="D31" s="173">
        <f t="shared" ref="D31:P31" si="8">D22</f>
        <v>1659.8902324815824</v>
      </c>
      <c r="E31" s="173">
        <f t="shared" si="8"/>
        <v>1659.8902324815824</v>
      </c>
      <c r="F31" s="173">
        <f t="shared" si="8"/>
        <v>1659.8902324815824</v>
      </c>
      <c r="G31" s="173">
        <f t="shared" si="8"/>
        <v>1659.8902324815824</v>
      </c>
      <c r="H31" s="173">
        <f t="shared" si="8"/>
        <v>1659.8902324815824</v>
      </c>
      <c r="I31" s="173">
        <f t="shared" si="8"/>
        <v>1659.8902324815824</v>
      </c>
      <c r="J31" s="173">
        <f t="shared" si="8"/>
        <v>1659.8902324815824</v>
      </c>
      <c r="K31" s="173">
        <f t="shared" si="8"/>
        <v>1659.8902324815824</v>
      </c>
      <c r="L31" s="173">
        <f t="shared" si="8"/>
        <v>1659.8902324815824</v>
      </c>
      <c r="M31" s="173">
        <f t="shared" si="8"/>
        <v>1659.8902324815824</v>
      </c>
      <c r="N31" s="173">
        <f t="shared" si="8"/>
        <v>1659.8902324815824</v>
      </c>
      <c r="O31" s="173">
        <f t="shared" si="8"/>
        <v>1659.8902324815824</v>
      </c>
      <c r="P31" s="173">
        <f t="shared" si="8"/>
        <v>19918.682789778988</v>
      </c>
      <c r="Q31" s="126" t="s">
        <v>8</v>
      </c>
      <c r="R31" s="126" t="s">
        <v>8</v>
      </c>
      <c r="S31" s="126" t="s">
        <v>8</v>
      </c>
    </row>
    <row r="32" spans="1:19" x14ac:dyDescent="0.25">
      <c r="A32" s="81" t="s">
        <v>96</v>
      </c>
      <c r="B32" s="177" t="s">
        <v>97</v>
      </c>
      <c r="C32" s="124" t="s">
        <v>8</v>
      </c>
      <c r="D32" s="173">
        <f t="shared" ref="D32:P32" si="9">SUM(D28:D31)</f>
        <v>37500</v>
      </c>
      <c r="E32" s="173">
        <f t="shared" si="9"/>
        <v>37500</v>
      </c>
      <c r="F32" s="173">
        <f t="shared" si="9"/>
        <v>37500</v>
      </c>
      <c r="G32" s="173">
        <f t="shared" si="9"/>
        <v>37500</v>
      </c>
      <c r="H32" s="173">
        <f t="shared" si="9"/>
        <v>37500</v>
      </c>
      <c r="I32" s="173">
        <f t="shared" si="9"/>
        <v>37500</v>
      </c>
      <c r="J32" s="173">
        <f t="shared" si="9"/>
        <v>37500</v>
      </c>
      <c r="K32" s="173">
        <f t="shared" si="9"/>
        <v>37500</v>
      </c>
      <c r="L32" s="173">
        <f t="shared" si="9"/>
        <v>37500</v>
      </c>
      <c r="M32" s="173">
        <f t="shared" si="9"/>
        <v>37500</v>
      </c>
      <c r="N32" s="173">
        <f t="shared" si="9"/>
        <v>37500</v>
      </c>
      <c r="O32" s="173">
        <f t="shared" si="9"/>
        <v>37500</v>
      </c>
      <c r="P32" s="173">
        <f t="shared" si="9"/>
        <v>450000</v>
      </c>
      <c r="Q32" s="126" t="s">
        <v>8</v>
      </c>
      <c r="R32" s="126" t="s">
        <v>8</v>
      </c>
      <c r="S32" s="126" t="s">
        <v>8</v>
      </c>
    </row>
    <row r="33" spans="1:19" x14ac:dyDescent="0.25">
      <c r="A33" s="81" t="s">
        <v>98</v>
      </c>
      <c r="B33" s="178" t="s">
        <v>8</v>
      </c>
      <c r="C33" s="179" t="s">
        <v>8</v>
      </c>
      <c r="D33" s="180" t="s">
        <v>8</v>
      </c>
      <c r="E33" s="180" t="s">
        <v>8</v>
      </c>
      <c r="F33" s="180" t="s">
        <v>8</v>
      </c>
      <c r="G33" s="180" t="s">
        <v>8</v>
      </c>
      <c r="H33" s="180" t="s">
        <v>8</v>
      </c>
      <c r="I33" s="180" t="s">
        <v>8</v>
      </c>
      <c r="J33" s="180" t="s">
        <v>8</v>
      </c>
      <c r="K33" s="180" t="s">
        <v>8</v>
      </c>
      <c r="L33" s="180" t="s">
        <v>8</v>
      </c>
      <c r="M33" s="180" t="s">
        <v>8</v>
      </c>
      <c r="N33" s="180" t="s">
        <v>8</v>
      </c>
      <c r="O33" s="180" t="s">
        <v>8</v>
      </c>
      <c r="P33" s="180" t="s">
        <v>8</v>
      </c>
      <c r="Q33" s="181" t="s">
        <v>8</v>
      </c>
      <c r="R33" s="181" t="s">
        <v>8</v>
      </c>
      <c r="S33" s="181" t="s">
        <v>8</v>
      </c>
    </row>
    <row r="34" spans="1:19" x14ac:dyDescent="0.25">
      <c r="A34" s="81" t="s">
        <v>99</v>
      </c>
      <c r="B34" s="182" t="s">
        <v>100</v>
      </c>
      <c r="C34" s="183" t="s">
        <v>8</v>
      </c>
      <c r="D34" s="184" t="s">
        <v>8</v>
      </c>
      <c r="E34" s="184" t="s">
        <v>8</v>
      </c>
      <c r="F34" s="184" t="s">
        <v>8</v>
      </c>
      <c r="G34" s="184" t="s">
        <v>8</v>
      </c>
      <c r="H34" s="184" t="s">
        <v>8</v>
      </c>
      <c r="I34" s="184" t="s">
        <v>8</v>
      </c>
      <c r="J34" s="184" t="s">
        <v>8</v>
      </c>
      <c r="K34" s="184" t="s">
        <v>8</v>
      </c>
      <c r="L34" s="184" t="s">
        <v>8</v>
      </c>
      <c r="M34" s="184" t="s">
        <v>8</v>
      </c>
      <c r="N34" s="184" t="s">
        <v>8</v>
      </c>
      <c r="O34" s="184" t="s">
        <v>8</v>
      </c>
      <c r="P34" s="184" t="s">
        <v>8</v>
      </c>
      <c r="Q34" s="185" t="s">
        <v>8</v>
      </c>
      <c r="R34" s="185" t="s">
        <v>8</v>
      </c>
      <c r="S34" s="185" t="s">
        <v>8</v>
      </c>
    </row>
    <row r="35" spans="1:19" x14ac:dyDescent="0.25">
      <c r="A35" s="81" t="s">
        <v>101</v>
      </c>
      <c r="B35" s="186" t="s">
        <v>102</v>
      </c>
      <c r="C35" s="124" t="s">
        <v>8</v>
      </c>
      <c r="D35" s="187">
        <v>0.95573626046715798</v>
      </c>
      <c r="E35" s="187">
        <v>0.95573626046715798</v>
      </c>
      <c r="F35" s="187">
        <v>0.95573626046715798</v>
      </c>
      <c r="G35" s="187">
        <v>0.95573626046715798</v>
      </c>
      <c r="H35" s="187">
        <v>0.95573626046715798</v>
      </c>
      <c r="I35" s="187">
        <v>0.95573626046715798</v>
      </c>
      <c r="J35" s="187">
        <v>0.95573626046715798</v>
      </c>
      <c r="K35" s="187">
        <v>0.95573626046715798</v>
      </c>
      <c r="L35" s="187">
        <v>0.95573626046715798</v>
      </c>
      <c r="M35" s="187">
        <v>0.95573626046715798</v>
      </c>
      <c r="N35" s="187">
        <v>0.95573626046715798</v>
      </c>
      <c r="O35" s="187">
        <v>0.95573626046715798</v>
      </c>
      <c r="P35" s="187">
        <v>0.95573626046715798</v>
      </c>
      <c r="Q35" s="126" t="s">
        <v>8</v>
      </c>
      <c r="R35" s="126" t="s">
        <v>8</v>
      </c>
      <c r="S35" s="126" t="s">
        <v>8</v>
      </c>
    </row>
    <row r="36" spans="1:19" x14ac:dyDescent="0.25">
      <c r="A36" s="81" t="s">
        <v>103</v>
      </c>
      <c r="B36" s="188" t="s">
        <v>104</v>
      </c>
      <c r="C36" s="124" t="s">
        <v>8</v>
      </c>
      <c r="D36" s="189">
        <v>4.4263739532842197E-2</v>
      </c>
      <c r="E36" s="189">
        <v>4.4263739532842197E-2</v>
      </c>
      <c r="F36" s="189">
        <v>4.4263739532842197E-2</v>
      </c>
      <c r="G36" s="189">
        <v>4.4263739532842197E-2</v>
      </c>
      <c r="H36" s="189">
        <v>4.4263739532842197E-2</v>
      </c>
      <c r="I36" s="189">
        <v>4.4263739532842197E-2</v>
      </c>
      <c r="J36" s="189">
        <v>4.4263739532842197E-2</v>
      </c>
      <c r="K36" s="189">
        <v>4.4263739532842197E-2</v>
      </c>
      <c r="L36" s="189">
        <v>4.4263739532842197E-2</v>
      </c>
      <c r="M36" s="189">
        <v>4.4263739532842197E-2</v>
      </c>
      <c r="N36" s="189">
        <v>4.4263739532842197E-2</v>
      </c>
      <c r="O36" s="189">
        <v>4.4263739532842197E-2</v>
      </c>
      <c r="P36" s="189">
        <v>4.4263739532842197E-2</v>
      </c>
      <c r="Q36" s="126" t="s">
        <v>8</v>
      </c>
      <c r="R36" s="126" t="s">
        <v>8</v>
      </c>
      <c r="S36" s="126" t="s">
        <v>8</v>
      </c>
    </row>
    <row r="37" spans="1:19" x14ac:dyDescent="0.25">
      <c r="A37" s="81" t="s">
        <v>105</v>
      </c>
      <c r="B37" s="190" t="s">
        <v>8</v>
      </c>
      <c r="C37" s="191" t="s">
        <v>8</v>
      </c>
      <c r="D37" s="192" t="s">
        <v>8</v>
      </c>
      <c r="E37" s="192" t="s">
        <v>8</v>
      </c>
      <c r="F37" s="192" t="s">
        <v>8</v>
      </c>
      <c r="G37" s="192" t="s">
        <v>8</v>
      </c>
      <c r="H37" s="192" t="s">
        <v>8</v>
      </c>
      <c r="I37" s="192" t="s">
        <v>8</v>
      </c>
      <c r="J37" s="192" t="s">
        <v>8</v>
      </c>
      <c r="K37" s="192" t="s">
        <v>8</v>
      </c>
      <c r="L37" s="192" t="s">
        <v>8</v>
      </c>
      <c r="M37" s="192" t="s">
        <v>8</v>
      </c>
      <c r="N37" s="192" t="s">
        <v>8</v>
      </c>
      <c r="O37" s="192" t="s">
        <v>8</v>
      </c>
      <c r="P37" s="192" t="s">
        <v>8</v>
      </c>
      <c r="Q37" s="193" t="s">
        <v>8</v>
      </c>
      <c r="R37" s="193" t="s">
        <v>8</v>
      </c>
      <c r="S37" s="193" t="s">
        <v>8</v>
      </c>
    </row>
    <row r="38" spans="1:19" x14ac:dyDescent="0.25">
      <c r="A38" s="81" t="s">
        <v>106</v>
      </c>
      <c r="B38" s="194" t="s">
        <v>107</v>
      </c>
      <c r="C38" s="195" t="s">
        <v>8</v>
      </c>
      <c r="D38" s="196" t="s">
        <v>8</v>
      </c>
      <c r="E38" s="196" t="s">
        <v>8</v>
      </c>
      <c r="F38" s="196" t="s">
        <v>8</v>
      </c>
      <c r="G38" s="196" t="s">
        <v>8</v>
      </c>
      <c r="H38" s="196" t="s">
        <v>8</v>
      </c>
      <c r="I38" s="196" t="s">
        <v>8</v>
      </c>
      <c r="J38" s="196" t="s">
        <v>8</v>
      </c>
      <c r="K38" s="196" t="s">
        <v>8</v>
      </c>
      <c r="L38" s="196" t="s">
        <v>8</v>
      </c>
      <c r="M38" s="196" t="s">
        <v>8</v>
      </c>
      <c r="N38" s="196" t="s">
        <v>8</v>
      </c>
      <c r="O38" s="196" t="s">
        <v>8</v>
      </c>
      <c r="P38" s="196" t="s">
        <v>8</v>
      </c>
      <c r="Q38" s="197" t="s">
        <v>8</v>
      </c>
      <c r="R38" s="197" t="s">
        <v>8</v>
      </c>
      <c r="S38" s="197" t="s">
        <v>8</v>
      </c>
    </row>
    <row r="39" spans="1:19" x14ac:dyDescent="0.25">
      <c r="A39" s="81" t="s">
        <v>108</v>
      </c>
      <c r="B39" s="198" t="s">
        <v>109</v>
      </c>
      <c r="C39" s="124" t="s">
        <v>8</v>
      </c>
      <c r="D39" s="199">
        <v>1</v>
      </c>
      <c r="E39" s="199">
        <v>1</v>
      </c>
      <c r="F39" s="199">
        <v>1</v>
      </c>
      <c r="G39" s="199">
        <v>1</v>
      </c>
      <c r="H39" s="199">
        <v>1</v>
      </c>
      <c r="I39" s="199">
        <v>1</v>
      </c>
      <c r="J39" s="199">
        <v>1</v>
      </c>
      <c r="K39" s="199">
        <v>1</v>
      </c>
      <c r="L39" s="199">
        <v>1</v>
      </c>
      <c r="M39" s="199">
        <v>1</v>
      </c>
      <c r="N39" s="199">
        <v>1</v>
      </c>
      <c r="O39" s="199">
        <v>1</v>
      </c>
      <c r="P39" s="199">
        <v>1</v>
      </c>
      <c r="Q39" s="126" t="s">
        <v>8</v>
      </c>
      <c r="R39" s="126" t="s">
        <v>8</v>
      </c>
      <c r="S39" s="126" t="s">
        <v>8</v>
      </c>
    </row>
    <row r="40" spans="1:19" x14ac:dyDescent="0.25">
      <c r="A40" s="81" t="s">
        <v>110</v>
      </c>
      <c r="B40" s="200" t="s">
        <v>111</v>
      </c>
      <c r="C40" s="124" t="s">
        <v>8</v>
      </c>
      <c r="D40" s="201">
        <v>0.90170600000000001</v>
      </c>
      <c r="E40" s="201">
        <v>0.90170600000000001</v>
      </c>
      <c r="F40" s="201">
        <v>0.90170600000000001</v>
      </c>
      <c r="G40" s="201">
        <v>0.90170600000000001</v>
      </c>
      <c r="H40" s="201">
        <v>0.90170600000000001</v>
      </c>
      <c r="I40" s="201">
        <v>0.90170600000000001</v>
      </c>
      <c r="J40" s="201">
        <v>0.90170600000000001</v>
      </c>
      <c r="K40" s="201">
        <v>0.90170600000000001</v>
      </c>
      <c r="L40" s="201">
        <v>0.90170600000000001</v>
      </c>
      <c r="M40" s="201">
        <v>0.90170600000000001</v>
      </c>
      <c r="N40" s="201">
        <v>0.90170600000000001</v>
      </c>
      <c r="O40" s="201">
        <v>0.90170600000000001</v>
      </c>
      <c r="P40" s="201">
        <v>0.90170600000000001</v>
      </c>
      <c r="Q40" s="126" t="s">
        <v>8</v>
      </c>
      <c r="R40" s="126" t="s">
        <v>8</v>
      </c>
      <c r="S40" s="126" t="s">
        <v>8</v>
      </c>
    </row>
    <row r="41" spans="1:19" x14ac:dyDescent="0.25">
      <c r="A41" s="81" t="s">
        <v>112</v>
      </c>
      <c r="B41" s="202" t="s">
        <v>113</v>
      </c>
      <c r="C41" s="124" t="s">
        <v>8</v>
      </c>
      <c r="D41" s="203">
        <v>0.96268600000000004</v>
      </c>
      <c r="E41" s="203">
        <v>0.96268600000000004</v>
      </c>
      <c r="F41" s="203">
        <v>0.96268600000000004</v>
      </c>
      <c r="G41" s="203">
        <v>0.96268600000000004</v>
      </c>
      <c r="H41" s="203">
        <v>0.96268600000000004</v>
      </c>
      <c r="I41" s="203">
        <v>0.96268600000000004</v>
      </c>
      <c r="J41" s="203">
        <v>0.96268600000000004</v>
      </c>
      <c r="K41" s="203">
        <v>0.96268600000000004</v>
      </c>
      <c r="L41" s="203">
        <v>0.96268600000000004</v>
      </c>
      <c r="M41" s="203">
        <v>0.96268600000000004</v>
      </c>
      <c r="N41" s="203">
        <v>0.96268600000000004</v>
      </c>
      <c r="O41" s="203">
        <v>0.96268600000000004</v>
      </c>
      <c r="P41" s="203">
        <v>0.96268600000000004</v>
      </c>
      <c r="Q41" s="126" t="s">
        <v>8</v>
      </c>
      <c r="R41" s="126" t="s">
        <v>8</v>
      </c>
      <c r="S41" s="126" t="s">
        <v>8</v>
      </c>
    </row>
    <row r="42" spans="1:19" x14ac:dyDescent="0.25">
      <c r="A42" s="81" t="s">
        <v>114</v>
      </c>
      <c r="B42" s="204" t="s">
        <v>8</v>
      </c>
      <c r="C42" s="205" t="s">
        <v>8</v>
      </c>
      <c r="D42" s="206" t="s">
        <v>8</v>
      </c>
      <c r="E42" s="206" t="s">
        <v>8</v>
      </c>
      <c r="F42" s="206" t="s">
        <v>8</v>
      </c>
      <c r="G42" s="206" t="s">
        <v>8</v>
      </c>
      <c r="H42" s="206" t="s">
        <v>8</v>
      </c>
      <c r="I42" s="206" t="s">
        <v>8</v>
      </c>
      <c r="J42" s="206" t="s">
        <v>8</v>
      </c>
      <c r="K42" s="206" t="s">
        <v>8</v>
      </c>
      <c r="L42" s="206" t="s">
        <v>8</v>
      </c>
      <c r="M42" s="206" t="s">
        <v>8</v>
      </c>
      <c r="N42" s="206" t="s">
        <v>8</v>
      </c>
      <c r="O42" s="206" t="s">
        <v>8</v>
      </c>
      <c r="P42" s="206" t="s">
        <v>8</v>
      </c>
      <c r="Q42" s="207" t="s">
        <v>8</v>
      </c>
      <c r="R42" s="207" t="s">
        <v>8</v>
      </c>
      <c r="S42" s="207" t="s">
        <v>8</v>
      </c>
    </row>
    <row r="43" spans="1:19" x14ac:dyDescent="0.25">
      <c r="A43" s="81" t="s">
        <v>115</v>
      </c>
      <c r="B43" s="160" t="s">
        <v>116</v>
      </c>
      <c r="C43" s="124" t="s">
        <v>8</v>
      </c>
      <c r="D43" s="173">
        <f t="shared" ref="D43:P43" si="10">D28*D39</f>
        <v>0</v>
      </c>
      <c r="E43" s="173">
        <f t="shared" si="10"/>
        <v>0</v>
      </c>
      <c r="F43" s="173">
        <f t="shared" si="10"/>
        <v>0</v>
      </c>
      <c r="G43" s="173">
        <f t="shared" si="10"/>
        <v>0</v>
      </c>
      <c r="H43" s="173">
        <f t="shared" si="10"/>
        <v>0</v>
      </c>
      <c r="I43" s="173">
        <f t="shared" si="10"/>
        <v>0</v>
      </c>
      <c r="J43" s="173">
        <f t="shared" si="10"/>
        <v>0</v>
      </c>
      <c r="K43" s="173">
        <f t="shared" si="10"/>
        <v>0</v>
      </c>
      <c r="L43" s="173">
        <f t="shared" si="10"/>
        <v>0</v>
      </c>
      <c r="M43" s="173">
        <f t="shared" si="10"/>
        <v>0</v>
      </c>
      <c r="N43" s="173">
        <f t="shared" si="10"/>
        <v>0</v>
      </c>
      <c r="O43" s="173">
        <f t="shared" si="10"/>
        <v>0</v>
      </c>
      <c r="P43" s="173">
        <f t="shared" si="10"/>
        <v>0</v>
      </c>
      <c r="Q43" s="126" t="s">
        <v>8</v>
      </c>
      <c r="R43" s="126" t="s">
        <v>8</v>
      </c>
      <c r="S43" s="126" t="s">
        <v>8</v>
      </c>
    </row>
    <row r="44" spans="1:19" x14ac:dyDescent="0.25">
      <c r="A44" s="81" t="s">
        <v>117</v>
      </c>
      <c r="B44" s="160" t="s">
        <v>118</v>
      </c>
      <c r="C44" s="124" t="s">
        <v>8</v>
      </c>
      <c r="D44" s="173">
        <f t="shared" ref="D44:P44" si="11">D29*D40</f>
        <v>0</v>
      </c>
      <c r="E44" s="173">
        <f t="shared" si="11"/>
        <v>0</v>
      </c>
      <c r="F44" s="173">
        <f t="shared" si="11"/>
        <v>0</v>
      </c>
      <c r="G44" s="173">
        <f t="shared" si="11"/>
        <v>0</v>
      </c>
      <c r="H44" s="173">
        <f t="shared" si="11"/>
        <v>0</v>
      </c>
      <c r="I44" s="173">
        <f t="shared" si="11"/>
        <v>0</v>
      </c>
      <c r="J44" s="173">
        <f t="shared" si="11"/>
        <v>0</v>
      </c>
      <c r="K44" s="173">
        <f t="shared" si="11"/>
        <v>0</v>
      </c>
      <c r="L44" s="173">
        <f t="shared" si="11"/>
        <v>0</v>
      </c>
      <c r="M44" s="173">
        <f t="shared" si="11"/>
        <v>0</v>
      </c>
      <c r="N44" s="173">
        <f t="shared" si="11"/>
        <v>0</v>
      </c>
      <c r="O44" s="173">
        <f t="shared" si="11"/>
        <v>0</v>
      </c>
      <c r="P44" s="173">
        <f t="shared" si="11"/>
        <v>0</v>
      </c>
      <c r="Q44" s="126" t="s">
        <v>8</v>
      </c>
      <c r="R44" s="126" t="s">
        <v>8</v>
      </c>
      <c r="S44" s="126" t="s">
        <v>8</v>
      </c>
    </row>
    <row r="45" spans="1:19" x14ac:dyDescent="0.25">
      <c r="A45" s="81" t="s">
        <v>119</v>
      </c>
      <c r="B45" s="160" t="s">
        <v>120</v>
      </c>
      <c r="C45" s="124" t="s">
        <v>8</v>
      </c>
      <c r="D45" s="173">
        <f t="shared" ref="D45:P45" si="12">D30*D41</f>
        <v>34502.771911653239</v>
      </c>
      <c r="E45" s="173">
        <f t="shared" si="12"/>
        <v>34502.771911653239</v>
      </c>
      <c r="F45" s="173">
        <f t="shared" si="12"/>
        <v>34502.771911653239</v>
      </c>
      <c r="G45" s="173">
        <f t="shared" si="12"/>
        <v>34502.771911653239</v>
      </c>
      <c r="H45" s="173">
        <f t="shared" si="12"/>
        <v>34502.771911653239</v>
      </c>
      <c r="I45" s="173">
        <f t="shared" si="12"/>
        <v>34502.771911653239</v>
      </c>
      <c r="J45" s="173">
        <f t="shared" si="12"/>
        <v>34502.771911653239</v>
      </c>
      <c r="K45" s="173">
        <f t="shared" si="12"/>
        <v>34502.771911653239</v>
      </c>
      <c r="L45" s="173">
        <f t="shared" si="12"/>
        <v>34502.771911653239</v>
      </c>
      <c r="M45" s="173">
        <f t="shared" si="12"/>
        <v>34502.771911653239</v>
      </c>
      <c r="N45" s="173">
        <f t="shared" si="12"/>
        <v>34502.771911653239</v>
      </c>
      <c r="O45" s="173">
        <f t="shared" si="12"/>
        <v>34502.771911653239</v>
      </c>
      <c r="P45" s="173">
        <f t="shared" si="12"/>
        <v>414033.26293983887</v>
      </c>
      <c r="Q45" s="126" t="s">
        <v>8</v>
      </c>
      <c r="R45" s="126" t="s">
        <v>8</v>
      </c>
      <c r="S45" s="126" t="s">
        <v>8</v>
      </c>
    </row>
    <row r="46" spans="1:19" x14ac:dyDescent="0.25">
      <c r="A46" s="81" t="s">
        <v>121</v>
      </c>
      <c r="B46" s="160" t="s">
        <v>122</v>
      </c>
      <c r="C46" s="124" t="s">
        <v>8</v>
      </c>
      <c r="D46" s="173">
        <f t="shared" ref="D46:P46" si="13">D31*D41</f>
        <v>1597.9530883467646</v>
      </c>
      <c r="E46" s="173">
        <f t="shared" si="13"/>
        <v>1597.9530883467646</v>
      </c>
      <c r="F46" s="173">
        <f t="shared" si="13"/>
        <v>1597.9530883467646</v>
      </c>
      <c r="G46" s="173">
        <f t="shared" si="13"/>
        <v>1597.9530883467646</v>
      </c>
      <c r="H46" s="173">
        <f t="shared" si="13"/>
        <v>1597.9530883467646</v>
      </c>
      <c r="I46" s="173">
        <f t="shared" si="13"/>
        <v>1597.9530883467646</v>
      </c>
      <c r="J46" s="173">
        <f t="shared" si="13"/>
        <v>1597.9530883467646</v>
      </c>
      <c r="K46" s="173">
        <f t="shared" si="13"/>
        <v>1597.9530883467646</v>
      </c>
      <c r="L46" s="173">
        <f t="shared" si="13"/>
        <v>1597.9530883467646</v>
      </c>
      <c r="M46" s="173">
        <f t="shared" si="13"/>
        <v>1597.9530883467646</v>
      </c>
      <c r="N46" s="173">
        <f t="shared" si="13"/>
        <v>1597.9530883467646</v>
      </c>
      <c r="O46" s="173">
        <f t="shared" si="13"/>
        <v>1597.9530883467646</v>
      </c>
      <c r="P46" s="173">
        <f t="shared" si="13"/>
        <v>19175.437060161177</v>
      </c>
      <c r="Q46" s="126" t="s">
        <v>8</v>
      </c>
      <c r="R46" s="126" t="s">
        <v>8</v>
      </c>
      <c r="S46" s="126" t="s">
        <v>8</v>
      </c>
    </row>
    <row r="47" spans="1:19" x14ac:dyDescent="0.25">
      <c r="A47" s="81" t="s">
        <v>123</v>
      </c>
      <c r="B47" s="160" t="s">
        <v>124</v>
      </c>
      <c r="C47" s="208" t="s">
        <v>8</v>
      </c>
      <c r="D47" s="209">
        <f t="shared" ref="D47:P47" si="14">SUM(D43:D46)</f>
        <v>36100.725000000006</v>
      </c>
      <c r="E47" s="209">
        <f t="shared" si="14"/>
        <v>36100.725000000006</v>
      </c>
      <c r="F47" s="209">
        <f t="shared" si="14"/>
        <v>36100.725000000006</v>
      </c>
      <c r="G47" s="209">
        <f t="shared" si="14"/>
        <v>36100.725000000006</v>
      </c>
      <c r="H47" s="209">
        <f t="shared" si="14"/>
        <v>36100.725000000006</v>
      </c>
      <c r="I47" s="209">
        <f t="shared" si="14"/>
        <v>36100.725000000006</v>
      </c>
      <c r="J47" s="209">
        <f t="shared" si="14"/>
        <v>36100.725000000006</v>
      </c>
      <c r="K47" s="209">
        <f t="shared" si="14"/>
        <v>36100.725000000006</v>
      </c>
      <c r="L47" s="209">
        <f t="shared" si="14"/>
        <v>36100.725000000006</v>
      </c>
      <c r="M47" s="209">
        <f t="shared" si="14"/>
        <v>36100.725000000006</v>
      </c>
      <c r="N47" s="209">
        <f t="shared" si="14"/>
        <v>36100.725000000006</v>
      </c>
      <c r="O47" s="209">
        <f t="shared" si="14"/>
        <v>36100.725000000006</v>
      </c>
      <c r="P47" s="209">
        <f t="shared" si="14"/>
        <v>433208.70000000007</v>
      </c>
      <c r="Q47" s="210" t="s">
        <v>8</v>
      </c>
      <c r="R47" s="210" t="s">
        <v>8</v>
      </c>
      <c r="S47" s="210" t="s">
        <v>8</v>
      </c>
    </row>
    <row r="48" spans="1:19" x14ac:dyDescent="0.25">
      <c r="A48" s="81" t="s">
        <v>125</v>
      </c>
      <c r="B48" s="160" t="s">
        <v>8</v>
      </c>
      <c r="C48" s="211" t="s">
        <v>8</v>
      </c>
      <c r="D48" s="212" t="s">
        <v>8</v>
      </c>
      <c r="E48" s="212" t="s">
        <v>8</v>
      </c>
      <c r="F48" s="212" t="s">
        <v>8</v>
      </c>
      <c r="G48" s="212" t="s">
        <v>8</v>
      </c>
      <c r="H48" s="212" t="s">
        <v>8</v>
      </c>
      <c r="I48" s="212" t="s">
        <v>8</v>
      </c>
      <c r="J48" s="212" t="s">
        <v>8</v>
      </c>
      <c r="K48" s="212" t="s">
        <v>8</v>
      </c>
      <c r="L48" s="212" t="s">
        <v>8</v>
      </c>
      <c r="M48" s="212" t="s">
        <v>8</v>
      </c>
      <c r="N48" s="212" t="s">
        <v>8</v>
      </c>
      <c r="O48" s="212" t="s">
        <v>8</v>
      </c>
      <c r="P48" s="212" t="s">
        <v>8</v>
      </c>
      <c r="Q48" s="213" t="s">
        <v>8</v>
      </c>
      <c r="R48" s="213" t="s">
        <v>8</v>
      </c>
      <c r="S48" s="213" t="s">
        <v>8</v>
      </c>
    </row>
    <row r="49" spans="1:19" x14ac:dyDescent="0.25">
      <c r="A49" s="81" t="s">
        <v>126</v>
      </c>
      <c r="B49" s="214" t="s">
        <v>127</v>
      </c>
      <c r="C49" s="215" t="s">
        <v>8</v>
      </c>
      <c r="D49" s="216" t="s">
        <v>8</v>
      </c>
      <c r="E49" s="216" t="s">
        <v>8</v>
      </c>
      <c r="F49" s="216" t="s">
        <v>8</v>
      </c>
      <c r="G49" s="216" t="s">
        <v>8</v>
      </c>
      <c r="H49" s="216" t="s">
        <v>8</v>
      </c>
      <c r="I49" s="216" t="s">
        <v>8</v>
      </c>
      <c r="J49" s="216" t="s">
        <v>8</v>
      </c>
      <c r="K49" s="216" t="s">
        <v>8</v>
      </c>
      <c r="L49" s="216" t="s">
        <v>8</v>
      </c>
      <c r="M49" s="216" t="s">
        <v>8</v>
      </c>
      <c r="N49" s="216" t="s">
        <v>8</v>
      </c>
      <c r="O49" s="216" t="s">
        <v>8</v>
      </c>
      <c r="P49" s="216" t="s">
        <v>8</v>
      </c>
      <c r="Q49" s="217" t="s">
        <v>8</v>
      </c>
      <c r="R49" s="217" t="s">
        <v>8</v>
      </c>
      <c r="S49" s="217" t="s">
        <v>8</v>
      </c>
    </row>
    <row r="50" spans="1:19" x14ac:dyDescent="0.25">
      <c r="A50" s="81" t="s">
        <v>128</v>
      </c>
      <c r="B50" s="218" t="s">
        <v>129</v>
      </c>
      <c r="C50" s="219" t="s">
        <v>8</v>
      </c>
      <c r="D50" s="220" t="s">
        <v>8</v>
      </c>
      <c r="E50" s="220" t="s">
        <v>8</v>
      </c>
      <c r="F50" s="220" t="s">
        <v>8</v>
      </c>
      <c r="G50" s="220" t="s">
        <v>8</v>
      </c>
      <c r="H50" s="220" t="s">
        <v>8</v>
      </c>
      <c r="I50" s="220" t="s">
        <v>8</v>
      </c>
      <c r="J50" s="220" t="s">
        <v>8</v>
      </c>
      <c r="K50" s="220" t="s">
        <v>8</v>
      </c>
      <c r="L50" s="220" t="s">
        <v>8</v>
      </c>
      <c r="M50" s="220" t="s">
        <v>8</v>
      </c>
      <c r="N50" s="220" t="s">
        <v>8</v>
      </c>
      <c r="O50" s="220" t="s">
        <v>8</v>
      </c>
      <c r="P50" s="220" t="s">
        <v>8</v>
      </c>
      <c r="Q50" s="221" t="s">
        <v>8</v>
      </c>
      <c r="R50" s="221" t="s">
        <v>8</v>
      </c>
      <c r="S50" s="221" t="s">
        <v>8</v>
      </c>
    </row>
    <row r="51" spans="1:19" x14ac:dyDescent="0.25">
      <c r="A51" s="81" t="s">
        <v>130</v>
      </c>
      <c r="B51" s="222" t="s">
        <v>8</v>
      </c>
      <c r="C51" s="223" t="s">
        <v>8</v>
      </c>
      <c r="D51" s="224" t="s">
        <v>8</v>
      </c>
      <c r="E51" s="224" t="s">
        <v>8</v>
      </c>
      <c r="F51" s="224" t="s">
        <v>8</v>
      </c>
      <c r="G51" s="224" t="s">
        <v>8</v>
      </c>
      <c r="H51" s="224" t="s">
        <v>8</v>
      </c>
      <c r="I51" s="224" t="s">
        <v>8</v>
      </c>
      <c r="J51" s="224" t="s">
        <v>8</v>
      </c>
      <c r="K51" s="224" t="s">
        <v>8</v>
      </c>
      <c r="L51" s="224" t="s">
        <v>8</v>
      </c>
      <c r="M51" s="224" t="s">
        <v>8</v>
      </c>
      <c r="N51" s="224" t="s">
        <v>8</v>
      </c>
      <c r="O51" s="224" t="s">
        <v>8</v>
      </c>
      <c r="P51" s="224" t="s">
        <v>8</v>
      </c>
      <c r="Q51" s="225" t="s">
        <v>8</v>
      </c>
      <c r="R51" s="225" t="s">
        <v>8</v>
      </c>
      <c r="S51" s="225" t="s">
        <v>8</v>
      </c>
    </row>
    <row r="52" spans="1:19" x14ac:dyDescent="0.25">
      <c r="A52" s="81" t="s">
        <v>131</v>
      </c>
      <c r="B52" s="160" t="s">
        <v>132</v>
      </c>
      <c r="C52" s="124" t="s">
        <v>8</v>
      </c>
      <c r="D52" s="173">
        <f t="shared" ref="D52:P52" si="15">D53+D54</f>
        <v>0</v>
      </c>
      <c r="E52" s="173">
        <f t="shared" si="15"/>
        <v>0</v>
      </c>
      <c r="F52" s="173">
        <f t="shared" si="15"/>
        <v>0</v>
      </c>
      <c r="G52" s="173">
        <f t="shared" si="15"/>
        <v>0</v>
      </c>
      <c r="H52" s="173">
        <f t="shared" si="15"/>
        <v>0</v>
      </c>
      <c r="I52" s="173">
        <f t="shared" si="15"/>
        <v>0</v>
      </c>
      <c r="J52" s="173">
        <f t="shared" si="15"/>
        <v>0</v>
      </c>
      <c r="K52" s="173">
        <f t="shared" si="15"/>
        <v>0</v>
      </c>
      <c r="L52" s="173">
        <f t="shared" si="15"/>
        <v>0</v>
      </c>
      <c r="M52" s="173">
        <f t="shared" si="15"/>
        <v>0</v>
      </c>
      <c r="N52" s="173">
        <f t="shared" si="15"/>
        <v>0</v>
      </c>
      <c r="O52" s="173">
        <f t="shared" si="15"/>
        <v>0</v>
      </c>
      <c r="P52" s="173">
        <f t="shared" si="15"/>
        <v>0</v>
      </c>
      <c r="Q52" s="126" t="s">
        <v>8</v>
      </c>
      <c r="R52" s="126" t="s">
        <v>8</v>
      </c>
      <c r="S52" s="126" t="s">
        <v>8</v>
      </c>
    </row>
    <row r="53" spans="1:19" x14ac:dyDescent="0.25">
      <c r="A53" s="81" t="s">
        <v>133</v>
      </c>
      <c r="B53" s="226" t="s">
        <v>134</v>
      </c>
      <c r="C53" s="124" t="s">
        <v>8</v>
      </c>
      <c r="D53" s="173">
        <f t="shared" ref="D53:P53" si="16">(D4+D5+D8)*D39</f>
        <v>0</v>
      </c>
      <c r="E53" s="173">
        <f t="shared" si="16"/>
        <v>0</v>
      </c>
      <c r="F53" s="173">
        <f t="shared" si="16"/>
        <v>0</v>
      </c>
      <c r="G53" s="173">
        <f t="shared" si="16"/>
        <v>0</v>
      </c>
      <c r="H53" s="173">
        <f t="shared" si="16"/>
        <v>0</v>
      </c>
      <c r="I53" s="173">
        <f t="shared" si="16"/>
        <v>0</v>
      </c>
      <c r="J53" s="173">
        <f t="shared" si="16"/>
        <v>0</v>
      </c>
      <c r="K53" s="173">
        <f t="shared" si="16"/>
        <v>0</v>
      </c>
      <c r="L53" s="173">
        <f t="shared" si="16"/>
        <v>0</v>
      </c>
      <c r="M53" s="173">
        <f t="shared" si="16"/>
        <v>0</v>
      </c>
      <c r="N53" s="173">
        <f t="shared" si="16"/>
        <v>0</v>
      </c>
      <c r="O53" s="173">
        <f t="shared" si="16"/>
        <v>0</v>
      </c>
      <c r="P53" s="173">
        <f t="shared" si="16"/>
        <v>0</v>
      </c>
      <c r="Q53" s="126" t="s">
        <v>8</v>
      </c>
      <c r="R53" s="126" t="s">
        <v>8</v>
      </c>
      <c r="S53" s="126" t="s">
        <v>8</v>
      </c>
    </row>
    <row r="54" spans="1:19" x14ac:dyDescent="0.25">
      <c r="A54" s="81" t="s">
        <v>135</v>
      </c>
      <c r="B54" s="227" t="s">
        <v>136</v>
      </c>
      <c r="C54" s="124" t="s">
        <v>8</v>
      </c>
      <c r="D54" s="173">
        <f t="shared" ref="D54:P54" si="17">(D6+D7)*D40</f>
        <v>0</v>
      </c>
      <c r="E54" s="173">
        <f t="shared" si="17"/>
        <v>0</v>
      </c>
      <c r="F54" s="173">
        <f t="shared" si="17"/>
        <v>0</v>
      </c>
      <c r="G54" s="173">
        <f t="shared" si="17"/>
        <v>0</v>
      </c>
      <c r="H54" s="173">
        <f t="shared" si="17"/>
        <v>0</v>
      </c>
      <c r="I54" s="173">
        <f t="shared" si="17"/>
        <v>0</v>
      </c>
      <c r="J54" s="173">
        <f t="shared" si="17"/>
        <v>0</v>
      </c>
      <c r="K54" s="173">
        <f t="shared" si="17"/>
        <v>0</v>
      </c>
      <c r="L54" s="173">
        <f t="shared" si="17"/>
        <v>0</v>
      </c>
      <c r="M54" s="173">
        <f t="shared" si="17"/>
        <v>0</v>
      </c>
      <c r="N54" s="173">
        <f t="shared" si="17"/>
        <v>0</v>
      </c>
      <c r="O54" s="173">
        <f t="shared" si="17"/>
        <v>0</v>
      </c>
      <c r="P54" s="173">
        <f t="shared" si="17"/>
        <v>0</v>
      </c>
      <c r="Q54" s="126" t="s">
        <v>8</v>
      </c>
      <c r="R54" s="126" t="s">
        <v>8</v>
      </c>
      <c r="S54" s="126" t="s">
        <v>8</v>
      </c>
    </row>
    <row r="55" spans="1:19" x14ac:dyDescent="0.25">
      <c r="A55" s="81" t="s">
        <v>137</v>
      </c>
      <c r="B55" s="160" t="s">
        <v>8</v>
      </c>
      <c r="C55" s="228" t="s">
        <v>8</v>
      </c>
      <c r="D55" s="229" t="s">
        <v>8</v>
      </c>
      <c r="E55" s="229" t="s">
        <v>8</v>
      </c>
      <c r="F55" s="229" t="s">
        <v>8</v>
      </c>
      <c r="G55" s="229" t="s">
        <v>8</v>
      </c>
      <c r="H55" s="229" t="s">
        <v>8</v>
      </c>
      <c r="I55" s="229" t="s">
        <v>8</v>
      </c>
      <c r="J55" s="229" t="s">
        <v>8</v>
      </c>
      <c r="K55" s="229" t="s">
        <v>8</v>
      </c>
      <c r="L55" s="229" t="s">
        <v>8</v>
      </c>
      <c r="M55" s="229" t="s">
        <v>8</v>
      </c>
      <c r="N55" s="229" t="s">
        <v>8</v>
      </c>
      <c r="O55" s="229" t="s">
        <v>8</v>
      </c>
      <c r="P55" s="229" t="s">
        <v>8</v>
      </c>
      <c r="Q55" s="230" t="s">
        <v>8</v>
      </c>
      <c r="R55" s="230" t="s">
        <v>8</v>
      </c>
      <c r="S55" s="230" t="s">
        <v>8</v>
      </c>
    </row>
    <row r="56" spans="1:19" x14ac:dyDescent="0.25">
      <c r="A56" s="81" t="s">
        <v>138</v>
      </c>
      <c r="B56" s="160" t="s">
        <v>139</v>
      </c>
      <c r="C56" s="124" t="s">
        <v>8</v>
      </c>
      <c r="D56" s="173">
        <f t="shared" ref="D56:P56" si="18">D57+D58</f>
        <v>0</v>
      </c>
      <c r="E56" s="173">
        <f t="shared" si="18"/>
        <v>0</v>
      </c>
      <c r="F56" s="173">
        <f t="shared" si="18"/>
        <v>0</v>
      </c>
      <c r="G56" s="173">
        <f t="shared" si="18"/>
        <v>0</v>
      </c>
      <c r="H56" s="173">
        <f t="shared" si="18"/>
        <v>0</v>
      </c>
      <c r="I56" s="173">
        <f t="shared" si="18"/>
        <v>0</v>
      </c>
      <c r="J56" s="173">
        <f t="shared" si="18"/>
        <v>0</v>
      </c>
      <c r="K56" s="173">
        <f t="shared" si="18"/>
        <v>0</v>
      </c>
      <c r="L56" s="173">
        <f t="shared" si="18"/>
        <v>0</v>
      </c>
      <c r="M56" s="173">
        <f t="shared" si="18"/>
        <v>0</v>
      </c>
      <c r="N56" s="173">
        <f t="shared" si="18"/>
        <v>0</v>
      </c>
      <c r="O56" s="173">
        <f t="shared" si="18"/>
        <v>0</v>
      </c>
      <c r="P56" s="173">
        <f t="shared" si="18"/>
        <v>0</v>
      </c>
      <c r="Q56" s="126" t="s">
        <v>8</v>
      </c>
      <c r="R56" s="126" t="s">
        <v>8</v>
      </c>
      <c r="S56" s="126" t="s">
        <v>8</v>
      </c>
    </row>
    <row r="57" spans="1:19" x14ac:dyDescent="0.25">
      <c r="A57" s="81" t="s">
        <v>140</v>
      </c>
      <c r="B57" s="231" t="s">
        <v>134</v>
      </c>
      <c r="C57" s="124" t="s">
        <v>8</v>
      </c>
      <c r="D57" s="173">
        <f t="shared" ref="D57:P57" si="19">D12*D39</f>
        <v>0</v>
      </c>
      <c r="E57" s="173">
        <f t="shared" si="19"/>
        <v>0</v>
      </c>
      <c r="F57" s="173">
        <f t="shared" si="19"/>
        <v>0</v>
      </c>
      <c r="G57" s="173">
        <f t="shared" si="19"/>
        <v>0</v>
      </c>
      <c r="H57" s="173">
        <f t="shared" si="19"/>
        <v>0</v>
      </c>
      <c r="I57" s="173">
        <f t="shared" si="19"/>
        <v>0</v>
      </c>
      <c r="J57" s="173">
        <f t="shared" si="19"/>
        <v>0</v>
      </c>
      <c r="K57" s="173">
        <f t="shared" si="19"/>
        <v>0</v>
      </c>
      <c r="L57" s="173">
        <f t="shared" si="19"/>
        <v>0</v>
      </c>
      <c r="M57" s="173">
        <f t="shared" si="19"/>
        <v>0</v>
      </c>
      <c r="N57" s="173">
        <f t="shared" si="19"/>
        <v>0</v>
      </c>
      <c r="O57" s="173">
        <f t="shared" si="19"/>
        <v>0</v>
      </c>
      <c r="P57" s="173">
        <f t="shared" si="19"/>
        <v>0</v>
      </c>
      <c r="Q57" s="126" t="s">
        <v>8</v>
      </c>
      <c r="R57" s="126" t="s">
        <v>8</v>
      </c>
      <c r="S57" s="126" t="s">
        <v>8</v>
      </c>
    </row>
    <row r="58" spans="1:19" x14ac:dyDescent="0.25">
      <c r="A58" s="81" t="s">
        <v>141</v>
      </c>
      <c r="B58" s="232" t="s">
        <v>136</v>
      </c>
      <c r="C58" s="124" t="s">
        <v>8</v>
      </c>
      <c r="D58" s="173">
        <f t="shared" ref="D58:P58" si="20">D13*D40</f>
        <v>0</v>
      </c>
      <c r="E58" s="173">
        <f t="shared" si="20"/>
        <v>0</v>
      </c>
      <c r="F58" s="173">
        <f t="shared" si="20"/>
        <v>0</v>
      </c>
      <c r="G58" s="173">
        <f t="shared" si="20"/>
        <v>0</v>
      </c>
      <c r="H58" s="173">
        <f t="shared" si="20"/>
        <v>0</v>
      </c>
      <c r="I58" s="173">
        <f t="shared" si="20"/>
        <v>0</v>
      </c>
      <c r="J58" s="173">
        <f t="shared" si="20"/>
        <v>0</v>
      </c>
      <c r="K58" s="173">
        <f t="shared" si="20"/>
        <v>0</v>
      </c>
      <c r="L58" s="173">
        <f t="shared" si="20"/>
        <v>0</v>
      </c>
      <c r="M58" s="173">
        <f t="shared" si="20"/>
        <v>0</v>
      </c>
      <c r="N58" s="173">
        <f t="shared" si="20"/>
        <v>0</v>
      </c>
      <c r="O58" s="173">
        <f t="shared" si="20"/>
        <v>0</v>
      </c>
      <c r="P58" s="173">
        <f t="shared" si="20"/>
        <v>0</v>
      </c>
      <c r="Q58" s="126" t="s">
        <v>8</v>
      </c>
      <c r="R58" s="126" t="s">
        <v>8</v>
      </c>
      <c r="S58" s="126" t="s">
        <v>8</v>
      </c>
    </row>
    <row r="59" spans="1:19" x14ac:dyDescent="0.25">
      <c r="A59" s="81" t="s">
        <v>142</v>
      </c>
      <c r="B59" s="160" t="s">
        <v>8</v>
      </c>
      <c r="C59" s="233" t="s">
        <v>8</v>
      </c>
      <c r="D59" s="234" t="s">
        <v>8</v>
      </c>
      <c r="E59" s="234" t="s">
        <v>8</v>
      </c>
      <c r="F59" s="234" t="s">
        <v>8</v>
      </c>
      <c r="G59" s="234" t="s">
        <v>8</v>
      </c>
      <c r="H59" s="234" t="s">
        <v>8</v>
      </c>
      <c r="I59" s="234" t="s">
        <v>8</v>
      </c>
      <c r="J59" s="234" t="s">
        <v>8</v>
      </c>
      <c r="K59" s="234" t="s">
        <v>8</v>
      </c>
      <c r="L59" s="234" t="s">
        <v>8</v>
      </c>
      <c r="M59" s="234" t="s">
        <v>8</v>
      </c>
      <c r="N59" s="234" t="s">
        <v>8</v>
      </c>
      <c r="O59" s="234" t="s">
        <v>8</v>
      </c>
      <c r="P59" s="234" t="s">
        <v>8</v>
      </c>
      <c r="Q59" s="235" t="s">
        <v>8</v>
      </c>
      <c r="R59" s="235" t="s">
        <v>8</v>
      </c>
      <c r="S59" s="235" t="s">
        <v>8</v>
      </c>
    </row>
    <row r="60" spans="1:19" x14ac:dyDescent="0.25">
      <c r="A60" s="81" t="s">
        <v>143</v>
      </c>
      <c r="B60" s="160" t="s">
        <v>144</v>
      </c>
      <c r="C60" s="124" t="s">
        <v>8</v>
      </c>
      <c r="D60" s="173">
        <f t="shared" ref="D60:P60" si="21">D61+D62</f>
        <v>0</v>
      </c>
      <c r="E60" s="173">
        <f t="shared" si="21"/>
        <v>0</v>
      </c>
      <c r="F60" s="173">
        <f t="shared" si="21"/>
        <v>0</v>
      </c>
      <c r="G60" s="173">
        <f t="shared" si="21"/>
        <v>0</v>
      </c>
      <c r="H60" s="173">
        <f t="shared" si="21"/>
        <v>0</v>
      </c>
      <c r="I60" s="173">
        <f t="shared" si="21"/>
        <v>0</v>
      </c>
      <c r="J60" s="173">
        <f t="shared" si="21"/>
        <v>0</v>
      </c>
      <c r="K60" s="173">
        <f t="shared" si="21"/>
        <v>0</v>
      </c>
      <c r="L60" s="173">
        <f t="shared" si="21"/>
        <v>0</v>
      </c>
      <c r="M60" s="173">
        <f t="shared" si="21"/>
        <v>0</v>
      </c>
      <c r="N60" s="173">
        <f t="shared" si="21"/>
        <v>0</v>
      </c>
      <c r="O60" s="173">
        <f t="shared" si="21"/>
        <v>0</v>
      </c>
      <c r="P60" s="173">
        <f t="shared" si="21"/>
        <v>0</v>
      </c>
      <c r="Q60" s="126" t="s">
        <v>8</v>
      </c>
      <c r="R60" s="126" t="s">
        <v>8</v>
      </c>
      <c r="S60" s="126" t="s">
        <v>8</v>
      </c>
    </row>
    <row r="61" spans="1:19" x14ac:dyDescent="0.25">
      <c r="A61" s="81" t="s">
        <v>145</v>
      </c>
      <c r="B61" s="236" t="s">
        <v>134</v>
      </c>
      <c r="C61" s="124" t="s">
        <v>8</v>
      </c>
      <c r="D61" s="173">
        <f t="shared" ref="D61:P61" si="22">D17*D39</f>
        <v>0</v>
      </c>
      <c r="E61" s="173">
        <f t="shared" si="22"/>
        <v>0</v>
      </c>
      <c r="F61" s="173">
        <f t="shared" si="22"/>
        <v>0</v>
      </c>
      <c r="G61" s="173">
        <f t="shared" si="22"/>
        <v>0</v>
      </c>
      <c r="H61" s="173">
        <f t="shared" si="22"/>
        <v>0</v>
      </c>
      <c r="I61" s="173">
        <f t="shared" si="22"/>
        <v>0</v>
      </c>
      <c r="J61" s="173">
        <f t="shared" si="22"/>
        <v>0</v>
      </c>
      <c r="K61" s="173">
        <f t="shared" si="22"/>
        <v>0</v>
      </c>
      <c r="L61" s="173">
        <f t="shared" si="22"/>
        <v>0</v>
      </c>
      <c r="M61" s="173">
        <f t="shared" si="22"/>
        <v>0</v>
      </c>
      <c r="N61" s="173">
        <f t="shared" si="22"/>
        <v>0</v>
      </c>
      <c r="O61" s="173">
        <f t="shared" si="22"/>
        <v>0</v>
      </c>
      <c r="P61" s="173">
        <f t="shared" si="22"/>
        <v>0</v>
      </c>
      <c r="Q61" s="126" t="s">
        <v>8</v>
      </c>
      <c r="R61" s="126" t="s">
        <v>8</v>
      </c>
      <c r="S61" s="126" t="s">
        <v>8</v>
      </c>
    </row>
    <row r="62" spans="1:19" x14ac:dyDescent="0.25">
      <c r="A62" s="81" t="s">
        <v>146</v>
      </c>
      <c r="B62" s="237" t="s">
        <v>136</v>
      </c>
      <c r="C62" s="124" t="s">
        <v>8</v>
      </c>
      <c r="D62" s="173">
        <f>0</f>
        <v>0</v>
      </c>
      <c r="E62" s="173">
        <f>0</f>
        <v>0</v>
      </c>
      <c r="F62" s="173">
        <f>0</f>
        <v>0</v>
      </c>
      <c r="G62" s="173">
        <f>0</f>
        <v>0</v>
      </c>
      <c r="H62" s="173">
        <f>0</f>
        <v>0</v>
      </c>
      <c r="I62" s="173">
        <f>0</f>
        <v>0</v>
      </c>
      <c r="J62" s="173">
        <f>0</f>
        <v>0</v>
      </c>
      <c r="K62" s="173">
        <f>0</f>
        <v>0</v>
      </c>
      <c r="L62" s="173">
        <f>0</f>
        <v>0</v>
      </c>
      <c r="M62" s="173">
        <f>0</f>
        <v>0</v>
      </c>
      <c r="N62" s="173">
        <f>0</f>
        <v>0</v>
      </c>
      <c r="O62" s="173">
        <f>0</f>
        <v>0</v>
      </c>
      <c r="P62" s="173">
        <f>0</f>
        <v>0</v>
      </c>
      <c r="Q62" s="126" t="s">
        <v>8</v>
      </c>
      <c r="R62" s="126" t="s">
        <v>8</v>
      </c>
      <c r="S62" s="126" t="s">
        <v>8</v>
      </c>
    </row>
    <row r="63" spans="1:19" x14ac:dyDescent="0.25">
      <c r="A63" s="81" t="s">
        <v>147</v>
      </c>
      <c r="B63" s="160" t="s">
        <v>8</v>
      </c>
      <c r="C63" s="238" t="s">
        <v>8</v>
      </c>
      <c r="D63" s="239" t="s">
        <v>8</v>
      </c>
      <c r="E63" s="239" t="s">
        <v>8</v>
      </c>
      <c r="F63" s="239" t="s">
        <v>8</v>
      </c>
      <c r="G63" s="239" t="s">
        <v>8</v>
      </c>
      <c r="H63" s="239" t="s">
        <v>8</v>
      </c>
      <c r="I63" s="239" t="s">
        <v>8</v>
      </c>
      <c r="J63" s="239" t="s">
        <v>8</v>
      </c>
      <c r="K63" s="239" t="s">
        <v>8</v>
      </c>
      <c r="L63" s="239" t="s">
        <v>8</v>
      </c>
      <c r="M63" s="239" t="s">
        <v>8</v>
      </c>
      <c r="N63" s="239" t="s">
        <v>8</v>
      </c>
      <c r="O63" s="239" t="s">
        <v>8</v>
      </c>
      <c r="P63" s="239" t="s">
        <v>8</v>
      </c>
      <c r="Q63" s="240" t="s">
        <v>8</v>
      </c>
      <c r="R63" s="240" t="s">
        <v>8</v>
      </c>
      <c r="S63" s="240" t="s">
        <v>8</v>
      </c>
    </row>
    <row r="64" spans="1:19" x14ac:dyDescent="0.25">
      <c r="A64" s="81" t="s">
        <v>148</v>
      </c>
      <c r="B64" s="160" t="s">
        <v>149</v>
      </c>
      <c r="C64" s="124" t="s">
        <v>8</v>
      </c>
      <c r="D64" s="173">
        <f t="shared" ref="D64:P64" si="23">D65+D66</f>
        <v>36100.725000000006</v>
      </c>
      <c r="E64" s="173">
        <f t="shared" si="23"/>
        <v>36100.725000000006</v>
      </c>
      <c r="F64" s="173">
        <f t="shared" si="23"/>
        <v>36100.725000000006</v>
      </c>
      <c r="G64" s="173">
        <f t="shared" si="23"/>
        <v>36100.725000000006</v>
      </c>
      <c r="H64" s="173">
        <f t="shared" si="23"/>
        <v>36100.725000000006</v>
      </c>
      <c r="I64" s="173">
        <f t="shared" si="23"/>
        <v>36100.725000000006</v>
      </c>
      <c r="J64" s="173">
        <f t="shared" si="23"/>
        <v>36100.725000000006</v>
      </c>
      <c r="K64" s="173">
        <f t="shared" si="23"/>
        <v>36100.725000000006</v>
      </c>
      <c r="L64" s="173">
        <f t="shared" si="23"/>
        <v>36100.725000000006</v>
      </c>
      <c r="M64" s="173">
        <f t="shared" si="23"/>
        <v>36100.725000000006</v>
      </c>
      <c r="N64" s="173">
        <f t="shared" si="23"/>
        <v>36100.725000000006</v>
      </c>
      <c r="O64" s="173">
        <f t="shared" si="23"/>
        <v>36100.725000000006</v>
      </c>
      <c r="P64" s="173">
        <f t="shared" si="23"/>
        <v>433208.70000000007</v>
      </c>
      <c r="Q64" s="126" t="s">
        <v>8</v>
      </c>
      <c r="R64" s="126" t="s">
        <v>8</v>
      </c>
      <c r="S64" s="126" t="s">
        <v>8</v>
      </c>
    </row>
    <row r="65" spans="1:19" x14ac:dyDescent="0.25">
      <c r="A65" s="81" t="s">
        <v>150</v>
      </c>
      <c r="B65" s="241" t="s">
        <v>151</v>
      </c>
      <c r="C65" s="124" t="s">
        <v>8</v>
      </c>
      <c r="D65" s="173">
        <f t="shared" ref="D65:P65" si="24">D30*D41</f>
        <v>34502.771911653239</v>
      </c>
      <c r="E65" s="173">
        <f t="shared" si="24"/>
        <v>34502.771911653239</v>
      </c>
      <c r="F65" s="173">
        <f t="shared" si="24"/>
        <v>34502.771911653239</v>
      </c>
      <c r="G65" s="173">
        <f t="shared" si="24"/>
        <v>34502.771911653239</v>
      </c>
      <c r="H65" s="173">
        <f t="shared" si="24"/>
        <v>34502.771911653239</v>
      </c>
      <c r="I65" s="173">
        <f t="shared" si="24"/>
        <v>34502.771911653239</v>
      </c>
      <c r="J65" s="173">
        <f t="shared" si="24"/>
        <v>34502.771911653239</v>
      </c>
      <c r="K65" s="173">
        <f t="shared" si="24"/>
        <v>34502.771911653239</v>
      </c>
      <c r="L65" s="173">
        <f t="shared" si="24"/>
        <v>34502.771911653239</v>
      </c>
      <c r="M65" s="173">
        <f t="shared" si="24"/>
        <v>34502.771911653239</v>
      </c>
      <c r="N65" s="173">
        <f t="shared" si="24"/>
        <v>34502.771911653239</v>
      </c>
      <c r="O65" s="173">
        <f t="shared" si="24"/>
        <v>34502.771911653239</v>
      </c>
      <c r="P65" s="173">
        <f t="shared" si="24"/>
        <v>414033.26293983887</v>
      </c>
      <c r="Q65" s="126" t="s">
        <v>8</v>
      </c>
      <c r="R65" s="126" t="s">
        <v>8</v>
      </c>
      <c r="S65" s="126" t="s">
        <v>8</v>
      </c>
    </row>
    <row r="66" spans="1:19" x14ac:dyDescent="0.25">
      <c r="A66" s="81" t="s">
        <v>152</v>
      </c>
      <c r="B66" s="242" t="s">
        <v>153</v>
      </c>
      <c r="C66" s="124" t="s">
        <v>8</v>
      </c>
      <c r="D66" s="173">
        <f t="shared" ref="D66:P66" si="25">D31*D41</f>
        <v>1597.9530883467646</v>
      </c>
      <c r="E66" s="173">
        <f t="shared" si="25"/>
        <v>1597.9530883467646</v>
      </c>
      <c r="F66" s="173">
        <f t="shared" si="25"/>
        <v>1597.9530883467646</v>
      </c>
      <c r="G66" s="173">
        <f t="shared" si="25"/>
        <v>1597.9530883467646</v>
      </c>
      <c r="H66" s="173">
        <f t="shared" si="25"/>
        <v>1597.9530883467646</v>
      </c>
      <c r="I66" s="173">
        <f t="shared" si="25"/>
        <v>1597.9530883467646</v>
      </c>
      <c r="J66" s="173">
        <f t="shared" si="25"/>
        <v>1597.9530883467646</v>
      </c>
      <c r="K66" s="173">
        <f t="shared" si="25"/>
        <v>1597.9530883467646</v>
      </c>
      <c r="L66" s="173">
        <f t="shared" si="25"/>
        <v>1597.9530883467646</v>
      </c>
      <c r="M66" s="173">
        <f t="shared" si="25"/>
        <v>1597.9530883467646</v>
      </c>
      <c r="N66" s="173">
        <f t="shared" si="25"/>
        <v>1597.9530883467646</v>
      </c>
      <c r="O66" s="173">
        <f t="shared" si="25"/>
        <v>1597.9530883467646</v>
      </c>
      <c r="P66" s="173">
        <f t="shared" si="25"/>
        <v>19175.437060161177</v>
      </c>
      <c r="Q66" s="126" t="s">
        <v>8</v>
      </c>
      <c r="R66" s="126" t="s">
        <v>8</v>
      </c>
      <c r="S66" s="126" t="s">
        <v>8</v>
      </c>
    </row>
  </sheetData>
  <mergeCells count="4">
    <mergeCell ref="D1:O1"/>
    <mergeCell ref="Q1:S1"/>
    <mergeCell ref="A1:A2"/>
    <mergeCell ref="B1:B2"/>
  </mergeCells>
  <printOptions horizontalCentered="1"/>
  <pageMargins left="0.1" right="0.1" top="0.75" bottom="0.25" header="0.3" footer="0.3"/>
  <pageSetup scale="52" orientation="landscape" r:id="rId1"/>
  <headerFooter>
    <oddHeader>&amp;C&amp;"Arial"&amp;6 &amp;BFLORIDA POWER &amp;&amp; LIGHT CO&amp;B
 Initial Projection
&amp;B Period: January through December 2022&amp;B
&amp;B Calculation of Annual Revenue Requirements for O&amp;M Programs
(in Dollars)&amp;B&amp;R&amp;"Arial"&amp;6 Form 2P
 Pages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7"/>
  <sheetViews>
    <sheetView showGridLines="0" view="pageBreakPreview" topLeftCell="B1" zoomScale="60" zoomScaleNormal="100" workbookViewId="0">
      <selection activeCell="R45" sqref="R45"/>
    </sheetView>
  </sheetViews>
  <sheetFormatPr defaultRowHeight="15" x14ac:dyDescent="0.25"/>
  <cols>
    <col min="1" max="1" width="5.42578125" hidden="1" customWidth="1"/>
    <col min="2" max="2" width="54.7109375" customWidth="1"/>
    <col min="3" max="3" width="3.85546875" customWidth="1"/>
    <col min="4" max="5" width="9.7109375" customWidth="1"/>
    <col min="6" max="7" width="9.28515625" bestFit="1" customWidth="1"/>
    <col min="8" max="15" width="10.140625" bestFit="1" customWidth="1"/>
    <col min="16" max="17" width="11" bestFit="1" customWidth="1"/>
    <col min="18" max="18" width="10.5703125" customWidth="1"/>
    <col min="19" max="19" width="11" bestFit="1" customWidth="1"/>
  </cols>
  <sheetData>
    <row r="1" spans="1:19" x14ac:dyDescent="0.25">
      <c r="A1" s="1113" t="s">
        <v>0</v>
      </c>
      <c r="B1" s="1113" t="s">
        <v>154</v>
      </c>
      <c r="C1" s="243" t="s">
        <v>46</v>
      </c>
      <c r="D1" s="1113" t="s">
        <v>47</v>
      </c>
      <c r="E1" s="1113"/>
      <c r="F1" s="1113"/>
      <c r="G1" s="1113"/>
      <c r="H1" s="1113"/>
      <c r="I1" s="1113"/>
      <c r="J1" s="1113"/>
      <c r="K1" s="1113"/>
      <c r="L1" s="1113"/>
      <c r="M1" s="1113"/>
      <c r="N1" s="1113"/>
      <c r="O1" s="1113"/>
      <c r="P1" s="243" t="s">
        <v>48</v>
      </c>
      <c r="Q1" s="1113" t="s">
        <v>49</v>
      </c>
      <c r="R1" s="1113"/>
      <c r="S1" s="1113"/>
    </row>
    <row r="2" spans="1:19" ht="33.75" x14ac:dyDescent="0.25">
      <c r="A2" s="1113"/>
      <c r="B2" s="1113"/>
      <c r="C2" s="243" t="s">
        <v>46</v>
      </c>
      <c r="D2" s="243" t="s">
        <v>50</v>
      </c>
      <c r="E2" s="243" t="s">
        <v>51</v>
      </c>
      <c r="F2" s="243" t="s">
        <v>52</v>
      </c>
      <c r="G2" s="243" t="s">
        <v>53</v>
      </c>
      <c r="H2" s="243" t="s">
        <v>54</v>
      </c>
      <c r="I2" s="243" t="s">
        <v>55</v>
      </c>
      <c r="J2" s="243" t="s">
        <v>56</v>
      </c>
      <c r="K2" s="243" t="s">
        <v>57</v>
      </c>
      <c r="L2" s="243" t="s">
        <v>58</v>
      </c>
      <c r="M2" s="243" t="s">
        <v>59</v>
      </c>
      <c r="N2" s="243" t="s">
        <v>60</v>
      </c>
      <c r="O2" s="243" t="s">
        <v>61</v>
      </c>
      <c r="P2" s="243" t="s">
        <v>62</v>
      </c>
      <c r="Q2" s="243" t="s">
        <v>63</v>
      </c>
      <c r="R2" s="243" t="s">
        <v>64</v>
      </c>
      <c r="S2" s="243" t="s">
        <v>62</v>
      </c>
    </row>
    <row r="3" spans="1:19" x14ac:dyDescent="0.25">
      <c r="A3" s="244" t="s">
        <v>7</v>
      </c>
      <c r="B3" s="245" t="s">
        <v>155</v>
      </c>
      <c r="C3" s="246" t="s">
        <v>8</v>
      </c>
      <c r="D3" s="247" t="s">
        <v>8</v>
      </c>
      <c r="E3" s="247" t="s">
        <v>8</v>
      </c>
      <c r="F3" s="247" t="s">
        <v>8</v>
      </c>
      <c r="G3" s="247" t="s">
        <v>8</v>
      </c>
      <c r="H3" s="247" t="s">
        <v>8</v>
      </c>
      <c r="I3" s="247" t="s">
        <v>8</v>
      </c>
      <c r="J3" s="247" t="s">
        <v>8</v>
      </c>
      <c r="K3" s="247" t="s">
        <v>8</v>
      </c>
      <c r="L3" s="247" t="s">
        <v>8</v>
      </c>
      <c r="M3" s="247" t="s">
        <v>8</v>
      </c>
      <c r="N3" s="247" t="s">
        <v>8</v>
      </c>
      <c r="O3" s="247" t="s">
        <v>8</v>
      </c>
      <c r="P3" s="247" t="s">
        <v>8</v>
      </c>
      <c r="Q3" s="248" t="s">
        <v>8</v>
      </c>
      <c r="R3" s="248" t="s">
        <v>8</v>
      </c>
      <c r="S3" s="248" t="s">
        <v>8</v>
      </c>
    </row>
    <row r="4" spans="1:19" x14ac:dyDescent="0.25">
      <c r="A4" s="244" t="s">
        <v>9</v>
      </c>
      <c r="B4" s="249" t="s">
        <v>66</v>
      </c>
      <c r="C4" s="250" t="s">
        <v>156</v>
      </c>
      <c r="D4" s="251">
        <v>5077280.8190527335</v>
      </c>
      <c r="E4" s="251">
        <v>5476199.7074859375</v>
      </c>
      <c r="F4" s="251">
        <v>5882967.4615625255</v>
      </c>
      <c r="G4" s="251">
        <v>6323633.6295822812</v>
      </c>
      <c r="H4" s="251">
        <v>6773994.8077381998</v>
      </c>
      <c r="I4" s="251">
        <v>7199037.6000252366</v>
      </c>
      <c r="J4" s="251">
        <v>7597966.4953364357</v>
      </c>
      <c r="K4" s="251">
        <v>8002027.097568363</v>
      </c>
      <c r="L4" s="251">
        <v>8427187.3045127466</v>
      </c>
      <c r="M4" s="251">
        <v>8873261.7913980782</v>
      </c>
      <c r="N4" s="251">
        <v>9308398.0881183594</v>
      </c>
      <c r="O4" s="251">
        <v>9709911.7134690695</v>
      </c>
      <c r="P4" s="251">
        <v>88651866.515849978</v>
      </c>
      <c r="Q4" s="252">
        <v>88651866.515849978</v>
      </c>
      <c r="R4" s="252">
        <v>0</v>
      </c>
      <c r="S4" s="252">
        <v>88651866.515849978</v>
      </c>
    </row>
    <row r="5" spans="1:19" x14ac:dyDescent="0.25">
      <c r="A5" s="244" t="s">
        <v>11</v>
      </c>
      <c r="B5" s="253" t="s">
        <v>67</v>
      </c>
      <c r="C5" s="254" t="s">
        <v>156</v>
      </c>
      <c r="D5" s="255">
        <v>291888.02968222788</v>
      </c>
      <c r="E5" s="255">
        <v>317895.54534317384</v>
      </c>
      <c r="F5" s="255">
        <v>343537.58929967502</v>
      </c>
      <c r="G5" s="255">
        <v>368904.8188833684</v>
      </c>
      <c r="H5" s="255">
        <v>394062.47627946554</v>
      </c>
      <c r="I5" s="255">
        <v>419057.51348461502</v>
      </c>
      <c r="J5" s="255">
        <v>443923.71983285231</v>
      </c>
      <c r="K5" s="255">
        <v>468685.41205564816</v>
      </c>
      <c r="L5" s="255">
        <v>493360.08985953243</v>
      </c>
      <c r="M5" s="255">
        <v>517960.34703117295</v>
      </c>
      <c r="N5" s="255">
        <v>542495.2467775658</v>
      </c>
      <c r="O5" s="255">
        <v>566971.31149925769</v>
      </c>
      <c r="P5" s="255">
        <v>5168742.1000285549</v>
      </c>
      <c r="Q5" s="256">
        <v>5168742.1000285549</v>
      </c>
      <c r="R5" s="256">
        <v>0</v>
      </c>
      <c r="S5" s="256">
        <v>5168742.1000285549</v>
      </c>
    </row>
    <row r="6" spans="1:19" x14ac:dyDescent="0.25">
      <c r="A6" s="244" t="s">
        <v>13</v>
      </c>
      <c r="B6" s="257" t="s">
        <v>68</v>
      </c>
      <c r="C6" s="258" t="s">
        <v>157</v>
      </c>
      <c r="D6" s="259">
        <v>213586.98393739382</v>
      </c>
      <c r="E6" s="259">
        <v>228363.11939022751</v>
      </c>
      <c r="F6" s="259">
        <v>245102.29555121</v>
      </c>
      <c r="G6" s="259">
        <v>262868.55428238882</v>
      </c>
      <c r="H6" s="259">
        <v>280818.43608548219</v>
      </c>
      <c r="I6" s="259">
        <v>297791.2047757617</v>
      </c>
      <c r="J6" s="259">
        <v>313109.58914032095</v>
      </c>
      <c r="K6" s="259">
        <v>327418.0512224444</v>
      </c>
      <c r="L6" s="259">
        <v>342736.03924899065</v>
      </c>
      <c r="M6" s="259">
        <v>361231.66582687706</v>
      </c>
      <c r="N6" s="259">
        <v>378875.25094799011</v>
      </c>
      <c r="O6" s="259">
        <v>393611.54411155358</v>
      </c>
      <c r="P6" s="259">
        <v>3645512.7345206407</v>
      </c>
      <c r="Q6" s="260">
        <v>0</v>
      </c>
      <c r="R6" s="260">
        <v>3287180.7057936694</v>
      </c>
      <c r="S6" s="260">
        <v>3287180.7057936694</v>
      </c>
    </row>
    <row r="7" spans="1:19" x14ac:dyDescent="0.25">
      <c r="A7" s="244" t="s">
        <v>15</v>
      </c>
      <c r="B7" s="261" t="s">
        <v>69</v>
      </c>
      <c r="C7" s="262" t="s">
        <v>157</v>
      </c>
      <c r="D7" s="263">
        <v>317730.23425989551</v>
      </c>
      <c r="E7" s="263">
        <v>328878.61994391168</v>
      </c>
      <c r="F7" s="263">
        <v>342759.95064732456</v>
      </c>
      <c r="G7" s="263">
        <v>358558.12990697916</v>
      </c>
      <c r="H7" s="263">
        <v>373627.81413261127</v>
      </c>
      <c r="I7" s="263">
        <v>387842.72236837778</v>
      </c>
      <c r="J7" s="263">
        <v>401789.54171414697</v>
      </c>
      <c r="K7" s="263">
        <v>417351.45291737351</v>
      </c>
      <c r="L7" s="263">
        <v>434749.0294881264</v>
      </c>
      <c r="M7" s="263">
        <v>450180.86280943605</v>
      </c>
      <c r="N7" s="263">
        <v>463550.29015826207</v>
      </c>
      <c r="O7" s="263">
        <v>477796.20440905553</v>
      </c>
      <c r="P7" s="263">
        <v>4754814.8527555009</v>
      </c>
      <c r="Q7" s="264">
        <v>0</v>
      </c>
      <c r="R7" s="264">
        <v>4287445.0816187514</v>
      </c>
      <c r="S7" s="264">
        <v>4287445.0816187514</v>
      </c>
    </row>
    <row r="8" spans="1:19" x14ac:dyDescent="0.25">
      <c r="A8" s="244" t="s">
        <v>17</v>
      </c>
      <c r="B8" s="265" t="s">
        <v>70</v>
      </c>
      <c r="C8" s="266" t="s">
        <v>156</v>
      </c>
      <c r="D8" s="267">
        <v>74164.875634053649</v>
      </c>
      <c r="E8" s="267">
        <v>86118.887338411703</v>
      </c>
      <c r="F8" s="267">
        <v>101899.16783430832</v>
      </c>
      <c r="G8" s="267">
        <v>114489.93801956892</v>
      </c>
      <c r="H8" s="267">
        <v>123559.074587911</v>
      </c>
      <c r="I8" s="267">
        <v>128871.62822442583</v>
      </c>
      <c r="J8" s="267">
        <v>130261.99637664785</v>
      </c>
      <c r="K8" s="267">
        <v>131189.60456360321</v>
      </c>
      <c r="L8" s="267">
        <v>133574.73414663653</v>
      </c>
      <c r="M8" s="267">
        <v>139406.37636365648</v>
      </c>
      <c r="N8" s="267">
        <v>147145.98410144506</v>
      </c>
      <c r="O8" s="267">
        <v>153287.15423578018</v>
      </c>
      <c r="P8" s="267">
        <v>1463969.421426449</v>
      </c>
      <c r="Q8" s="268">
        <v>1463969.421426449</v>
      </c>
      <c r="R8" s="268">
        <v>0</v>
      </c>
      <c r="S8" s="268">
        <v>1463969.421426449</v>
      </c>
    </row>
    <row r="9" spans="1:19" x14ac:dyDescent="0.25">
      <c r="A9" s="244" t="s">
        <v>19</v>
      </c>
      <c r="B9" s="269" t="s">
        <v>158</v>
      </c>
      <c r="C9" s="270" t="s">
        <v>8</v>
      </c>
      <c r="D9" s="271">
        <f t="shared" ref="D9:S9" si="0">SUM(D4:D8)</f>
        <v>5974650.9425663054</v>
      </c>
      <c r="E9" s="271">
        <f t="shared" si="0"/>
        <v>6437455.8795016622</v>
      </c>
      <c r="F9" s="271">
        <f t="shared" si="0"/>
        <v>6916266.4648950426</v>
      </c>
      <c r="G9" s="271">
        <f t="shared" si="0"/>
        <v>7428455.070674587</v>
      </c>
      <c r="H9" s="271">
        <f t="shared" si="0"/>
        <v>7946062.6088236701</v>
      </c>
      <c r="I9" s="271">
        <f t="shared" si="0"/>
        <v>8432600.6688784175</v>
      </c>
      <c r="J9" s="271">
        <f t="shared" si="0"/>
        <v>8887051.3424004056</v>
      </c>
      <c r="K9" s="271">
        <f t="shared" si="0"/>
        <v>9346671.6183274314</v>
      </c>
      <c r="L9" s="271">
        <f t="shared" si="0"/>
        <v>9831607.1972560305</v>
      </c>
      <c r="M9" s="271">
        <f t="shared" si="0"/>
        <v>10342041.043429222</v>
      </c>
      <c r="N9" s="271">
        <f t="shared" si="0"/>
        <v>10840464.860103622</v>
      </c>
      <c r="O9" s="271">
        <f t="shared" si="0"/>
        <v>11301577.927724717</v>
      </c>
      <c r="P9" s="271">
        <f t="shared" si="0"/>
        <v>103684905.62458113</v>
      </c>
      <c r="Q9" s="272">
        <f t="shared" si="0"/>
        <v>95284578.037304983</v>
      </c>
      <c r="R9" s="272">
        <f t="shared" si="0"/>
        <v>7574625.7874124208</v>
      </c>
      <c r="S9" s="272">
        <f t="shared" si="0"/>
        <v>102859203.8247174</v>
      </c>
    </row>
    <row r="10" spans="1:19" x14ac:dyDescent="0.25">
      <c r="A10" s="244" t="s">
        <v>21</v>
      </c>
      <c r="B10" s="273" t="s">
        <v>8</v>
      </c>
      <c r="C10" s="274" t="s">
        <v>8</v>
      </c>
      <c r="D10" s="275" t="s">
        <v>8</v>
      </c>
      <c r="E10" s="275" t="s">
        <v>8</v>
      </c>
      <c r="F10" s="275" t="s">
        <v>8</v>
      </c>
      <c r="G10" s="275" t="s">
        <v>8</v>
      </c>
      <c r="H10" s="275" t="s">
        <v>8</v>
      </c>
      <c r="I10" s="275" t="s">
        <v>8</v>
      </c>
      <c r="J10" s="275" t="s">
        <v>8</v>
      </c>
      <c r="K10" s="275" t="s">
        <v>8</v>
      </c>
      <c r="L10" s="275" t="s">
        <v>8</v>
      </c>
      <c r="M10" s="275" t="s">
        <v>8</v>
      </c>
      <c r="N10" s="275" t="s">
        <v>8</v>
      </c>
      <c r="O10" s="275" t="s">
        <v>8</v>
      </c>
      <c r="P10" s="275" t="s">
        <v>8</v>
      </c>
      <c r="Q10" s="276" t="s">
        <v>8</v>
      </c>
      <c r="R10" s="276" t="s">
        <v>8</v>
      </c>
      <c r="S10" s="276" t="s">
        <v>8</v>
      </c>
    </row>
    <row r="11" spans="1:19" x14ac:dyDescent="0.25">
      <c r="A11" s="244" t="s">
        <v>22</v>
      </c>
      <c r="B11" s="277" t="s">
        <v>159</v>
      </c>
      <c r="C11" s="278" t="s">
        <v>8</v>
      </c>
      <c r="D11" s="279" t="s">
        <v>8</v>
      </c>
      <c r="E11" s="279" t="s">
        <v>8</v>
      </c>
      <c r="F11" s="279" t="s">
        <v>8</v>
      </c>
      <c r="G11" s="279" t="s">
        <v>8</v>
      </c>
      <c r="H11" s="279" t="s">
        <v>8</v>
      </c>
      <c r="I11" s="279" t="s">
        <v>8</v>
      </c>
      <c r="J11" s="279" t="s">
        <v>8</v>
      </c>
      <c r="K11" s="279" t="s">
        <v>8</v>
      </c>
      <c r="L11" s="279" t="s">
        <v>8</v>
      </c>
      <c r="M11" s="279" t="s">
        <v>8</v>
      </c>
      <c r="N11" s="279" t="s">
        <v>8</v>
      </c>
      <c r="O11" s="279" t="s">
        <v>8</v>
      </c>
      <c r="P11" s="279" t="s">
        <v>8</v>
      </c>
      <c r="Q11" s="280" t="s">
        <v>8</v>
      </c>
      <c r="R11" s="280" t="s">
        <v>8</v>
      </c>
      <c r="S11" s="280" t="s">
        <v>8</v>
      </c>
    </row>
    <row r="12" spans="1:19" x14ac:dyDescent="0.25">
      <c r="A12" s="244" t="s">
        <v>24</v>
      </c>
      <c r="B12" s="281" t="s">
        <v>77</v>
      </c>
      <c r="C12" s="282" t="s">
        <v>156</v>
      </c>
      <c r="D12" s="283">
        <v>1873772.2815120267</v>
      </c>
      <c r="E12" s="283">
        <v>2067581.5910999628</v>
      </c>
      <c r="F12" s="283">
        <v>2288793.6922881696</v>
      </c>
      <c r="G12" s="283">
        <v>2561616.0808580117</v>
      </c>
      <c r="H12" s="283">
        <v>2839921.7400212465</v>
      </c>
      <c r="I12" s="283">
        <v>3074262.245841126</v>
      </c>
      <c r="J12" s="283">
        <v>3284505.2017735001</v>
      </c>
      <c r="K12" s="283">
        <v>3516947.4638453457</v>
      </c>
      <c r="L12" s="283">
        <v>3773370.4567571618</v>
      </c>
      <c r="M12" s="283">
        <v>4054428.9115372887</v>
      </c>
      <c r="N12" s="283">
        <v>4317841.4883128107</v>
      </c>
      <c r="O12" s="283">
        <v>4536912.5297032678</v>
      </c>
      <c r="P12" s="283">
        <v>38189953.683549918</v>
      </c>
      <c r="Q12" s="284">
        <v>38189953.683549918</v>
      </c>
      <c r="R12" s="284">
        <v>0</v>
      </c>
      <c r="S12" s="284">
        <v>38189953.683549918</v>
      </c>
    </row>
    <row r="13" spans="1:19" x14ac:dyDescent="0.25">
      <c r="A13" s="244" t="s">
        <v>26</v>
      </c>
      <c r="B13" s="285" t="s">
        <v>160</v>
      </c>
      <c r="C13" s="286" t="s">
        <v>8</v>
      </c>
      <c r="D13" s="287">
        <f t="shared" ref="D13:S13" si="1">D12</f>
        <v>1873772.2815120267</v>
      </c>
      <c r="E13" s="287">
        <f t="shared" si="1"/>
        <v>2067581.5910999628</v>
      </c>
      <c r="F13" s="287">
        <f t="shared" si="1"/>
        <v>2288793.6922881696</v>
      </c>
      <c r="G13" s="287">
        <f t="shared" si="1"/>
        <v>2561616.0808580117</v>
      </c>
      <c r="H13" s="287">
        <f t="shared" si="1"/>
        <v>2839921.7400212465</v>
      </c>
      <c r="I13" s="287">
        <f t="shared" si="1"/>
        <v>3074262.245841126</v>
      </c>
      <c r="J13" s="287">
        <f t="shared" si="1"/>
        <v>3284505.2017735001</v>
      </c>
      <c r="K13" s="287">
        <f t="shared" si="1"/>
        <v>3516947.4638453457</v>
      </c>
      <c r="L13" s="287">
        <f t="shared" si="1"/>
        <v>3773370.4567571618</v>
      </c>
      <c r="M13" s="287">
        <f t="shared" si="1"/>
        <v>4054428.9115372887</v>
      </c>
      <c r="N13" s="287">
        <f t="shared" si="1"/>
        <v>4317841.4883128107</v>
      </c>
      <c r="O13" s="287">
        <f t="shared" si="1"/>
        <v>4536912.5297032678</v>
      </c>
      <c r="P13" s="287">
        <f t="shared" si="1"/>
        <v>38189953.683549918</v>
      </c>
      <c r="Q13" s="288">
        <f t="shared" si="1"/>
        <v>38189953.683549918</v>
      </c>
      <c r="R13" s="288">
        <f t="shared" si="1"/>
        <v>0</v>
      </c>
      <c r="S13" s="288">
        <f t="shared" si="1"/>
        <v>38189953.683549918</v>
      </c>
    </row>
    <row r="14" spans="1:19" x14ac:dyDescent="0.25">
      <c r="A14" s="244" t="s">
        <v>27</v>
      </c>
      <c r="B14" s="289" t="s">
        <v>8</v>
      </c>
      <c r="C14" s="290" t="s">
        <v>8</v>
      </c>
      <c r="D14" s="291" t="s">
        <v>8</v>
      </c>
      <c r="E14" s="291" t="s">
        <v>8</v>
      </c>
      <c r="F14" s="291" t="s">
        <v>8</v>
      </c>
      <c r="G14" s="291" t="s">
        <v>8</v>
      </c>
      <c r="H14" s="291" t="s">
        <v>8</v>
      </c>
      <c r="I14" s="291" t="s">
        <v>8</v>
      </c>
      <c r="J14" s="291" t="s">
        <v>8</v>
      </c>
      <c r="K14" s="291" t="s">
        <v>8</v>
      </c>
      <c r="L14" s="291" t="s">
        <v>8</v>
      </c>
      <c r="M14" s="291" t="s">
        <v>8</v>
      </c>
      <c r="N14" s="291" t="s">
        <v>8</v>
      </c>
      <c r="O14" s="291" t="s">
        <v>8</v>
      </c>
      <c r="P14" s="291" t="s">
        <v>8</v>
      </c>
      <c r="Q14" s="292" t="s">
        <v>8</v>
      </c>
      <c r="R14" s="292" t="s">
        <v>8</v>
      </c>
      <c r="S14" s="292" t="s">
        <v>8</v>
      </c>
    </row>
    <row r="15" spans="1:19" x14ac:dyDescent="0.25">
      <c r="A15" s="244" t="s">
        <v>29</v>
      </c>
      <c r="B15" s="293" t="s">
        <v>161</v>
      </c>
      <c r="C15" s="294" t="s">
        <v>8</v>
      </c>
      <c r="D15" s="295" t="s">
        <v>8</v>
      </c>
      <c r="E15" s="295" t="s">
        <v>8</v>
      </c>
      <c r="F15" s="295" t="s">
        <v>8</v>
      </c>
      <c r="G15" s="295" t="s">
        <v>8</v>
      </c>
      <c r="H15" s="295" t="s">
        <v>8</v>
      </c>
      <c r="I15" s="295" t="s">
        <v>8</v>
      </c>
      <c r="J15" s="295" t="s">
        <v>8</v>
      </c>
      <c r="K15" s="295" t="s">
        <v>8</v>
      </c>
      <c r="L15" s="295" t="s">
        <v>8</v>
      </c>
      <c r="M15" s="295" t="s">
        <v>8</v>
      </c>
      <c r="N15" s="295" t="s">
        <v>8</v>
      </c>
      <c r="O15" s="295" t="s">
        <v>8</v>
      </c>
      <c r="P15" s="295" t="s">
        <v>8</v>
      </c>
      <c r="Q15" s="296" t="s">
        <v>8</v>
      </c>
      <c r="R15" s="296" t="s">
        <v>8</v>
      </c>
      <c r="S15" s="296" t="s">
        <v>8</v>
      </c>
    </row>
    <row r="16" spans="1:19" x14ac:dyDescent="0.25">
      <c r="A16" s="244" t="s">
        <v>31</v>
      </c>
      <c r="B16" s="297" t="s">
        <v>80</v>
      </c>
      <c r="C16" s="1110" t="s">
        <v>156</v>
      </c>
      <c r="D16" s="298">
        <v>9361.6658969777454</v>
      </c>
      <c r="E16" s="298">
        <v>9407.4916763760302</v>
      </c>
      <c r="F16" s="298">
        <v>9440.1447778269066</v>
      </c>
      <c r="G16" s="298">
        <v>9462.5136072509413</v>
      </c>
      <c r="H16" s="298">
        <v>9470.3781360509201</v>
      </c>
      <c r="I16" s="298">
        <v>9478.4057676026223</v>
      </c>
      <c r="J16" s="298">
        <v>9490.7329480480548</v>
      </c>
      <c r="K16" s="298">
        <v>9500.3123716912032</v>
      </c>
      <c r="L16" s="298">
        <v>9504.4020588304575</v>
      </c>
      <c r="M16" s="298">
        <v>9507.4534311240041</v>
      </c>
      <c r="N16" s="298">
        <v>9513.163812101895</v>
      </c>
      <c r="O16" s="298">
        <v>9554.2313070724394</v>
      </c>
      <c r="P16" s="298">
        <v>113690.89579095322</v>
      </c>
      <c r="Q16" s="299">
        <v>109448.63370540959</v>
      </c>
      <c r="R16" s="299">
        <v>0</v>
      </c>
      <c r="S16" s="299">
        <v>109448.63370540959</v>
      </c>
    </row>
    <row r="17" spans="1:19" x14ac:dyDescent="0.25">
      <c r="A17" s="244" t="s">
        <v>32</v>
      </c>
      <c r="B17" s="300" t="s">
        <v>81</v>
      </c>
      <c r="C17" s="1110" t="s">
        <v>157</v>
      </c>
      <c r="D17" s="301">
        <v>433.57394502827265</v>
      </c>
      <c r="E17" s="301">
        <v>435.69630916478002</v>
      </c>
      <c r="F17" s="301">
        <v>437.20859705982605</v>
      </c>
      <c r="G17" s="301">
        <v>438.24458165121956</v>
      </c>
      <c r="H17" s="301">
        <v>438.60881754845411</v>
      </c>
      <c r="I17" s="301">
        <v>438.98060734734327</v>
      </c>
      <c r="J17" s="301">
        <v>439.55152542064548</v>
      </c>
      <c r="K17" s="301">
        <v>439.99518454560933</v>
      </c>
      <c r="L17" s="301">
        <v>440.184593333149</v>
      </c>
      <c r="M17" s="301">
        <v>440.32591385640012</v>
      </c>
      <c r="N17" s="301">
        <v>440.59038306897878</v>
      </c>
      <c r="O17" s="301">
        <v>442.49237316377122</v>
      </c>
      <c r="P17" s="301">
        <v>5265.4528311884487</v>
      </c>
      <c r="Q17" s="302">
        <v>0</v>
      </c>
      <c r="R17" s="302">
        <v>5068.9777242454838</v>
      </c>
      <c r="S17" s="302">
        <v>5068.9777242454838</v>
      </c>
    </row>
    <row r="18" spans="1:19" x14ac:dyDescent="0.25">
      <c r="A18" s="244" t="s">
        <v>34</v>
      </c>
      <c r="B18" s="303" t="s">
        <v>162</v>
      </c>
      <c r="C18" s="304" t="s">
        <v>8</v>
      </c>
      <c r="D18" s="305">
        <f t="shared" ref="D18:S18" si="2">SUM(D16:D17)</f>
        <v>9795.2398420060181</v>
      </c>
      <c r="E18" s="305">
        <f t="shared" si="2"/>
        <v>9843.1879855408097</v>
      </c>
      <c r="F18" s="305">
        <f t="shared" si="2"/>
        <v>9877.3533748867321</v>
      </c>
      <c r="G18" s="305">
        <f t="shared" si="2"/>
        <v>9900.7581889021603</v>
      </c>
      <c r="H18" s="305">
        <f t="shared" si="2"/>
        <v>9908.9869535993748</v>
      </c>
      <c r="I18" s="305">
        <f t="shared" si="2"/>
        <v>9917.3863749499651</v>
      </c>
      <c r="J18" s="305">
        <f t="shared" si="2"/>
        <v>9930.2844734687005</v>
      </c>
      <c r="K18" s="305">
        <f t="shared" si="2"/>
        <v>9940.3075562368122</v>
      </c>
      <c r="L18" s="305">
        <f t="shared" si="2"/>
        <v>9944.5866521636071</v>
      </c>
      <c r="M18" s="305">
        <f t="shared" si="2"/>
        <v>9947.7793449804049</v>
      </c>
      <c r="N18" s="305">
        <f t="shared" si="2"/>
        <v>9953.7541951708736</v>
      </c>
      <c r="O18" s="305">
        <f t="shared" si="2"/>
        <v>9996.7236802362113</v>
      </c>
      <c r="P18" s="305">
        <f t="shared" si="2"/>
        <v>118956.34862214167</v>
      </c>
      <c r="Q18" s="306">
        <f t="shared" si="2"/>
        <v>109448.63370540959</v>
      </c>
      <c r="R18" s="306">
        <f t="shared" si="2"/>
        <v>5068.9777242454838</v>
      </c>
      <c r="S18" s="306">
        <f t="shared" si="2"/>
        <v>114517.61142965508</v>
      </c>
    </row>
    <row r="19" spans="1:19" x14ac:dyDescent="0.25">
      <c r="A19" s="244" t="s">
        <v>36</v>
      </c>
      <c r="B19" s="307" t="s">
        <v>8</v>
      </c>
      <c r="C19" s="308" t="s">
        <v>8</v>
      </c>
      <c r="D19" s="309" t="s">
        <v>8</v>
      </c>
      <c r="E19" s="309" t="s">
        <v>8</v>
      </c>
      <c r="F19" s="309" t="s">
        <v>8</v>
      </c>
      <c r="G19" s="309" t="s">
        <v>8</v>
      </c>
      <c r="H19" s="309" t="s">
        <v>8</v>
      </c>
      <c r="I19" s="309" t="s">
        <v>8</v>
      </c>
      <c r="J19" s="309" t="s">
        <v>8</v>
      </c>
      <c r="K19" s="309" t="s">
        <v>8</v>
      </c>
      <c r="L19" s="309" t="s">
        <v>8</v>
      </c>
      <c r="M19" s="309" t="s">
        <v>8</v>
      </c>
      <c r="N19" s="309" t="s">
        <v>8</v>
      </c>
      <c r="O19" s="309" t="s">
        <v>8</v>
      </c>
      <c r="P19" s="309" t="s">
        <v>8</v>
      </c>
      <c r="Q19" s="310" t="s">
        <v>8</v>
      </c>
      <c r="R19" s="310" t="s">
        <v>8</v>
      </c>
      <c r="S19" s="310" t="s">
        <v>8</v>
      </c>
    </row>
    <row r="20" spans="1:19" x14ac:dyDescent="0.25">
      <c r="A20" s="244" t="s">
        <v>37</v>
      </c>
      <c r="B20" s="311" t="s">
        <v>163</v>
      </c>
      <c r="C20" s="312" t="s">
        <v>8</v>
      </c>
      <c r="D20" s="313">
        <f t="shared" ref="D20:S20" si="3">D9+D13+D18</f>
        <v>7858218.4639203381</v>
      </c>
      <c r="E20" s="313">
        <f t="shared" si="3"/>
        <v>8514880.658587167</v>
      </c>
      <c r="F20" s="313">
        <f t="shared" si="3"/>
        <v>9214937.5105580986</v>
      </c>
      <c r="G20" s="313">
        <f t="shared" si="3"/>
        <v>9999971.9097214993</v>
      </c>
      <c r="H20" s="313">
        <f t="shared" si="3"/>
        <v>10795893.335798515</v>
      </c>
      <c r="I20" s="313">
        <f t="shared" si="3"/>
        <v>11516780.301094495</v>
      </c>
      <c r="J20" s="313">
        <f t="shared" si="3"/>
        <v>12181486.828647375</v>
      </c>
      <c r="K20" s="313">
        <f t="shared" si="3"/>
        <v>12873559.389729014</v>
      </c>
      <c r="L20" s="313">
        <f t="shared" si="3"/>
        <v>13614922.240665356</v>
      </c>
      <c r="M20" s="313">
        <f t="shared" si="3"/>
        <v>14406417.734311491</v>
      </c>
      <c r="N20" s="313">
        <f t="shared" si="3"/>
        <v>15168260.102611603</v>
      </c>
      <c r="O20" s="313">
        <f t="shared" si="3"/>
        <v>15848487.181108221</v>
      </c>
      <c r="P20" s="313">
        <f t="shared" si="3"/>
        <v>141993815.65675318</v>
      </c>
      <c r="Q20" s="314">
        <f t="shared" si="3"/>
        <v>133583980.35456032</v>
      </c>
      <c r="R20" s="314">
        <f t="shared" si="3"/>
        <v>7579694.7651366666</v>
      </c>
      <c r="S20" s="314">
        <f t="shared" si="3"/>
        <v>141163675.11969697</v>
      </c>
    </row>
    <row r="21" spans="1:19" x14ac:dyDescent="0.25">
      <c r="A21" s="244" t="s">
        <v>39</v>
      </c>
      <c r="B21" s="315" t="s">
        <v>8</v>
      </c>
      <c r="C21" s="316" t="s">
        <v>8</v>
      </c>
      <c r="D21" s="317" t="s">
        <v>8</v>
      </c>
      <c r="E21" s="317" t="s">
        <v>8</v>
      </c>
      <c r="F21" s="317" t="s">
        <v>8</v>
      </c>
      <c r="G21" s="317" t="s">
        <v>8</v>
      </c>
      <c r="H21" s="317" t="s">
        <v>8</v>
      </c>
      <c r="I21" s="317" t="s">
        <v>8</v>
      </c>
      <c r="J21" s="317" t="s">
        <v>8</v>
      </c>
      <c r="K21" s="317" t="s">
        <v>8</v>
      </c>
      <c r="L21" s="317" t="s">
        <v>8</v>
      </c>
      <c r="M21" s="317" t="s">
        <v>8</v>
      </c>
      <c r="N21" s="317" t="s">
        <v>8</v>
      </c>
      <c r="O21" s="317" t="s">
        <v>8</v>
      </c>
      <c r="P21" s="317" t="s">
        <v>8</v>
      </c>
      <c r="Q21" s="318" t="s">
        <v>8</v>
      </c>
      <c r="R21" s="318" t="s">
        <v>8</v>
      </c>
      <c r="S21" s="318" t="s">
        <v>8</v>
      </c>
    </row>
    <row r="22" spans="1:19" x14ac:dyDescent="0.25">
      <c r="A22" s="244" t="s">
        <v>40</v>
      </c>
      <c r="B22" s="319" t="s">
        <v>164</v>
      </c>
      <c r="C22" s="320" t="s">
        <v>8</v>
      </c>
      <c r="D22" s="321" t="s">
        <v>8</v>
      </c>
      <c r="E22" s="321" t="s">
        <v>8</v>
      </c>
      <c r="F22" s="321" t="s">
        <v>8</v>
      </c>
      <c r="G22" s="321" t="s">
        <v>8</v>
      </c>
      <c r="H22" s="321" t="s">
        <v>8</v>
      </c>
      <c r="I22" s="321" t="s">
        <v>8</v>
      </c>
      <c r="J22" s="321" t="s">
        <v>8</v>
      </c>
      <c r="K22" s="321" t="s">
        <v>8</v>
      </c>
      <c r="L22" s="321" t="s">
        <v>8</v>
      </c>
      <c r="M22" s="321" t="s">
        <v>8</v>
      </c>
      <c r="N22" s="321" t="s">
        <v>8</v>
      </c>
      <c r="O22" s="321" t="s">
        <v>8</v>
      </c>
      <c r="P22" s="321" t="s">
        <v>8</v>
      </c>
      <c r="Q22" s="322" t="s">
        <v>8</v>
      </c>
      <c r="R22" s="322" t="s">
        <v>8</v>
      </c>
      <c r="S22" s="322" t="s">
        <v>8</v>
      </c>
    </row>
    <row r="23" spans="1:19" x14ac:dyDescent="0.25">
      <c r="A23" s="244" t="s">
        <v>42</v>
      </c>
      <c r="B23" s="323" t="s">
        <v>165</v>
      </c>
      <c r="C23" s="324" t="s">
        <v>8</v>
      </c>
      <c r="D23" s="325">
        <f t="shared" ref="D23:P23" si="4">D4+D5+D8++D12</f>
        <v>7317106.0058810422</v>
      </c>
      <c r="E23" s="325">
        <f t="shared" si="4"/>
        <v>7947795.7312674858</v>
      </c>
      <c r="F23" s="325">
        <f t="shared" si="4"/>
        <v>8617197.9109846782</v>
      </c>
      <c r="G23" s="325">
        <f t="shared" si="4"/>
        <v>9368644.4673432298</v>
      </c>
      <c r="H23" s="325">
        <f t="shared" si="4"/>
        <v>10131538.098626822</v>
      </c>
      <c r="I23" s="325">
        <f t="shared" si="4"/>
        <v>10821228.987575404</v>
      </c>
      <c r="J23" s="325">
        <f t="shared" si="4"/>
        <v>11456657.413319435</v>
      </c>
      <c r="K23" s="325">
        <f t="shared" si="4"/>
        <v>12118849.578032961</v>
      </c>
      <c r="L23" s="325">
        <f t="shared" si="4"/>
        <v>12827492.585276077</v>
      </c>
      <c r="M23" s="325">
        <f t="shared" si="4"/>
        <v>13585057.426330198</v>
      </c>
      <c r="N23" s="325">
        <f t="shared" si="4"/>
        <v>14315880.807310181</v>
      </c>
      <c r="O23" s="325">
        <f t="shared" si="4"/>
        <v>14967082.708907377</v>
      </c>
      <c r="P23" s="325">
        <f t="shared" si="4"/>
        <v>133474531.72085491</v>
      </c>
      <c r="Q23" s="326" t="s">
        <v>8</v>
      </c>
      <c r="R23" s="326" t="s">
        <v>8</v>
      </c>
      <c r="S23" s="326" t="s">
        <v>8</v>
      </c>
    </row>
    <row r="24" spans="1:19" x14ac:dyDescent="0.25">
      <c r="A24" s="244" t="s">
        <v>43</v>
      </c>
      <c r="B24" s="327" t="s">
        <v>166</v>
      </c>
      <c r="C24" s="328" t="s">
        <v>8</v>
      </c>
      <c r="D24" s="329">
        <f t="shared" ref="D24:P24" si="5">D6+D7</f>
        <v>531317.21819728939</v>
      </c>
      <c r="E24" s="329">
        <f t="shared" si="5"/>
        <v>557241.73933413916</v>
      </c>
      <c r="F24" s="329">
        <f t="shared" si="5"/>
        <v>587862.2461985345</v>
      </c>
      <c r="G24" s="329">
        <f t="shared" si="5"/>
        <v>621426.68418936804</v>
      </c>
      <c r="H24" s="329">
        <f t="shared" si="5"/>
        <v>654446.2502180934</v>
      </c>
      <c r="I24" s="329">
        <f t="shared" si="5"/>
        <v>685633.92714413954</v>
      </c>
      <c r="J24" s="329">
        <f t="shared" si="5"/>
        <v>714899.13085446786</v>
      </c>
      <c r="K24" s="329">
        <f t="shared" si="5"/>
        <v>744769.5041398179</v>
      </c>
      <c r="L24" s="329">
        <f t="shared" si="5"/>
        <v>777485.06873711711</v>
      </c>
      <c r="M24" s="329">
        <f t="shared" si="5"/>
        <v>811412.52863631304</v>
      </c>
      <c r="N24" s="329">
        <f t="shared" si="5"/>
        <v>842425.54110625223</v>
      </c>
      <c r="O24" s="329">
        <f t="shared" si="5"/>
        <v>871407.74852060911</v>
      </c>
      <c r="P24" s="329">
        <f t="shared" si="5"/>
        <v>8400327.5872761421</v>
      </c>
      <c r="Q24" s="330" t="s">
        <v>8</v>
      </c>
      <c r="R24" s="330" t="s">
        <v>8</v>
      </c>
      <c r="S24" s="330" t="s">
        <v>8</v>
      </c>
    </row>
    <row r="25" spans="1:19" x14ac:dyDescent="0.25">
      <c r="A25" s="244" t="s">
        <v>83</v>
      </c>
      <c r="B25" s="331" t="s">
        <v>93</v>
      </c>
      <c r="C25" s="332" t="s">
        <v>8</v>
      </c>
      <c r="D25" s="333">
        <f t="shared" ref="D25:P25" si="6">D16</f>
        <v>9361.6658969777454</v>
      </c>
      <c r="E25" s="333">
        <f t="shared" si="6"/>
        <v>9407.4916763760302</v>
      </c>
      <c r="F25" s="333">
        <f t="shared" si="6"/>
        <v>9440.1447778269066</v>
      </c>
      <c r="G25" s="333">
        <f t="shared" si="6"/>
        <v>9462.5136072509413</v>
      </c>
      <c r="H25" s="333">
        <f t="shared" si="6"/>
        <v>9470.3781360509201</v>
      </c>
      <c r="I25" s="333">
        <f t="shared" si="6"/>
        <v>9478.4057676026223</v>
      </c>
      <c r="J25" s="333">
        <f t="shared" si="6"/>
        <v>9490.7329480480548</v>
      </c>
      <c r="K25" s="333">
        <f t="shared" si="6"/>
        <v>9500.3123716912032</v>
      </c>
      <c r="L25" s="333">
        <f t="shared" si="6"/>
        <v>9504.4020588304575</v>
      </c>
      <c r="M25" s="333">
        <f t="shared" si="6"/>
        <v>9507.4534311240041</v>
      </c>
      <c r="N25" s="333">
        <f t="shared" si="6"/>
        <v>9513.163812101895</v>
      </c>
      <c r="O25" s="333">
        <f t="shared" si="6"/>
        <v>9554.2313070724394</v>
      </c>
      <c r="P25" s="333">
        <f t="shared" si="6"/>
        <v>113690.89579095322</v>
      </c>
      <c r="Q25" s="334" t="s">
        <v>8</v>
      </c>
      <c r="R25" s="334" t="s">
        <v>8</v>
      </c>
      <c r="S25" s="334" t="s">
        <v>8</v>
      </c>
    </row>
    <row r="26" spans="1:19" x14ac:dyDescent="0.25">
      <c r="A26" s="244" t="s">
        <v>85</v>
      </c>
      <c r="B26" s="335" t="s">
        <v>95</v>
      </c>
      <c r="C26" s="336" t="s">
        <v>8</v>
      </c>
      <c r="D26" s="337">
        <f t="shared" ref="D26:P26" si="7">D17</f>
        <v>433.57394502827265</v>
      </c>
      <c r="E26" s="337">
        <f t="shared" si="7"/>
        <v>435.69630916478002</v>
      </c>
      <c r="F26" s="337">
        <f t="shared" si="7"/>
        <v>437.20859705982605</v>
      </c>
      <c r="G26" s="337">
        <f t="shared" si="7"/>
        <v>438.24458165121956</v>
      </c>
      <c r="H26" s="337">
        <f t="shared" si="7"/>
        <v>438.60881754845411</v>
      </c>
      <c r="I26" s="337">
        <f t="shared" si="7"/>
        <v>438.98060734734327</v>
      </c>
      <c r="J26" s="337">
        <f t="shared" si="7"/>
        <v>439.55152542064548</v>
      </c>
      <c r="K26" s="337">
        <f t="shared" si="7"/>
        <v>439.99518454560933</v>
      </c>
      <c r="L26" s="337">
        <f t="shared" si="7"/>
        <v>440.184593333149</v>
      </c>
      <c r="M26" s="337">
        <f t="shared" si="7"/>
        <v>440.32591385640012</v>
      </c>
      <c r="N26" s="337">
        <f t="shared" si="7"/>
        <v>440.59038306897878</v>
      </c>
      <c r="O26" s="337">
        <f t="shared" si="7"/>
        <v>442.49237316377122</v>
      </c>
      <c r="P26" s="337">
        <f t="shared" si="7"/>
        <v>5265.4528311884487</v>
      </c>
      <c r="Q26" s="338" t="s">
        <v>8</v>
      </c>
      <c r="R26" s="338" t="s">
        <v>8</v>
      </c>
      <c r="S26" s="338" t="s">
        <v>8</v>
      </c>
    </row>
    <row r="27" spans="1:19" x14ac:dyDescent="0.25">
      <c r="A27" s="244" t="s">
        <v>86</v>
      </c>
      <c r="B27" s="339" t="s">
        <v>167</v>
      </c>
      <c r="C27" s="340" t="s">
        <v>8</v>
      </c>
      <c r="D27" s="341">
        <f t="shared" ref="D27:P27" si="8">SUM(D23:D26)</f>
        <v>7858218.4639203371</v>
      </c>
      <c r="E27" s="341">
        <f t="shared" si="8"/>
        <v>8514880.6585871652</v>
      </c>
      <c r="F27" s="341">
        <f t="shared" si="8"/>
        <v>9214937.5105581004</v>
      </c>
      <c r="G27" s="341">
        <f t="shared" si="8"/>
        <v>9999971.9097214993</v>
      </c>
      <c r="H27" s="341">
        <f t="shared" si="8"/>
        <v>10795893.335798515</v>
      </c>
      <c r="I27" s="341">
        <f t="shared" si="8"/>
        <v>11516780.301094495</v>
      </c>
      <c r="J27" s="341">
        <f t="shared" si="8"/>
        <v>12181486.828647373</v>
      </c>
      <c r="K27" s="341">
        <f t="shared" si="8"/>
        <v>12873559.389729017</v>
      </c>
      <c r="L27" s="341">
        <f t="shared" si="8"/>
        <v>13614922.240665358</v>
      </c>
      <c r="M27" s="341">
        <f t="shared" si="8"/>
        <v>14406417.734311491</v>
      </c>
      <c r="N27" s="341">
        <f t="shared" si="8"/>
        <v>15168260.102611605</v>
      </c>
      <c r="O27" s="341">
        <f t="shared" si="8"/>
        <v>15848487.181108221</v>
      </c>
      <c r="P27" s="341">
        <f t="shared" si="8"/>
        <v>141993815.65675318</v>
      </c>
      <c r="Q27" s="342" t="s">
        <v>8</v>
      </c>
      <c r="R27" s="342" t="s">
        <v>8</v>
      </c>
      <c r="S27" s="342" t="s">
        <v>8</v>
      </c>
    </row>
    <row r="28" spans="1:19" x14ac:dyDescent="0.25">
      <c r="A28" s="244" t="s">
        <v>88</v>
      </c>
      <c r="B28" s="343" t="s">
        <v>8</v>
      </c>
      <c r="C28" s="344" t="s">
        <v>8</v>
      </c>
      <c r="D28" s="345" t="s">
        <v>8</v>
      </c>
      <c r="E28" s="345" t="s">
        <v>8</v>
      </c>
      <c r="F28" s="345" t="s">
        <v>8</v>
      </c>
      <c r="G28" s="345" t="s">
        <v>8</v>
      </c>
      <c r="H28" s="345" t="s">
        <v>8</v>
      </c>
      <c r="I28" s="345" t="s">
        <v>8</v>
      </c>
      <c r="J28" s="345" t="s">
        <v>8</v>
      </c>
      <c r="K28" s="345" t="s">
        <v>8</v>
      </c>
      <c r="L28" s="345" t="s">
        <v>8</v>
      </c>
      <c r="M28" s="345" t="s">
        <v>8</v>
      </c>
      <c r="N28" s="345" t="s">
        <v>8</v>
      </c>
      <c r="O28" s="345" t="s">
        <v>8</v>
      </c>
      <c r="P28" s="345" t="s">
        <v>8</v>
      </c>
      <c r="Q28" s="346" t="s">
        <v>8</v>
      </c>
      <c r="R28" s="346" t="s">
        <v>8</v>
      </c>
      <c r="S28" s="346" t="s">
        <v>8</v>
      </c>
    </row>
    <row r="29" spans="1:19" x14ac:dyDescent="0.25">
      <c r="A29" s="244" t="s">
        <v>90</v>
      </c>
      <c r="B29" s="347" t="s">
        <v>168</v>
      </c>
      <c r="C29" s="348" t="s">
        <v>8</v>
      </c>
      <c r="D29" s="349" t="s">
        <v>8</v>
      </c>
      <c r="E29" s="349" t="s">
        <v>8</v>
      </c>
      <c r="F29" s="349" t="s">
        <v>8</v>
      </c>
      <c r="G29" s="349" t="s">
        <v>8</v>
      </c>
      <c r="H29" s="349" t="s">
        <v>8</v>
      </c>
      <c r="I29" s="349" t="s">
        <v>8</v>
      </c>
      <c r="J29" s="349" t="s">
        <v>8</v>
      </c>
      <c r="K29" s="349" t="s">
        <v>8</v>
      </c>
      <c r="L29" s="349" t="s">
        <v>8</v>
      </c>
      <c r="M29" s="349" t="s">
        <v>8</v>
      </c>
      <c r="N29" s="349" t="s">
        <v>8</v>
      </c>
      <c r="O29" s="349" t="s">
        <v>8</v>
      </c>
      <c r="P29" s="349" t="s">
        <v>8</v>
      </c>
      <c r="Q29" s="350" t="s">
        <v>8</v>
      </c>
      <c r="R29" s="350" t="s">
        <v>8</v>
      </c>
      <c r="S29" s="350" t="s">
        <v>8</v>
      </c>
    </row>
    <row r="30" spans="1:19" x14ac:dyDescent="0.25">
      <c r="A30" s="244" t="s">
        <v>92</v>
      </c>
      <c r="B30" s="351" t="s">
        <v>102</v>
      </c>
      <c r="C30" s="340" t="s">
        <v>8</v>
      </c>
      <c r="D30" s="352">
        <v>0.95573626046715798</v>
      </c>
      <c r="E30" s="352">
        <v>0.95573626046715798</v>
      </c>
      <c r="F30" s="352">
        <v>0.95573626046715798</v>
      </c>
      <c r="G30" s="352">
        <v>0.95573626046715798</v>
      </c>
      <c r="H30" s="352">
        <v>0.95573626046715798</v>
      </c>
      <c r="I30" s="352">
        <v>0.95573626046715798</v>
      </c>
      <c r="J30" s="352">
        <v>0.95573626046715798</v>
      </c>
      <c r="K30" s="352">
        <v>0.95573626046715798</v>
      </c>
      <c r="L30" s="352">
        <v>0.95573626046715798</v>
      </c>
      <c r="M30" s="352">
        <v>0.95573626046715798</v>
      </c>
      <c r="N30" s="352">
        <v>0.95573626046715798</v>
      </c>
      <c r="O30" s="352">
        <v>0.95573626046715798</v>
      </c>
      <c r="P30" s="352">
        <v>0.95573626046715798</v>
      </c>
      <c r="Q30" s="342" t="s">
        <v>8</v>
      </c>
      <c r="R30" s="342" t="s">
        <v>8</v>
      </c>
      <c r="S30" s="342" t="s">
        <v>8</v>
      </c>
    </row>
    <row r="31" spans="1:19" x14ac:dyDescent="0.25">
      <c r="A31" s="244" t="s">
        <v>94</v>
      </c>
      <c r="B31" s="353" t="s">
        <v>104</v>
      </c>
      <c r="C31" s="340" t="s">
        <v>8</v>
      </c>
      <c r="D31" s="354">
        <v>4.4263739532842197E-2</v>
      </c>
      <c r="E31" s="354">
        <v>4.4263739532842197E-2</v>
      </c>
      <c r="F31" s="354">
        <v>4.4263739532842197E-2</v>
      </c>
      <c r="G31" s="354">
        <v>4.4263739532842197E-2</v>
      </c>
      <c r="H31" s="354">
        <v>4.4263739532842197E-2</v>
      </c>
      <c r="I31" s="354">
        <v>4.4263739532842197E-2</v>
      </c>
      <c r="J31" s="354">
        <v>4.4263739532842197E-2</v>
      </c>
      <c r="K31" s="354">
        <v>4.4263739532842197E-2</v>
      </c>
      <c r="L31" s="354">
        <v>4.4263739532842197E-2</v>
      </c>
      <c r="M31" s="354">
        <v>4.4263739532842197E-2</v>
      </c>
      <c r="N31" s="354">
        <v>4.4263739532842197E-2</v>
      </c>
      <c r="O31" s="354">
        <v>4.4263739532842197E-2</v>
      </c>
      <c r="P31" s="354">
        <v>4.4263739532842197E-2</v>
      </c>
      <c r="Q31" s="342" t="s">
        <v>8</v>
      </c>
      <c r="R31" s="342" t="s">
        <v>8</v>
      </c>
      <c r="S31" s="342" t="s">
        <v>8</v>
      </c>
    </row>
    <row r="32" spans="1:19" x14ac:dyDescent="0.25">
      <c r="A32" s="244" t="s">
        <v>96</v>
      </c>
      <c r="B32" s="355" t="s">
        <v>8</v>
      </c>
      <c r="C32" s="356" t="s">
        <v>8</v>
      </c>
      <c r="D32" s="357" t="s">
        <v>8</v>
      </c>
      <c r="E32" s="357" t="s">
        <v>8</v>
      </c>
      <c r="F32" s="357" t="s">
        <v>8</v>
      </c>
      <c r="G32" s="357" t="s">
        <v>8</v>
      </c>
      <c r="H32" s="357" t="s">
        <v>8</v>
      </c>
      <c r="I32" s="357" t="s">
        <v>8</v>
      </c>
      <c r="J32" s="357" t="s">
        <v>8</v>
      </c>
      <c r="K32" s="357" t="s">
        <v>8</v>
      </c>
      <c r="L32" s="357" t="s">
        <v>8</v>
      </c>
      <c r="M32" s="357" t="s">
        <v>8</v>
      </c>
      <c r="N32" s="357" t="s">
        <v>8</v>
      </c>
      <c r="O32" s="357" t="s">
        <v>8</v>
      </c>
      <c r="P32" s="357" t="s">
        <v>8</v>
      </c>
      <c r="Q32" s="358" t="s">
        <v>8</v>
      </c>
      <c r="R32" s="358" t="s">
        <v>8</v>
      </c>
      <c r="S32" s="358" t="s">
        <v>8</v>
      </c>
    </row>
    <row r="33" spans="1:19" x14ac:dyDescent="0.25">
      <c r="A33" s="244" t="s">
        <v>98</v>
      </c>
      <c r="B33" s="359" t="s">
        <v>169</v>
      </c>
      <c r="C33" s="360" t="s">
        <v>8</v>
      </c>
      <c r="D33" s="361" t="s">
        <v>8</v>
      </c>
      <c r="E33" s="361" t="s">
        <v>8</v>
      </c>
      <c r="F33" s="361" t="s">
        <v>8</v>
      </c>
      <c r="G33" s="361" t="s">
        <v>8</v>
      </c>
      <c r="H33" s="361" t="s">
        <v>8</v>
      </c>
      <c r="I33" s="361" t="s">
        <v>8</v>
      </c>
      <c r="J33" s="361" t="s">
        <v>8</v>
      </c>
      <c r="K33" s="361" t="s">
        <v>8</v>
      </c>
      <c r="L33" s="361" t="s">
        <v>8</v>
      </c>
      <c r="M33" s="361" t="s">
        <v>8</v>
      </c>
      <c r="N33" s="361" t="s">
        <v>8</v>
      </c>
      <c r="O33" s="361" t="s">
        <v>8</v>
      </c>
      <c r="P33" s="361" t="s">
        <v>8</v>
      </c>
      <c r="Q33" s="362" t="s">
        <v>8</v>
      </c>
      <c r="R33" s="362" t="s">
        <v>8</v>
      </c>
      <c r="S33" s="362" t="s">
        <v>8</v>
      </c>
    </row>
    <row r="34" spans="1:19" x14ac:dyDescent="0.25">
      <c r="A34" s="244" t="s">
        <v>99</v>
      </c>
      <c r="B34" s="363" t="s">
        <v>109</v>
      </c>
      <c r="C34" s="340" t="s">
        <v>8</v>
      </c>
      <c r="D34" s="364">
        <v>1</v>
      </c>
      <c r="E34" s="364">
        <v>1</v>
      </c>
      <c r="F34" s="364">
        <v>1</v>
      </c>
      <c r="G34" s="364">
        <v>1</v>
      </c>
      <c r="H34" s="364">
        <v>1</v>
      </c>
      <c r="I34" s="364">
        <v>1</v>
      </c>
      <c r="J34" s="364">
        <v>1</v>
      </c>
      <c r="K34" s="364">
        <v>1</v>
      </c>
      <c r="L34" s="364">
        <v>1</v>
      </c>
      <c r="M34" s="364">
        <v>1</v>
      </c>
      <c r="N34" s="364">
        <v>1</v>
      </c>
      <c r="O34" s="364">
        <v>1</v>
      </c>
      <c r="P34" s="364">
        <v>1</v>
      </c>
      <c r="Q34" s="342" t="s">
        <v>8</v>
      </c>
      <c r="R34" s="342" t="s">
        <v>8</v>
      </c>
      <c r="S34" s="342" t="s">
        <v>8</v>
      </c>
    </row>
    <row r="35" spans="1:19" x14ac:dyDescent="0.25">
      <c r="A35" s="244" t="s">
        <v>101</v>
      </c>
      <c r="B35" s="365" t="s">
        <v>111</v>
      </c>
      <c r="C35" s="340" t="s">
        <v>8</v>
      </c>
      <c r="D35" s="366">
        <v>0.90170600000000001</v>
      </c>
      <c r="E35" s="366">
        <v>0.90170600000000001</v>
      </c>
      <c r="F35" s="366">
        <v>0.90170600000000001</v>
      </c>
      <c r="G35" s="366">
        <v>0.90170600000000001</v>
      </c>
      <c r="H35" s="366">
        <v>0.90170600000000001</v>
      </c>
      <c r="I35" s="366">
        <v>0.90170600000000001</v>
      </c>
      <c r="J35" s="366">
        <v>0.90170600000000001</v>
      </c>
      <c r="K35" s="366">
        <v>0.90170600000000001</v>
      </c>
      <c r="L35" s="366">
        <v>0.90170600000000001</v>
      </c>
      <c r="M35" s="366">
        <v>0.90170600000000001</v>
      </c>
      <c r="N35" s="366">
        <v>0.90170600000000001</v>
      </c>
      <c r="O35" s="366">
        <v>0.90170600000000001</v>
      </c>
      <c r="P35" s="366">
        <v>0.90170600000000001</v>
      </c>
      <c r="Q35" s="342" t="s">
        <v>8</v>
      </c>
      <c r="R35" s="342" t="s">
        <v>8</v>
      </c>
      <c r="S35" s="342" t="s">
        <v>8</v>
      </c>
    </row>
    <row r="36" spans="1:19" x14ac:dyDescent="0.25">
      <c r="A36" s="244" t="s">
        <v>103</v>
      </c>
      <c r="B36" s="367" t="s">
        <v>113</v>
      </c>
      <c r="C36" s="340" t="s">
        <v>8</v>
      </c>
      <c r="D36" s="368">
        <v>0.96268600000000004</v>
      </c>
      <c r="E36" s="368">
        <v>0.96268600000000004</v>
      </c>
      <c r="F36" s="368">
        <v>0.96268600000000004</v>
      </c>
      <c r="G36" s="368">
        <v>0.96268600000000004</v>
      </c>
      <c r="H36" s="368">
        <v>0.96268600000000004</v>
      </c>
      <c r="I36" s="368">
        <v>0.96268600000000004</v>
      </c>
      <c r="J36" s="368">
        <v>0.96268600000000004</v>
      </c>
      <c r="K36" s="368">
        <v>0.96268600000000004</v>
      </c>
      <c r="L36" s="368">
        <v>0.96268600000000004</v>
      </c>
      <c r="M36" s="368">
        <v>0.96268600000000004</v>
      </c>
      <c r="N36" s="368">
        <v>0.96268600000000004</v>
      </c>
      <c r="O36" s="368">
        <v>0.96268600000000004</v>
      </c>
      <c r="P36" s="368">
        <v>0.96268600000000004</v>
      </c>
      <c r="Q36" s="342" t="s">
        <v>8</v>
      </c>
      <c r="R36" s="342" t="s">
        <v>8</v>
      </c>
      <c r="S36" s="342" t="s">
        <v>8</v>
      </c>
    </row>
    <row r="37" spans="1:19" x14ac:dyDescent="0.25">
      <c r="A37" s="244" t="s">
        <v>105</v>
      </c>
      <c r="B37" s="369" t="s">
        <v>8</v>
      </c>
      <c r="C37" s="370" t="s">
        <v>8</v>
      </c>
      <c r="D37" s="371" t="s">
        <v>8</v>
      </c>
      <c r="E37" s="371" t="s">
        <v>8</v>
      </c>
      <c r="F37" s="371" t="s">
        <v>8</v>
      </c>
      <c r="G37" s="371" t="s">
        <v>8</v>
      </c>
      <c r="H37" s="371" t="s">
        <v>8</v>
      </c>
      <c r="I37" s="371" t="s">
        <v>8</v>
      </c>
      <c r="J37" s="371" t="s">
        <v>8</v>
      </c>
      <c r="K37" s="371" t="s">
        <v>8</v>
      </c>
      <c r="L37" s="371" t="s">
        <v>8</v>
      </c>
      <c r="M37" s="371" t="s">
        <v>8</v>
      </c>
      <c r="N37" s="371" t="s">
        <v>8</v>
      </c>
      <c r="O37" s="371" t="s">
        <v>8</v>
      </c>
      <c r="P37" s="371" t="s">
        <v>8</v>
      </c>
      <c r="Q37" s="372" t="s">
        <v>8</v>
      </c>
      <c r="R37" s="372" t="s">
        <v>8</v>
      </c>
      <c r="S37" s="372" t="s">
        <v>8</v>
      </c>
    </row>
    <row r="38" spans="1:19" x14ac:dyDescent="0.25">
      <c r="A38" s="244" t="s">
        <v>106</v>
      </c>
      <c r="B38" s="311" t="s">
        <v>170</v>
      </c>
      <c r="C38" s="340" t="s">
        <v>8</v>
      </c>
      <c r="D38" s="341">
        <f t="shared" ref="D38:P38" si="9">D23*D34</f>
        <v>7317106.0058810422</v>
      </c>
      <c r="E38" s="341">
        <f t="shared" si="9"/>
        <v>7947795.7312674858</v>
      </c>
      <c r="F38" s="341">
        <f t="shared" si="9"/>
        <v>8617197.9109846782</v>
      </c>
      <c r="G38" s="341">
        <f t="shared" si="9"/>
        <v>9368644.4673432298</v>
      </c>
      <c r="H38" s="341">
        <f t="shared" si="9"/>
        <v>10131538.098626822</v>
      </c>
      <c r="I38" s="341">
        <f t="shared" si="9"/>
        <v>10821228.987575404</v>
      </c>
      <c r="J38" s="341">
        <f t="shared" si="9"/>
        <v>11456657.413319435</v>
      </c>
      <c r="K38" s="341">
        <f t="shared" si="9"/>
        <v>12118849.578032961</v>
      </c>
      <c r="L38" s="341">
        <f t="shared" si="9"/>
        <v>12827492.585276077</v>
      </c>
      <c r="M38" s="341">
        <f t="shared" si="9"/>
        <v>13585057.426330198</v>
      </c>
      <c r="N38" s="341">
        <f t="shared" si="9"/>
        <v>14315880.807310181</v>
      </c>
      <c r="O38" s="341">
        <f t="shared" si="9"/>
        <v>14967082.708907377</v>
      </c>
      <c r="P38" s="341">
        <f t="shared" si="9"/>
        <v>133474531.72085491</v>
      </c>
      <c r="Q38" s="342" t="s">
        <v>8</v>
      </c>
      <c r="R38" s="342" t="s">
        <v>8</v>
      </c>
      <c r="S38" s="342" t="s">
        <v>8</v>
      </c>
    </row>
    <row r="39" spans="1:19" x14ac:dyDescent="0.25">
      <c r="A39" s="244" t="s">
        <v>108</v>
      </c>
      <c r="B39" s="311" t="s">
        <v>171</v>
      </c>
      <c r="C39" s="340" t="s">
        <v>8</v>
      </c>
      <c r="D39" s="341">
        <f t="shared" ref="D39:P39" si="10">D24*D35</f>
        <v>479091.92355180503</v>
      </c>
      <c r="E39" s="341">
        <f t="shared" si="10"/>
        <v>502468.2198080293</v>
      </c>
      <c r="F39" s="341">
        <f t="shared" si="10"/>
        <v>530078.91457069572</v>
      </c>
      <c r="G39" s="341">
        <f t="shared" si="10"/>
        <v>560344.16969365824</v>
      </c>
      <c r="H39" s="341">
        <f t="shared" si="10"/>
        <v>590118.11049915617</v>
      </c>
      <c r="I39" s="341">
        <f t="shared" si="10"/>
        <v>618240.22590943344</v>
      </c>
      <c r="J39" s="341">
        <f t="shared" si="10"/>
        <v>644628.83568625886</v>
      </c>
      <c r="K39" s="341">
        <f t="shared" si="10"/>
        <v>671563.13049989869</v>
      </c>
      <c r="L39" s="341">
        <f t="shared" si="10"/>
        <v>701062.95139067096</v>
      </c>
      <c r="M39" s="341">
        <f t="shared" si="10"/>
        <v>731655.54554653529</v>
      </c>
      <c r="N39" s="341">
        <f t="shared" si="10"/>
        <v>759620.16496875428</v>
      </c>
      <c r="O39" s="341">
        <f t="shared" si="10"/>
        <v>785753.5952875244</v>
      </c>
      <c r="P39" s="341">
        <f t="shared" si="10"/>
        <v>7574625.7874124208</v>
      </c>
      <c r="Q39" s="342" t="s">
        <v>8</v>
      </c>
      <c r="R39" s="342" t="s">
        <v>8</v>
      </c>
      <c r="S39" s="342" t="s">
        <v>8</v>
      </c>
    </row>
    <row r="40" spans="1:19" x14ac:dyDescent="0.25">
      <c r="A40" s="244" t="s">
        <v>110</v>
      </c>
      <c r="B40" s="311" t="s">
        <v>172</v>
      </c>
      <c r="C40" s="340" t="s">
        <v>8</v>
      </c>
      <c r="D40" s="341">
        <f t="shared" ref="D40:P40" si="11">D25*D36</f>
        <v>9012.3446956979187</v>
      </c>
      <c r="E40" s="341">
        <f t="shared" si="11"/>
        <v>9056.4605319637358</v>
      </c>
      <c r="F40" s="341">
        <f t="shared" si="11"/>
        <v>9087.8952155870738</v>
      </c>
      <c r="G40" s="341">
        <f t="shared" si="11"/>
        <v>9109.4293745099803</v>
      </c>
      <c r="H40" s="341">
        <f t="shared" si="11"/>
        <v>9117.0004462823163</v>
      </c>
      <c r="I40" s="341">
        <f t="shared" si="11"/>
        <v>9124.728534790298</v>
      </c>
      <c r="J40" s="341">
        <f t="shared" si="11"/>
        <v>9136.5957388245897</v>
      </c>
      <c r="K40" s="341">
        <f t="shared" si="11"/>
        <v>9145.8177158539183</v>
      </c>
      <c r="L40" s="341">
        <f t="shared" si="11"/>
        <v>9149.7548004072578</v>
      </c>
      <c r="M40" s="341">
        <f t="shared" si="11"/>
        <v>9152.6923137950434</v>
      </c>
      <c r="N40" s="341">
        <f t="shared" si="11"/>
        <v>9158.1896176171249</v>
      </c>
      <c r="O40" s="341">
        <f t="shared" si="11"/>
        <v>9197.7247200803395</v>
      </c>
      <c r="P40" s="341">
        <f t="shared" si="11"/>
        <v>109448.63370540959</v>
      </c>
      <c r="Q40" s="342" t="s">
        <v>8</v>
      </c>
      <c r="R40" s="342" t="s">
        <v>8</v>
      </c>
      <c r="S40" s="342" t="s">
        <v>8</v>
      </c>
    </row>
    <row r="41" spans="1:19" x14ac:dyDescent="0.25">
      <c r="A41" s="244" t="s">
        <v>112</v>
      </c>
      <c r="B41" s="311" t="s">
        <v>173</v>
      </c>
      <c r="C41" s="373" t="s">
        <v>8</v>
      </c>
      <c r="D41" s="374">
        <f t="shared" ref="D41:P41" si="12">D26*D36</f>
        <v>417.3955668434877</v>
      </c>
      <c r="E41" s="374">
        <f t="shared" si="12"/>
        <v>419.43873708460541</v>
      </c>
      <c r="F41" s="374">
        <f t="shared" si="12"/>
        <v>420.89459546913571</v>
      </c>
      <c r="G41" s="374">
        <f t="shared" si="12"/>
        <v>421.891923331486</v>
      </c>
      <c r="H41" s="374">
        <f t="shared" si="12"/>
        <v>422.2425681304511</v>
      </c>
      <c r="I41" s="374">
        <f t="shared" si="12"/>
        <v>422.60048496478453</v>
      </c>
      <c r="J41" s="374">
        <f t="shared" si="12"/>
        <v>423.15009980109954</v>
      </c>
      <c r="K41" s="374">
        <f t="shared" si="12"/>
        <v>423.57720422947449</v>
      </c>
      <c r="L41" s="374">
        <f t="shared" si="12"/>
        <v>423.75954541751588</v>
      </c>
      <c r="M41" s="374">
        <f t="shared" si="12"/>
        <v>423.89559270676244</v>
      </c>
      <c r="N41" s="374">
        <f t="shared" si="12"/>
        <v>424.15019351514292</v>
      </c>
      <c r="O41" s="374">
        <f t="shared" si="12"/>
        <v>425.98121275153829</v>
      </c>
      <c r="P41" s="374">
        <f t="shared" si="12"/>
        <v>5068.9777242454829</v>
      </c>
      <c r="Q41" s="375" t="s">
        <v>8</v>
      </c>
      <c r="R41" s="375" t="s">
        <v>8</v>
      </c>
      <c r="S41" s="375" t="s">
        <v>8</v>
      </c>
    </row>
    <row r="42" spans="1:19" x14ac:dyDescent="0.25">
      <c r="A42" s="244" t="s">
        <v>114</v>
      </c>
      <c r="B42" s="311" t="s">
        <v>174</v>
      </c>
      <c r="C42" s="376" t="s">
        <v>8</v>
      </c>
      <c r="D42" s="377">
        <f t="shared" ref="D42:P42" si="13">SUM(D38:D41)</f>
        <v>7805627.6696953885</v>
      </c>
      <c r="E42" s="377">
        <f t="shared" si="13"/>
        <v>8459739.8503445629</v>
      </c>
      <c r="F42" s="377">
        <f t="shared" si="13"/>
        <v>9156785.6153664291</v>
      </c>
      <c r="G42" s="377">
        <f t="shared" si="13"/>
        <v>9938519.9583347291</v>
      </c>
      <c r="H42" s="377">
        <f t="shared" si="13"/>
        <v>10731195.452140391</v>
      </c>
      <c r="I42" s="377">
        <f t="shared" si="13"/>
        <v>11449016.542504594</v>
      </c>
      <c r="J42" s="377">
        <f t="shared" si="13"/>
        <v>12110845.994844319</v>
      </c>
      <c r="K42" s="377">
        <f t="shared" si="13"/>
        <v>12799982.103452943</v>
      </c>
      <c r="L42" s="377">
        <f t="shared" si="13"/>
        <v>13538129.051012572</v>
      </c>
      <c r="M42" s="377">
        <f t="shared" si="13"/>
        <v>14326289.559783235</v>
      </c>
      <c r="N42" s="377">
        <f t="shared" si="13"/>
        <v>15085083.312090067</v>
      </c>
      <c r="O42" s="377">
        <f t="shared" si="13"/>
        <v>15762460.010127733</v>
      </c>
      <c r="P42" s="377">
        <f t="shared" si="13"/>
        <v>141163675.119697</v>
      </c>
      <c r="Q42" s="378" t="s">
        <v>8</v>
      </c>
      <c r="R42" s="378" t="s">
        <v>8</v>
      </c>
      <c r="S42" s="378" t="s">
        <v>8</v>
      </c>
    </row>
    <row r="43" spans="1:19" x14ac:dyDescent="0.25">
      <c r="A43" s="244" t="s">
        <v>115</v>
      </c>
      <c r="B43" s="379" t="s">
        <v>8</v>
      </c>
      <c r="C43" s="380" t="s">
        <v>8</v>
      </c>
      <c r="D43" s="381" t="s">
        <v>8</v>
      </c>
      <c r="E43" s="381" t="s">
        <v>8</v>
      </c>
      <c r="F43" s="381" t="s">
        <v>8</v>
      </c>
      <c r="G43" s="381" t="s">
        <v>8</v>
      </c>
      <c r="H43" s="381" t="s">
        <v>8</v>
      </c>
      <c r="I43" s="381" t="s">
        <v>8</v>
      </c>
      <c r="J43" s="381" t="s">
        <v>8</v>
      </c>
      <c r="K43" s="381" t="s">
        <v>8</v>
      </c>
      <c r="L43" s="381" t="s">
        <v>8</v>
      </c>
      <c r="M43" s="381" t="s">
        <v>8</v>
      </c>
      <c r="N43" s="381" t="s">
        <v>8</v>
      </c>
      <c r="O43" s="381" t="s">
        <v>8</v>
      </c>
      <c r="P43" s="381" t="s">
        <v>8</v>
      </c>
      <c r="Q43" s="382" t="s">
        <v>8</v>
      </c>
      <c r="R43" s="382" t="s">
        <v>8</v>
      </c>
      <c r="S43" s="382" t="s">
        <v>8</v>
      </c>
    </row>
    <row r="44" spans="1:19" x14ac:dyDescent="0.25">
      <c r="A44" s="244" t="s">
        <v>117</v>
      </c>
      <c r="B44" s="383" t="s">
        <v>127</v>
      </c>
      <c r="C44" s="384" t="s">
        <v>8</v>
      </c>
      <c r="D44" s="385" t="s">
        <v>8</v>
      </c>
      <c r="E44" s="385" t="s">
        <v>8</v>
      </c>
      <c r="F44" s="385" t="s">
        <v>8</v>
      </c>
      <c r="G44" s="385" t="s">
        <v>8</v>
      </c>
      <c r="H44" s="385" t="s">
        <v>8</v>
      </c>
      <c r="I44" s="385" t="s">
        <v>8</v>
      </c>
      <c r="J44" s="385" t="s">
        <v>8</v>
      </c>
      <c r="K44" s="385" t="s">
        <v>8</v>
      </c>
      <c r="L44" s="385" t="s">
        <v>8</v>
      </c>
      <c r="M44" s="385" t="s">
        <v>8</v>
      </c>
      <c r="N44" s="385" t="s">
        <v>8</v>
      </c>
      <c r="O44" s="385" t="s">
        <v>8</v>
      </c>
      <c r="P44" s="385" t="s">
        <v>8</v>
      </c>
      <c r="Q44" s="386" t="s">
        <v>8</v>
      </c>
      <c r="R44" s="386" t="s">
        <v>8</v>
      </c>
      <c r="S44" s="386" t="s">
        <v>8</v>
      </c>
    </row>
    <row r="45" spans="1:19" x14ac:dyDescent="0.25">
      <c r="A45" s="244" t="s">
        <v>119</v>
      </c>
      <c r="B45" s="387" t="s">
        <v>129</v>
      </c>
      <c r="C45" s="388" t="s">
        <v>8</v>
      </c>
      <c r="D45" s="389" t="s">
        <v>8</v>
      </c>
      <c r="E45" s="389" t="s">
        <v>8</v>
      </c>
      <c r="F45" s="389" t="s">
        <v>8</v>
      </c>
      <c r="G45" s="389" t="s">
        <v>8</v>
      </c>
      <c r="H45" s="389" t="s">
        <v>8</v>
      </c>
      <c r="I45" s="389" t="s">
        <v>8</v>
      </c>
      <c r="J45" s="389" t="s">
        <v>8</v>
      </c>
      <c r="K45" s="389" t="s">
        <v>8</v>
      </c>
      <c r="L45" s="389" t="s">
        <v>8</v>
      </c>
      <c r="M45" s="389" t="s">
        <v>8</v>
      </c>
      <c r="N45" s="389" t="s">
        <v>8</v>
      </c>
      <c r="O45" s="389" t="s">
        <v>8</v>
      </c>
      <c r="P45" s="389" t="s">
        <v>8</v>
      </c>
      <c r="Q45" s="390" t="s">
        <v>8</v>
      </c>
      <c r="R45" s="390" t="s">
        <v>8</v>
      </c>
      <c r="S45" s="390" t="s">
        <v>8</v>
      </c>
    </row>
    <row r="46" spans="1:19" x14ac:dyDescent="0.25">
      <c r="A46" s="244" t="s">
        <v>121</v>
      </c>
      <c r="B46" s="391" t="s">
        <v>8</v>
      </c>
      <c r="C46" s="392" t="s">
        <v>8</v>
      </c>
      <c r="D46" s="393" t="s">
        <v>8</v>
      </c>
      <c r="E46" s="393" t="s">
        <v>8</v>
      </c>
      <c r="F46" s="393" t="s">
        <v>8</v>
      </c>
      <c r="G46" s="393" t="s">
        <v>8</v>
      </c>
      <c r="H46" s="393" t="s">
        <v>8</v>
      </c>
      <c r="I46" s="393" t="s">
        <v>8</v>
      </c>
      <c r="J46" s="393" t="s">
        <v>8</v>
      </c>
      <c r="K46" s="393" t="s">
        <v>8</v>
      </c>
      <c r="L46" s="393" t="s">
        <v>8</v>
      </c>
      <c r="M46" s="393" t="s">
        <v>8</v>
      </c>
      <c r="N46" s="393" t="s">
        <v>8</v>
      </c>
      <c r="O46" s="393" t="s">
        <v>8</v>
      </c>
      <c r="P46" s="393" t="s">
        <v>8</v>
      </c>
      <c r="Q46" s="394" t="s">
        <v>8</v>
      </c>
      <c r="R46" s="394" t="s">
        <v>8</v>
      </c>
      <c r="S46" s="394" t="s">
        <v>8</v>
      </c>
    </row>
    <row r="47" spans="1:19" x14ac:dyDescent="0.25">
      <c r="A47" s="244" t="s">
        <v>123</v>
      </c>
      <c r="B47" s="311" t="s">
        <v>175</v>
      </c>
      <c r="C47" s="340" t="s">
        <v>8</v>
      </c>
      <c r="D47" s="341">
        <f t="shared" ref="D47:P47" si="14">D48+D49</f>
        <v>5922425.6479208209</v>
      </c>
      <c r="E47" s="341">
        <f t="shared" si="14"/>
        <v>6382682.3599755522</v>
      </c>
      <c r="F47" s="341">
        <f t="shared" si="14"/>
        <v>6858483.1332672043</v>
      </c>
      <c r="G47" s="341">
        <f t="shared" si="14"/>
        <v>7367372.5561788771</v>
      </c>
      <c r="H47" s="341">
        <f t="shared" si="14"/>
        <v>7881734.4691047333</v>
      </c>
      <c r="I47" s="341">
        <f t="shared" si="14"/>
        <v>8365206.9676437108</v>
      </c>
      <c r="J47" s="341">
        <f t="shared" si="14"/>
        <v>8816781.0472321939</v>
      </c>
      <c r="K47" s="341">
        <f t="shared" si="14"/>
        <v>9273465.2446875144</v>
      </c>
      <c r="L47" s="341">
        <f t="shared" si="14"/>
        <v>9755185.0799095854</v>
      </c>
      <c r="M47" s="341">
        <f t="shared" si="14"/>
        <v>10262284.060339443</v>
      </c>
      <c r="N47" s="341">
        <f t="shared" si="14"/>
        <v>10757659.483966125</v>
      </c>
      <c r="O47" s="341">
        <f t="shared" si="14"/>
        <v>11215923.774491632</v>
      </c>
      <c r="P47" s="341">
        <f t="shared" si="14"/>
        <v>102859203.8247174</v>
      </c>
      <c r="Q47" s="342" t="s">
        <v>8</v>
      </c>
      <c r="R47" s="342" t="s">
        <v>8</v>
      </c>
      <c r="S47" s="342" t="s">
        <v>8</v>
      </c>
    </row>
    <row r="48" spans="1:19" x14ac:dyDescent="0.25">
      <c r="A48" s="244" t="s">
        <v>125</v>
      </c>
      <c r="B48" s="395" t="s">
        <v>134</v>
      </c>
      <c r="C48" s="340" t="s">
        <v>8</v>
      </c>
      <c r="D48" s="341">
        <f t="shared" ref="D48:P48" si="15">(D4+D5+D8)*D34</f>
        <v>5443333.7243690155</v>
      </c>
      <c r="E48" s="341">
        <f t="shared" si="15"/>
        <v>5880214.1401675232</v>
      </c>
      <c r="F48" s="341">
        <f t="shared" si="15"/>
        <v>6328404.2186965086</v>
      </c>
      <c r="G48" s="341">
        <f t="shared" si="15"/>
        <v>6807028.386485219</v>
      </c>
      <c r="H48" s="341">
        <f t="shared" si="15"/>
        <v>7291616.3586055767</v>
      </c>
      <c r="I48" s="341">
        <f t="shared" si="15"/>
        <v>7746966.7417342775</v>
      </c>
      <c r="J48" s="341">
        <f t="shared" si="15"/>
        <v>8172152.2115459358</v>
      </c>
      <c r="K48" s="341">
        <f t="shared" si="15"/>
        <v>8601902.114187615</v>
      </c>
      <c r="L48" s="341">
        <f t="shared" si="15"/>
        <v>9054122.1285189148</v>
      </c>
      <c r="M48" s="341">
        <f t="shared" si="15"/>
        <v>9530628.514792908</v>
      </c>
      <c r="N48" s="341">
        <f t="shared" si="15"/>
        <v>9998039.3189973701</v>
      </c>
      <c r="O48" s="341">
        <f t="shared" si="15"/>
        <v>10430170.179204108</v>
      </c>
      <c r="P48" s="341">
        <f t="shared" si="15"/>
        <v>95284578.037304983</v>
      </c>
      <c r="Q48" s="342" t="s">
        <v>8</v>
      </c>
      <c r="R48" s="342" t="s">
        <v>8</v>
      </c>
      <c r="S48" s="342" t="s">
        <v>8</v>
      </c>
    </row>
    <row r="49" spans="1:19" x14ac:dyDescent="0.25">
      <c r="A49" s="244" t="s">
        <v>126</v>
      </c>
      <c r="B49" s="396" t="s">
        <v>136</v>
      </c>
      <c r="C49" s="340" t="s">
        <v>8</v>
      </c>
      <c r="D49" s="341">
        <f t="shared" ref="D49:P49" si="16">(D6+D7)*D35</f>
        <v>479091.92355180503</v>
      </c>
      <c r="E49" s="341">
        <f t="shared" si="16"/>
        <v>502468.2198080293</v>
      </c>
      <c r="F49" s="341">
        <f t="shared" si="16"/>
        <v>530078.91457069572</v>
      </c>
      <c r="G49" s="341">
        <f t="shared" si="16"/>
        <v>560344.16969365824</v>
      </c>
      <c r="H49" s="341">
        <f t="shared" si="16"/>
        <v>590118.11049915617</v>
      </c>
      <c r="I49" s="341">
        <f t="shared" si="16"/>
        <v>618240.22590943344</v>
      </c>
      <c r="J49" s="341">
        <f t="shared" si="16"/>
        <v>644628.83568625886</v>
      </c>
      <c r="K49" s="341">
        <f t="shared" si="16"/>
        <v>671563.13049989869</v>
      </c>
      <c r="L49" s="341">
        <f t="shared" si="16"/>
        <v>701062.95139067096</v>
      </c>
      <c r="M49" s="341">
        <f t="shared" si="16"/>
        <v>731655.54554653529</v>
      </c>
      <c r="N49" s="341">
        <f t="shared" si="16"/>
        <v>759620.16496875428</v>
      </c>
      <c r="O49" s="341">
        <f t="shared" si="16"/>
        <v>785753.5952875244</v>
      </c>
      <c r="P49" s="341">
        <f t="shared" si="16"/>
        <v>7574625.7874124208</v>
      </c>
      <c r="Q49" s="342" t="s">
        <v>8</v>
      </c>
      <c r="R49" s="342" t="s">
        <v>8</v>
      </c>
      <c r="S49" s="342" t="s">
        <v>8</v>
      </c>
    </row>
    <row r="50" spans="1:19" x14ac:dyDescent="0.25">
      <c r="A50" s="244" t="s">
        <v>128</v>
      </c>
      <c r="B50" s="311" t="s">
        <v>8</v>
      </c>
      <c r="C50" s="397" t="s">
        <v>8</v>
      </c>
      <c r="D50" s="398" t="s">
        <v>8</v>
      </c>
      <c r="E50" s="398" t="s">
        <v>8</v>
      </c>
      <c r="F50" s="398" t="s">
        <v>8</v>
      </c>
      <c r="G50" s="398" t="s">
        <v>8</v>
      </c>
      <c r="H50" s="398" t="s">
        <v>8</v>
      </c>
      <c r="I50" s="398" t="s">
        <v>8</v>
      </c>
      <c r="J50" s="398" t="s">
        <v>8</v>
      </c>
      <c r="K50" s="398" t="s">
        <v>8</v>
      </c>
      <c r="L50" s="398" t="s">
        <v>8</v>
      </c>
      <c r="M50" s="398" t="s">
        <v>8</v>
      </c>
      <c r="N50" s="398" t="s">
        <v>8</v>
      </c>
      <c r="O50" s="398" t="s">
        <v>8</v>
      </c>
      <c r="P50" s="398" t="s">
        <v>8</v>
      </c>
      <c r="Q50" s="399" t="s">
        <v>8</v>
      </c>
      <c r="R50" s="399" t="s">
        <v>8</v>
      </c>
      <c r="S50" s="399" t="s">
        <v>8</v>
      </c>
    </row>
    <row r="51" spans="1:19" x14ac:dyDescent="0.25">
      <c r="A51" s="244" t="s">
        <v>130</v>
      </c>
      <c r="B51" s="311" t="s">
        <v>176</v>
      </c>
      <c r="C51" s="340" t="s">
        <v>8</v>
      </c>
      <c r="D51" s="341">
        <f t="shared" ref="D51:P51" si="17">D52+D53</f>
        <v>1873772.2815120267</v>
      </c>
      <c r="E51" s="341">
        <f t="shared" si="17"/>
        <v>2067581.5910999628</v>
      </c>
      <c r="F51" s="341">
        <f t="shared" si="17"/>
        <v>2288793.6922881696</v>
      </c>
      <c r="G51" s="341">
        <f t="shared" si="17"/>
        <v>2561616.0808580117</v>
      </c>
      <c r="H51" s="341">
        <f t="shared" si="17"/>
        <v>2839921.7400212465</v>
      </c>
      <c r="I51" s="341">
        <f t="shared" si="17"/>
        <v>3074262.245841126</v>
      </c>
      <c r="J51" s="341">
        <f t="shared" si="17"/>
        <v>3284505.2017735001</v>
      </c>
      <c r="K51" s="341">
        <f t="shared" si="17"/>
        <v>3516947.4638453457</v>
      </c>
      <c r="L51" s="341">
        <f t="shared" si="17"/>
        <v>3773370.4567571618</v>
      </c>
      <c r="M51" s="341">
        <f t="shared" si="17"/>
        <v>4054428.9115372887</v>
      </c>
      <c r="N51" s="341">
        <f t="shared" si="17"/>
        <v>4317841.4883128107</v>
      </c>
      <c r="O51" s="341">
        <f t="shared" si="17"/>
        <v>4536912.5297032678</v>
      </c>
      <c r="P51" s="341">
        <f t="shared" si="17"/>
        <v>38189953.683549918</v>
      </c>
      <c r="Q51" s="342" t="s">
        <v>8</v>
      </c>
      <c r="R51" s="342" t="s">
        <v>8</v>
      </c>
      <c r="S51" s="342" t="s">
        <v>8</v>
      </c>
    </row>
    <row r="52" spans="1:19" x14ac:dyDescent="0.25">
      <c r="A52" s="244" t="s">
        <v>131</v>
      </c>
      <c r="B52" s="400" t="s">
        <v>134</v>
      </c>
      <c r="C52" s="340" t="s">
        <v>8</v>
      </c>
      <c r="D52" s="341">
        <f t="shared" ref="D52:P52" si="18">D12*D34</f>
        <v>1873772.2815120267</v>
      </c>
      <c r="E52" s="341">
        <f t="shared" si="18"/>
        <v>2067581.5910999628</v>
      </c>
      <c r="F52" s="341">
        <f t="shared" si="18"/>
        <v>2288793.6922881696</v>
      </c>
      <c r="G52" s="341">
        <f t="shared" si="18"/>
        <v>2561616.0808580117</v>
      </c>
      <c r="H52" s="341">
        <f t="shared" si="18"/>
        <v>2839921.7400212465</v>
      </c>
      <c r="I52" s="341">
        <f t="shared" si="18"/>
        <v>3074262.245841126</v>
      </c>
      <c r="J52" s="341">
        <f t="shared" si="18"/>
        <v>3284505.2017735001</v>
      </c>
      <c r="K52" s="341">
        <f t="shared" si="18"/>
        <v>3516947.4638453457</v>
      </c>
      <c r="L52" s="341">
        <f t="shared" si="18"/>
        <v>3773370.4567571618</v>
      </c>
      <c r="M52" s="341">
        <f t="shared" si="18"/>
        <v>4054428.9115372887</v>
      </c>
      <c r="N52" s="341">
        <f t="shared" si="18"/>
        <v>4317841.4883128107</v>
      </c>
      <c r="O52" s="341">
        <f t="shared" si="18"/>
        <v>4536912.5297032678</v>
      </c>
      <c r="P52" s="341">
        <f t="shared" si="18"/>
        <v>38189953.683549918</v>
      </c>
      <c r="Q52" s="342" t="s">
        <v>8</v>
      </c>
      <c r="R52" s="342" t="s">
        <v>8</v>
      </c>
      <c r="S52" s="342" t="s">
        <v>8</v>
      </c>
    </row>
    <row r="53" spans="1:19" x14ac:dyDescent="0.25">
      <c r="A53" s="244" t="s">
        <v>133</v>
      </c>
      <c r="B53" s="401" t="s">
        <v>136</v>
      </c>
      <c r="C53" s="340" t="s">
        <v>8</v>
      </c>
      <c r="D53" s="341">
        <f>0</f>
        <v>0</v>
      </c>
      <c r="E53" s="341">
        <f>0</f>
        <v>0</v>
      </c>
      <c r="F53" s="341">
        <f>0</f>
        <v>0</v>
      </c>
      <c r="G53" s="341">
        <f>0</f>
        <v>0</v>
      </c>
      <c r="H53" s="341">
        <f>0</f>
        <v>0</v>
      </c>
      <c r="I53" s="341">
        <f>0</f>
        <v>0</v>
      </c>
      <c r="J53" s="341">
        <f>0</f>
        <v>0</v>
      </c>
      <c r="K53" s="341">
        <f>0</f>
        <v>0</v>
      </c>
      <c r="L53" s="341">
        <f>0</f>
        <v>0</v>
      </c>
      <c r="M53" s="341">
        <f>0</f>
        <v>0</v>
      </c>
      <c r="N53" s="341">
        <f>0</f>
        <v>0</v>
      </c>
      <c r="O53" s="341">
        <f>0</f>
        <v>0</v>
      </c>
      <c r="P53" s="341">
        <f>0</f>
        <v>0</v>
      </c>
      <c r="Q53" s="342" t="s">
        <v>8</v>
      </c>
      <c r="R53" s="342" t="s">
        <v>8</v>
      </c>
      <c r="S53" s="342" t="s">
        <v>8</v>
      </c>
    </row>
    <row r="54" spans="1:19" x14ac:dyDescent="0.25">
      <c r="A54" s="244" t="s">
        <v>135</v>
      </c>
      <c r="B54" s="311" t="s">
        <v>8</v>
      </c>
      <c r="C54" s="402" t="s">
        <v>8</v>
      </c>
      <c r="D54" s="403" t="s">
        <v>8</v>
      </c>
      <c r="E54" s="403" t="s">
        <v>8</v>
      </c>
      <c r="F54" s="403" t="s">
        <v>8</v>
      </c>
      <c r="G54" s="403" t="s">
        <v>8</v>
      </c>
      <c r="H54" s="403" t="s">
        <v>8</v>
      </c>
      <c r="I54" s="403" t="s">
        <v>8</v>
      </c>
      <c r="J54" s="403" t="s">
        <v>8</v>
      </c>
      <c r="K54" s="403" t="s">
        <v>8</v>
      </c>
      <c r="L54" s="403" t="s">
        <v>8</v>
      </c>
      <c r="M54" s="403" t="s">
        <v>8</v>
      </c>
      <c r="N54" s="403" t="s">
        <v>8</v>
      </c>
      <c r="O54" s="403" t="s">
        <v>8</v>
      </c>
      <c r="P54" s="403" t="s">
        <v>8</v>
      </c>
      <c r="Q54" s="404" t="s">
        <v>8</v>
      </c>
      <c r="R54" s="404" t="s">
        <v>8</v>
      </c>
      <c r="S54" s="404" t="s">
        <v>8</v>
      </c>
    </row>
    <row r="55" spans="1:19" x14ac:dyDescent="0.25">
      <c r="A55" s="244" t="s">
        <v>137</v>
      </c>
      <c r="B55" s="311" t="s">
        <v>177</v>
      </c>
      <c r="C55" s="340" t="s">
        <v>8</v>
      </c>
      <c r="D55" s="341">
        <f t="shared" ref="D55:P55" si="19">D56+D57</f>
        <v>9429.740262541407</v>
      </c>
      <c r="E55" s="341">
        <f t="shared" si="19"/>
        <v>9475.899269048341</v>
      </c>
      <c r="F55" s="341">
        <f t="shared" si="19"/>
        <v>9508.7898110562091</v>
      </c>
      <c r="G55" s="341">
        <f t="shared" si="19"/>
        <v>9531.3212978414667</v>
      </c>
      <c r="H55" s="341">
        <f t="shared" si="19"/>
        <v>9539.2430144127666</v>
      </c>
      <c r="I55" s="341">
        <f t="shared" si="19"/>
        <v>9547.3290197550832</v>
      </c>
      <c r="J55" s="341">
        <f t="shared" si="19"/>
        <v>9559.7458386256894</v>
      </c>
      <c r="K55" s="341">
        <f t="shared" si="19"/>
        <v>9569.3949200833922</v>
      </c>
      <c r="L55" s="341">
        <f t="shared" si="19"/>
        <v>9573.514345824773</v>
      </c>
      <c r="M55" s="341">
        <f t="shared" si="19"/>
        <v>9576.5879065018053</v>
      </c>
      <c r="N55" s="341">
        <f t="shared" si="19"/>
        <v>9582.3398111322676</v>
      </c>
      <c r="O55" s="341">
        <f t="shared" si="19"/>
        <v>9623.7059328318774</v>
      </c>
      <c r="P55" s="341">
        <f t="shared" si="19"/>
        <v>114517.61142965508</v>
      </c>
      <c r="Q55" s="342" t="s">
        <v>8</v>
      </c>
      <c r="R55" s="342" t="s">
        <v>8</v>
      </c>
      <c r="S55" s="342" t="s">
        <v>8</v>
      </c>
    </row>
    <row r="56" spans="1:19" x14ac:dyDescent="0.25">
      <c r="A56" s="244" t="s">
        <v>138</v>
      </c>
      <c r="B56" s="405" t="s">
        <v>151</v>
      </c>
      <c r="C56" s="340" t="s">
        <v>8</v>
      </c>
      <c r="D56" s="341">
        <f t="shared" ref="D56:P56" si="20">D16*D36</f>
        <v>9012.3446956979187</v>
      </c>
      <c r="E56" s="341">
        <f t="shared" si="20"/>
        <v>9056.4605319637358</v>
      </c>
      <c r="F56" s="341">
        <f t="shared" si="20"/>
        <v>9087.8952155870738</v>
      </c>
      <c r="G56" s="341">
        <f t="shared" si="20"/>
        <v>9109.4293745099803</v>
      </c>
      <c r="H56" s="341">
        <f t="shared" si="20"/>
        <v>9117.0004462823163</v>
      </c>
      <c r="I56" s="341">
        <f t="shared" si="20"/>
        <v>9124.728534790298</v>
      </c>
      <c r="J56" s="341">
        <f t="shared" si="20"/>
        <v>9136.5957388245897</v>
      </c>
      <c r="K56" s="341">
        <f t="shared" si="20"/>
        <v>9145.8177158539183</v>
      </c>
      <c r="L56" s="341">
        <f t="shared" si="20"/>
        <v>9149.7548004072578</v>
      </c>
      <c r="M56" s="341">
        <f t="shared" si="20"/>
        <v>9152.6923137950434</v>
      </c>
      <c r="N56" s="341">
        <f t="shared" si="20"/>
        <v>9158.1896176171249</v>
      </c>
      <c r="O56" s="341">
        <f t="shared" si="20"/>
        <v>9197.7247200803395</v>
      </c>
      <c r="P56" s="341">
        <f t="shared" si="20"/>
        <v>109448.63370540959</v>
      </c>
      <c r="Q56" s="342" t="s">
        <v>8</v>
      </c>
      <c r="R56" s="342" t="s">
        <v>8</v>
      </c>
      <c r="S56" s="342" t="s">
        <v>8</v>
      </c>
    </row>
    <row r="57" spans="1:19" x14ac:dyDescent="0.25">
      <c r="A57" s="244" t="s">
        <v>140</v>
      </c>
      <c r="B57" s="406" t="s">
        <v>153</v>
      </c>
      <c r="C57" s="340" t="s">
        <v>8</v>
      </c>
      <c r="D57" s="341">
        <f t="shared" ref="D57:P57" si="21">D17*D36</f>
        <v>417.3955668434877</v>
      </c>
      <c r="E57" s="341">
        <f t="shared" si="21"/>
        <v>419.43873708460541</v>
      </c>
      <c r="F57" s="341">
        <f t="shared" si="21"/>
        <v>420.89459546913571</v>
      </c>
      <c r="G57" s="341">
        <f t="shared" si="21"/>
        <v>421.891923331486</v>
      </c>
      <c r="H57" s="341">
        <f t="shared" si="21"/>
        <v>422.2425681304511</v>
      </c>
      <c r="I57" s="341">
        <f t="shared" si="21"/>
        <v>422.60048496478453</v>
      </c>
      <c r="J57" s="341">
        <f t="shared" si="21"/>
        <v>423.15009980109954</v>
      </c>
      <c r="K57" s="341">
        <f t="shared" si="21"/>
        <v>423.57720422947449</v>
      </c>
      <c r="L57" s="341">
        <f t="shared" si="21"/>
        <v>423.75954541751588</v>
      </c>
      <c r="M57" s="341">
        <f t="shared" si="21"/>
        <v>423.89559270676244</v>
      </c>
      <c r="N57" s="341">
        <f t="shared" si="21"/>
        <v>424.15019351514292</v>
      </c>
      <c r="O57" s="341">
        <f t="shared" si="21"/>
        <v>425.98121275153829</v>
      </c>
      <c r="P57" s="341">
        <f t="shared" si="21"/>
        <v>5068.9777242454829</v>
      </c>
      <c r="Q57" s="342" t="s">
        <v>8</v>
      </c>
      <c r="R57" s="342" t="s">
        <v>8</v>
      </c>
      <c r="S57" s="342" t="s">
        <v>8</v>
      </c>
    </row>
  </sheetData>
  <mergeCells count="4">
    <mergeCell ref="D1:O1"/>
    <mergeCell ref="Q1:S1"/>
    <mergeCell ref="A1:A2"/>
    <mergeCell ref="B1:B2"/>
  </mergeCells>
  <printOptions horizontalCentered="1"/>
  <pageMargins left="0.1" right="0.1" top="0.75" bottom="0.75" header="0.3" footer="0.3"/>
  <pageSetup scale="52" orientation="landscape" r:id="rId1"/>
  <headerFooter>
    <oddHeader>&amp;C&amp;"Arial"&amp;6 &amp;BFLORIDA POWER &amp;&amp; LIGHT CO&amp;B
 Initial Projection
&amp;B Period: January through December 2022&amp;B
&amp;B Calculation of Annual Revenue Requirements for Capital Investment Programs
(in Dollars)&amp;B&amp;R&amp;"Arial"&amp;6 Form 3P
 Pages 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25" sqref="P25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486" t="s">
        <v>244</v>
      </c>
      <c r="B1" s="486" t="s">
        <v>245</v>
      </c>
      <c r="C1" s="486" t="s">
        <v>246</v>
      </c>
      <c r="D1" s="486" t="s">
        <v>247</v>
      </c>
      <c r="E1" s="486" t="s">
        <v>248</v>
      </c>
      <c r="F1" s="486" t="s">
        <v>249</v>
      </c>
      <c r="G1" s="486" t="s">
        <v>250</v>
      </c>
      <c r="H1" s="486" t="s">
        <v>251</v>
      </c>
      <c r="I1" s="486" t="s">
        <v>252</v>
      </c>
      <c r="J1" s="486" t="s">
        <v>253</v>
      </c>
      <c r="K1" s="486" t="s">
        <v>254</v>
      </c>
      <c r="L1" s="486" t="s">
        <v>255</v>
      </c>
      <c r="M1" s="486" t="s">
        <v>256</v>
      </c>
      <c r="N1" s="486" t="s">
        <v>257</v>
      </c>
      <c r="O1" s="486" t="s">
        <v>62</v>
      </c>
    </row>
    <row r="2" spans="1:15" x14ac:dyDescent="0.25">
      <c r="A2" s="487" t="s">
        <v>258</v>
      </c>
      <c r="B2" s="488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90" t="s">
        <v>8</v>
      </c>
    </row>
    <row r="3" spans="1:15" x14ac:dyDescent="0.25">
      <c r="A3" s="491" t="s">
        <v>259</v>
      </c>
      <c r="B3" s="492" t="s">
        <v>8</v>
      </c>
      <c r="C3" s="493" t="s">
        <v>8</v>
      </c>
      <c r="D3" s="493" t="s">
        <v>8</v>
      </c>
      <c r="E3" s="493" t="s">
        <v>8</v>
      </c>
      <c r="F3" s="493" t="s">
        <v>8</v>
      </c>
      <c r="G3" s="493" t="s">
        <v>8</v>
      </c>
      <c r="H3" s="493" t="s">
        <v>8</v>
      </c>
      <c r="I3" s="493" t="s">
        <v>8</v>
      </c>
      <c r="J3" s="493" t="s">
        <v>8</v>
      </c>
      <c r="K3" s="493" t="s">
        <v>8</v>
      </c>
      <c r="L3" s="493" t="s">
        <v>8</v>
      </c>
      <c r="M3" s="493" t="s">
        <v>8</v>
      </c>
      <c r="N3" s="493" t="s">
        <v>8</v>
      </c>
      <c r="O3" s="494" t="s">
        <v>8</v>
      </c>
    </row>
    <row r="4" spans="1:15" x14ac:dyDescent="0.25">
      <c r="A4" s="495" t="s">
        <v>260</v>
      </c>
      <c r="B4" s="496" t="s">
        <v>8</v>
      </c>
      <c r="C4" s="497">
        <v>2801198.6599999997</v>
      </c>
      <c r="D4" s="497">
        <v>2801198.6599999997</v>
      </c>
      <c r="E4" s="497">
        <v>2801198.6599999997</v>
      </c>
      <c r="F4" s="497">
        <v>2801198.6599999997</v>
      </c>
      <c r="G4" s="497">
        <v>2801198.6599999997</v>
      </c>
      <c r="H4" s="497">
        <v>2801198.6599999997</v>
      </c>
      <c r="I4" s="497">
        <v>2801198.6599999997</v>
      </c>
      <c r="J4" s="497">
        <v>2801198.6599999997</v>
      </c>
      <c r="K4" s="497">
        <v>2801198.6599999997</v>
      </c>
      <c r="L4" s="497">
        <v>2801198.6599999997</v>
      </c>
      <c r="M4" s="497">
        <v>2801198.6599999997</v>
      </c>
      <c r="N4" s="497">
        <v>2801198.6599999997</v>
      </c>
      <c r="O4" s="498">
        <f>SUM(B4:N4)</f>
        <v>33614383.919999994</v>
      </c>
    </row>
    <row r="5" spans="1:15" x14ac:dyDescent="0.25">
      <c r="A5" s="499" t="s">
        <v>261</v>
      </c>
      <c r="B5" s="496" t="s">
        <v>8</v>
      </c>
      <c r="C5" s="500">
        <v>3397646.3187020812</v>
      </c>
      <c r="D5" s="500">
        <v>3230436.4052052195</v>
      </c>
      <c r="E5" s="500">
        <v>3110102.6169872619</v>
      </c>
      <c r="F5" s="500">
        <v>3023503.5614404981</v>
      </c>
      <c r="G5" s="500">
        <v>2961181.9431099268</v>
      </c>
      <c r="H5" s="500">
        <v>2916331.7529222965</v>
      </c>
      <c r="I5" s="500">
        <v>2884054.9986634976</v>
      </c>
      <c r="J5" s="500">
        <v>2860826.805848157</v>
      </c>
      <c r="K5" s="500">
        <v>2844110.4738049647</v>
      </c>
      <c r="L5" s="500">
        <v>2832080.4480858003</v>
      </c>
      <c r="M5" s="500">
        <v>2823422.9556149738</v>
      </c>
      <c r="N5" s="500">
        <v>2817192.5303746518</v>
      </c>
      <c r="O5" s="498">
        <f>SUM(B5:N5)</f>
        <v>35700890.810759328</v>
      </c>
    </row>
    <row r="6" spans="1:15" x14ac:dyDescent="0.25">
      <c r="A6" s="501" t="s">
        <v>262</v>
      </c>
      <c r="B6" s="496" t="s">
        <v>8</v>
      </c>
      <c r="C6" s="502">
        <v>0</v>
      </c>
      <c r="D6" s="502">
        <v>0</v>
      </c>
      <c r="E6" s="502">
        <v>0</v>
      </c>
      <c r="F6" s="502">
        <v>0</v>
      </c>
      <c r="G6" s="502">
        <v>0</v>
      </c>
      <c r="H6" s="502">
        <v>0</v>
      </c>
      <c r="I6" s="502">
        <v>0</v>
      </c>
      <c r="J6" s="502">
        <v>0</v>
      </c>
      <c r="K6" s="502">
        <v>0</v>
      </c>
      <c r="L6" s="502">
        <v>0</v>
      </c>
      <c r="M6" s="502">
        <v>0</v>
      </c>
      <c r="N6" s="502">
        <v>0</v>
      </c>
      <c r="O6" s="498">
        <f>SUM(B6:N6)</f>
        <v>0</v>
      </c>
    </row>
    <row r="7" spans="1:15" x14ac:dyDescent="0.25">
      <c r="A7" s="503" t="s">
        <v>263</v>
      </c>
      <c r="B7" s="496" t="s">
        <v>8</v>
      </c>
      <c r="C7" s="504">
        <v>0</v>
      </c>
      <c r="D7" s="504">
        <v>0</v>
      </c>
      <c r="E7" s="504">
        <v>0</v>
      </c>
      <c r="F7" s="504">
        <v>0</v>
      </c>
      <c r="G7" s="504">
        <v>0</v>
      </c>
      <c r="H7" s="504">
        <v>0</v>
      </c>
      <c r="I7" s="504">
        <v>0</v>
      </c>
      <c r="J7" s="504">
        <v>0</v>
      </c>
      <c r="K7" s="504">
        <v>0</v>
      </c>
      <c r="L7" s="504">
        <v>0</v>
      </c>
      <c r="M7" s="504">
        <v>0</v>
      </c>
      <c r="N7" s="504">
        <v>0</v>
      </c>
      <c r="O7" s="498">
        <f>SUM(B7:N7)</f>
        <v>0</v>
      </c>
    </row>
    <row r="8" spans="1:15" x14ac:dyDescent="0.25">
      <c r="A8" s="505" t="s">
        <v>8</v>
      </c>
      <c r="B8" s="506" t="s">
        <v>8</v>
      </c>
      <c r="C8" s="507" t="s">
        <v>8</v>
      </c>
      <c r="D8" s="507" t="s">
        <v>8</v>
      </c>
      <c r="E8" s="507" t="s">
        <v>8</v>
      </c>
      <c r="F8" s="507" t="s">
        <v>8</v>
      </c>
      <c r="G8" s="507" t="s">
        <v>8</v>
      </c>
      <c r="H8" s="507" t="s">
        <v>8</v>
      </c>
      <c r="I8" s="507" t="s">
        <v>8</v>
      </c>
      <c r="J8" s="507" t="s">
        <v>8</v>
      </c>
      <c r="K8" s="507" t="s">
        <v>8</v>
      </c>
      <c r="L8" s="507" t="s">
        <v>8</v>
      </c>
      <c r="M8" s="507" t="s">
        <v>8</v>
      </c>
      <c r="N8" s="507" t="s">
        <v>8</v>
      </c>
      <c r="O8" s="508" t="s">
        <v>8</v>
      </c>
    </row>
    <row r="9" spans="1:15" x14ac:dyDescent="0.25">
      <c r="A9" s="509" t="s">
        <v>264</v>
      </c>
      <c r="B9" s="510">
        <v>24505610.962390937</v>
      </c>
      <c r="C9" s="511">
        <v>27903257.281093016</v>
      </c>
      <c r="D9" s="511">
        <v>31133693.686298236</v>
      </c>
      <c r="E9" s="511">
        <v>34243796.303285494</v>
      </c>
      <c r="F9" s="511">
        <v>37267299.864725992</v>
      </c>
      <c r="G9" s="511">
        <v>40228481.807835922</v>
      </c>
      <c r="H9" s="511">
        <v>43144813.560758218</v>
      </c>
      <c r="I9" s="511">
        <v>46028868.559421718</v>
      </c>
      <c r="J9" s="511">
        <v>48889695.365269877</v>
      </c>
      <c r="K9" s="511">
        <v>51733805.839074843</v>
      </c>
      <c r="L9" s="511">
        <v>54565886.287160642</v>
      </c>
      <c r="M9" s="511">
        <v>57389309.242775619</v>
      </c>
      <c r="N9" s="511">
        <v>60206501.773150273</v>
      </c>
      <c r="O9" s="512" t="s">
        <v>8</v>
      </c>
    </row>
    <row r="10" spans="1:15" x14ac:dyDescent="0.25">
      <c r="A10" s="513" t="s">
        <v>265</v>
      </c>
      <c r="B10" s="514">
        <v>231769.50356737748</v>
      </c>
      <c r="C10" s="515">
        <v>286606.45192259434</v>
      </c>
      <c r="D10" s="515">
        <v>348744.80353695608</v>
      </c>
      <c r="E10" s="515">
        <v>417867.80428890133</v>
      </c>
      <c r="F10" s="515">
        <v>493747.49985093839</v>
      </c>
      <c r="G10" s="515">
        <v>576219.84129083529</v>
      </c>
      <c r="H10" s="515">
        <v>665166.76964273443</v>
      </c>
      <c r="I10" s="515">
        <v>760503.32294297195</v>
      </c>
      <c r="J10" s="515">
        <v>862168.35771788494</v>
      </c>
      <c r="K10" s="515">
        <v>970117.87163736729</v>
      </c>
      <c r="L10" s="515">
        <v>1084320.1981156208</v>
      </c>
      <c r="M10" s="515">
        <v>1204752.5480718466</v>
      </c>
      <c r="N10" s="515">
        <v>1331398.5211840475</v>
      </c>
      <c r="O10" s="516" t="s">
        <v>8</v>
      </c>
    </row>
    <row r="11" spans="1:15" x14ac:dyDescent="0.25">
      <c r="A11" s="517" t="s">
        <v>266</v>
      </c>
      <c r="B11" s="518">
        <v>9109670.9376090579</v>
      </c>
      <c r="C11" s="519">
        <v>8513223.2789069768</v>
      </c>
      <c r="D11" s="519">
        <v>8083985.533701757</v>
      </c>
      <c r="E11" s="519">
        <v>7775081.5767144952</v>
      </c>
      <c r="F11" s="519">
        <v>7552776.6752739968</v>
      </c>
      <c r="G11" s="519">
        <v>7392793.3921640702</v>
      </c>
      <c r="H11" s="519">
        <v>7277660.2992417738</v>
      </c>
      <c r="I11" s="519">
        <v>7194803.9605782758</v>
      </c>
      <c r="J11" s="519">
        <v>7135175.814730119</v>
      </c>
      <c r="K11" s="519">
        <v>7092264.0009251535</v>
      </c>
      <c r="L11" s="519">
        <v>7061382.2128393529</v>
      </c>
      <c r="M11" s="519">
        <v>7039157.9172243793</v>
      </c>
      <c r="N11" s="519">
        <v>7023164.0468497276</v>
      </c>
      <c r="O11" s="520" t="s">
        <v>8</v>
      </c>
    </row>
    <row r="12" spans="1:15" x14ac:dyDescent="0.25">
      <c r="A12" s="521" t="s">
        <v>8</v>
      </c>
      <c r="B12" s="522" t="s">
        <v>8</v>
      </c>
      <c r="C12" s="523" t="s">
        <v>8</v>
      </c>
      <c r="D12" s="523" t="s">
        <v>8</v>
      </c>
      <c r="E12" s="523" t="s">
        <v>8</v>
      </c>
      <c r="F12" s="523" t="s">
        <v>8</v>
      </c>
      <c r="G12" s="523" t="s">
        <v>8</v>
      </c>
      <c r="H12" s="523" t="s">
        <v>8</v>
      </c>
      <c r="I12" s="523" t="s">
        <v>8</v>
      </c>
      <c r="J12" s="523" t="s">
        <v>8</v>
      </c>
      <c r="K12" s="523" t="s">
        <v>8</v>
      </c>
      <c r="L12" s="523" t="s">
        <v>8</v>
      </c>
      <c r="M12" s="523" t="s">
        <v>8</v>
      </c>
      <c r="N12" s="523" t="s">
        <v>8</v>
      </c>
      <c r="O12" s="524" t="s">
        <v>8</v>
      </c>
    </row>
    <row r="13" spans="1:15" x14ac:dyDescent="0.25">
      <c r="A13" s="525" t="s">
        <v>267</v>
      </c>
      <c r="B13" s="526">
        <f t="shared" ref="B13:N13" si="0">B9-B10+B11</f>
        <v>33383512.396432616</v>
      </c>
      <c r="C13" s="527">
        <f t="shared" si="0"/>
        <v>36129874.108077399</v>
      </c>
      <c r="D13" s="527">
        <f t="shared" si="0"/>
        <v>38868934.41646304</v>
      </c>
      <c r="E13" s="527">
        <f t="shared" si="0"/>
        <v>41601010.075711086</v>
      </c>
      <c r="F13" s="527">
        <f t="shared" si="0"/>
        <v>44326329.040149055</v>
      </c>
      <c r="G13" s="527">
        <f t="shared" si="0"/>
        <v>47045055.358709157</v>
      </c>
      <c r="H13" s="527">
        <f t="shared" si="0"/>
        <v>49757307.090357259</v>
      </c>
      <c r="I13" s="527">
        <f t="shared" si="0"/>
        <v>52463169.197057024</v>
      </c>
      <c r="J13" s="527">
        <f t="shared" si="0"/>
        <v>55162702.822282106</v>
      </c>
      <c r="K13" s="527">
        <f t="shared" si="0"/>
        <v>57855951.968362629</v>
      </c>
      <c r="L13" s="527">
        <f t="shared" si="0"/>
        <v>60542948.301884368</v>
      </c>
      <c r="M13" s="527">
        <f t="shared" si="0"/>
        <v>63223714.61192815</v>
      </c>
      <c r="N13" s="527">
        <f t="shared" si="0"/>
        <v>65898267.298815951</v>
      </c>
      <c r="O13" s="528"/>
    </row>
    <row r="14" spans="1:15" x14ac:dyDescent="0.25">
      <c r="A14" s="529" t="s">
        <v>8</v>
      </c>
      <c r="B14" s="530" t="s">
        <v>8</v>
      </c>
      <c r="C14" s="531" t="s">
        <v>8</v>
      </c>
      <c r="D14" s="531" t="s">
        <v>8</v>
      </c>
      <c r="E14" s="531" t="s">
        <v>8</v>
      </c>
      <c r="F14" s="531" t="s">
        <v>8</v>
      </c>
      <c r="G14" s="531" t="s">
        <v>8</v>
      </c>
      <c r="H14" s="531" t="s">
        <v>8</v>
      </c>
      <c r="I14" s="531" t="s">
        <v>8</v>
      </c>
      <c r="J14" s="531" t="s">
        <v>8</v>
      </c>
      <c r="K14" s="531" t="s">
        <v>8</v>
      </c>
      <c r="L14" s="531" t="s">
        <v>8</v>
      </c>
      <c r="M14" s="531" t="s">
        <v>8</v>
      </c>
      <c r="N14" s="531" t="s">
        <v>8</v>
      </c>
      <c r="O14" s="532" t="s">
        <v>8</v>
      </c>
    </row>
    <row r="15" spans="1:15" x14ac:dyDescent="0.25">
      <c r="A15" s="533" t="s">
        <v>268</v>
      </c>
      <c r="B15" s="534" t="s">
        <v>8</v>
      </c>
      <c r="C15" s="535">
        <v>34756693.252255008</v>
      </c>
      <c r="D15" s="535">
        <v>37499404.26227022</v>
      </c>
      <c r="E15" s="535">
        <v>40234972.246087059</v>
      </c>
      <c r="F15" s="535">
        <v>42963669.557930067</v>
      </c>
      <c r="G15" s="535">
        <v>45685692.19942911</v>
      </c>
      <c r="H15" s="535">
        <v>48401181.224533208</v>
      </c>
      <c r="I15" s="535">
        <v>51110238.143707141</v>
      </c>
      <c r="J15" s="535">
        <v>53812936.009669565</v>
      </c>
      <c r="K15" s="535">
        <v>56509327.395322368</v>
      </c>
      <c r="L15" s="535">
        <v>59199450.135123499</v>
      </c>
      <c r="M15" s="535">
        <v>61883331.456906259</v>
      </c>
      <c r="N15" s="535">
        <v>64560990.95537205</v>
      </c>
      <c r="O15" s="536" t="s">
        <v>8</v>
      </c>
    </row>
    <row r="16" spans="1:15" x14ac:dyDescent="0.25">
      <c r="A16" s="537" t="s">
        <v>8</v>
      </c>
      <c r="B16" s="538" t="s">
        <v>8</v>
      </c>
      <c r="C16" s="539" t="s">
        <v>8</v>
      </c>
      <c r="D16" s="539" t="s">
        <v>8</v>
      </c>
      <c r="E16" s="539" t="s">
        <v>8</v>
      </c>
      <c r="F16" s="539" t="s">
        <v>8</v>
      </c>
      <c r="G16" s="539" t="s">
        <v>8</v>
      </c>
      <c r="H16" s="539" t="s">
        <v>8</v>
      </c>
      <c r="I16" s="539" t="s">
        <v>8</v>
      </c>
      <c r="J16" s="539" t="s">
        <v>8</v>
      </c>
      <c r="K16" s="539" t="s">
        <v>8</v>
      </c>
      <c r="L16" s="539" t="s">
        <v>8</v>
      </c>
      <c r="M16" s="539" t="s">
        <v>8</v>
      </c>
      <c r="N16" s="539" t="s">
        <v>8</v>
      </c>
      <c r="O16" s="540" t="s">
        <v>8</v>
      </c>
    </row>
    <row r="17" spans="1:15" x14ac:dyDescent="0.25">
      <c r="A17" s="541" t="s">
        <v>269</v>
      </c>
      <c r="B17" s="542" t="s">
        <v>8</v>
      </c>
      <c r="C17" s="543" t="s">
        <v>8</v>
      </c>
      <c r="D17" s="543" t="s">
        <v>8</v>
      </c>
      <c r="E17" s="543" t="s">
        <v>8</v>
      </c>
      <c r="F17" s="543" t="s">
        <v>8</v>
      </c>
      <c r="G17" s="543" t="s">
        <v>8</v>
      </c>
      <c r="H17" s="543" t="s">
        <v>8</v>
      </c>
      <c r="I17" s="543" t="s">
        <v>8</v>
      </c>
      <c r="J17" s="543" t="s">
        <v>8</v>
      </c>
      <c r="K17" s="543" t="s">
        <v>8</v>
      </c>
      <c r="L17" s="543" t="s">
        <v>8</v>
      </c>
      <c r="M17" s="543" t="s">
        <v>8</v>
      </c>
      <c r="N17" s="543" t="s">
        <v>8</v>
      </c>
      <c r="O17" s="544" t="s">
        <v>8</v>
      </c>
    </row>
    <row r="18" spans="1:15" x14ac:dyDescent="0.25">
      <c r="A18" s="545" t="s">
        <v>270</v>
      </c>
      <c r="B18" s="496" t="s">
        <v>8</v>
      </c>
      <c r="C18" s="546">
        <v>201240.11329833535</v>
      </c>
      <c r="D18" s="546">
        <v>217120.32003705445</v>
      </c>
      <c r="E18" s="546">
        <v>232959.16888850217</v>
      </c>
      <c r="F18" s="546">
        <v>248758.23677470055</v>
      </c>
      <c r="G18" s="546">
        <v>264518.65853865421</v>
      </c>
      <c r="H18" s="546">
        <v>280241.25087809894</v>
      </c>
      <c r="I18" s="546">
        <v>295926.6015352945</v>
      </c>
      <c r="J18" s="546">
        <v>311575.13348308438</v>
      </c>
      <c r="K18" s="546">
        <v>327187.15111684537</v>
      </c>
      <c r="L18" s="546">
        <v>342762.87349684723</v>
      </c>
      <c r="M18" s="546">
        <v>358302.45827135124</v>
      </c>
      <c r="N18" s="546">
        <v>373806.01889303548</v>
      </c>
      <c r="O18" s="498">
        <f>SUM(B18:N18)</f>
        <v>3454397.985211804</v>
      </c>
    </row>
    <row r="19" spans="1:15" x14ac:dyDescent="0.25">
      <c r="A19" s="547" t="s">
        <v>271</v>
      </c>
      <c r="B19" s="496" t="s">
        <v>8</v>
      </c>
      <c r="C19" s="548">
        <v>35810.968028675663</v>
      </c>
      <c r="D19" s="548">
        <v>38636.873691757661</v>
      </c>
      <c r="E19" s="548">
        <v>41455.41965922762</v>
      </c>
      <c r="F19" s="548">
        <v>44266.886546630762</v>
      </c>
      <c r="G19" s="548">
        <v>47071.476300914394</v>
      </c>
      <c r="H19" s="548">
        <v>49869.334254616973</v>
      </c>
      <c r="I19" s="548">
        <v>52660.564997320209</v>
      </c>
      <c r="J19" s="548">
        <v>55445.243797650874</v>
      </c>
      <c r="K19" s="548">
        <v>58223.424823204681</v>
      </c>
      <c r="L19" s="548">
        <v>60995.147056072201</v>
      </c>
      <c r="M19" s="548">
        <v>63760.438549988598</v>
      </c>
      <c r="N19" s="548">
        <v>66519.319494021358</v>
      </c>
      <c r="O19" s="498">
        <f>SUM(B19:N19)</f>
        <v>614715.09720008099</v>
      </c>
    </row>
    <row r="20" spans="1:15" x14ac:dyDescent="0.25">
      <c r="A20" s="549" t="s">
        <v>8</v>
      </c>
      <c r="B20" s="550" t="s">
        <v>8</v>
      </c>
      <c r="C20" s="551" t="s">
        <v>8</v>
      </c>
      <c r="D20" s="551" t="s">
        <v>8</v>
      </c>
      <c r="E20" s="551" t="s">
        <v>8</v>
      </c>
      <c r="F20" s="551" t="s">
        <v>8</v>
      </c>
      <c r="G20" s="551" t="s">
        <v>8</v>
      </c>
      <c r="H20" s="551" t="s">
        <v>8</v>
      </c>
      <c r="I20" s="551" t="s">
        <v>8</v>
      </c>
      <c r="J20" s="551" t="s">
        <v>8</v>
      </c>
      <c r="K20" s="551" t="s">
        <v>8</v>
      </c>
      <c r="L20" s="551" t="s">
        <v>8</v>
      </c>
      <c r="M20" s="551" t="s">
        <v>8</v>
      </c>
      <c r="N20" s="551" t="s">
        <v>8</v>
      </c>
      <c r="O20" s="552" t="s">
        <v>8</v>
      </c>
    </row>
    <row r="21" spans="1:15" x14ac:dyDescent="0.25">
      <c r="A21" s="553" t="s">
        <v>272</v>
      </c>
      <c r="B21" s="554" t="s">
        <v>8</v>
      </c>
      <c r="C21" s="555" t="s">
        <v>8</v>
      </c>
      <c r="D21" s="555" t="s">
        <v>8</v>
      </c>
      <c r="E21" s="555" t="s">
        <v>8</v>
      </c>
      <c r="F21" s="555" t="s">
        <v>8</v>
      </c>
      <c r="G21" s="555" t="s">
        <v>8</v>
      </c>
      <c r="H21" s="555" t="s">
        <v>8</v>
      </c>
      <c r="I21" s="555" t="s">
        <v>8</v>
      </c>
      <c r="J21" s="555" t="s">
        <v>8</v>
      </c>
      <c r="K21" s="555" t="s">
        <v>8</v>
      </c>
      <c r="L21" s="555" t="s">
        <v>8</v>
      </c>
      <c r="M21" s="555" t="s">
        <v>8</v>
      </c>
      <c r="N21" s="555" t="s">
        <v>8</v>
      </c>
      <c r="O21" s="556" t="s">
        <v>8</v>
      </c>
    </row>
    <row r="22" spans="1:15" x14ac:dyDescent="0.25">
      <c r="A22" s="557" t="s">
        <v>273</v>
      </c>
      <c r="B22" s="496" t="s">
        <v>8</v>
      </c>
      <c r="C22" s="558">
        <v>54836.948355216882</v>
      </c>
      <c r="D22" s="558">
        <v>62138.351614361738</v>
      </c>
      <c r="E22" s="558">
        <v>69123.000751945248</v>
      </c>
      <c r="F22" s="558">
        <v>75879.695562037057</v>
      </c>
      <c r="G22" s="558">
        <v>82472.341439896889</v>
      </c>
      <c r="H22" s="558">
        <v>88946.9283518991</v>
      </c>
      <c r="I22" s="558">
        <v>95336.55330023756</v>
      </c>
      <c r="J22" s="558">
        <v>101665.03477491296</v>
      </c>
      <c r="K22" s="558">
        <v>107949.51391948239</v>
      </c>
      <c r="L22" s="558">
        <v>114202.32647825353</v>
      </c>
      <c r="M22" s="558">
        <v>120432.34995622592</v>
      </c>
      <c r="N22" s="558">
        <v>126645.97311220082</v>
      </c>
      <c r="O22" s="498">
        <f>SUM(B22:N22)</f>
        <v>1099629.0176166701</v>
      </c>
    </row>
    <row r="23" spans="1:15" x14ac:dyDescent="0.25">
      <c r="A23" s="559" t="s">
        <v>274</v>
      </c>
      <c r="B23" s="560" t="s">
        <v>8</v>
      </c>
      <c r="C23" s="561">
        <v>0</v>
      </c>
      <c r="D23" s="561">
        <v>0</v>
      </c>
      <c r="E23" s="561">
        <v>0</v>
      </c>
      <c r="F23" s="561">
        <v>0</v>
      </c>
      <c r="G23" s="561">
        <v>0</v>
      </c>
      <c r="H23" s="561">
        <v>0</v>
      </c>
      <c r="I23" s="561">
        <v>0</v>
      </c>
      <c r="J23" s="561">
        <v>0</v>
      </c>
      <c r="K23" s="561">
        <v>0</v>
      </c>
      <c r="L23" s="561">
        <v>0</v>
      </c>
      <c r="M23" s="561">
        <v>0</v>
      </c>
      <c r="N23" s="561">
        <v>0</v>
      </c>
      <c r="O23" s="562">
        <f>SUM(B23:N23)</f>
        <v>0</v>
      </c>
    </row>
    <row r="24" spans="1:15" x14ac:dyDescent="0.25">
      <c r="A24" s="563" t="s">
        <v>275</v>
      </c>
      <c r="B24" s="564" t="s">
        <v>8</v>
      </c>
      <c r="C24" s="565">
        <v>0</v>
      </c>
      <c r="D24" s="565">
        <v>0</v>
      </c>
      <c r="E24" s="565">
        <v>0</v>
      </c>
      <c r="F24" s="565">
        <v>0</v>
      </c>
      <c r="G24" s="565">
        <v>0</v>
      </c>
      <c r="H24" s="565">
        <v>0</v>
      </c>
      <c r="I24" s="565">
        <v>0</v>
      </c>
      <c r="J24" s="565">
        <v>0</v>
      </c>
      <c r="K24" s="565">
        <v>0</v>
      </c>
      <c r="L24" s="565">
        <v>0</v>
      </c>
      <c r="M24" s="565">
        <v>0</v>
      </c>
      <c r="N24" s="565">
        <v>0</v>
      </c>
      <c r="O24" s="566">
        <f>SUM(B24:N24)</f>
        <v>0</v>
      </c>
    </row>
    <row r="25" spans="1:15" x14ac:dyDescent="0.25">
      <c r="A25" s="567" t="s">
        <v>8</v>
      </c>
      <c r="B25" s="568" t="s">
        <v>8</v>
      </c>
      <c r="C25" s="569" t="s">
        <v>8</v>
      </c>
      <c r="D25" s="569" t="s">
        <v>8</v>
      </c>
      <c r="E25" s="569" t="s">
        <v>8</v>
      </c>
      <c r="F25" s="569" t="s">
        <v>8</v>
      </c>
      <c r="G25" s="569" t="s">
        <v>8</v>
      </c>
      <c r="H25" s="569" t="s">
        <v>8</v>
      </c>
      <c r="I25" s="569" t="s">
        <v>8</v>
      </c>
      <c r="J25" s="569" t="s">
        <v>8</v>
      </c>
      <c r="K25" s="569" t="s">
        <v>8</v>
      </c>
      <c r="L25" s="569" t="s">
        <v>8</v>
      </c>
      <c r="M25" s="569" t="s">
        <v>8</v>
      </c>
      <c r="N25" s="569" t="s">
        <v>8</v>
      </c>
      <c r="O25" s="570">
        <f>SUM(B25:N25)</f>
        <v>0</v>
      </c>
    </row>
    <row r="26" spans="1:15" x14ac:dyDescent="0.25">
      <c r="A26" s="571" t="s">
        <v>276</v>
      </c>
      <c r="B26" s="572"/>
      <c r="C26" s="573">
        <f t="shared" ref="C26:O26" si="1">C18+C19+C22+C23+C24</f>
        <v>291888.02968222788</v>
      </c>
      <c r="D26" s="573">
        <f t="shared" si="1"/>
        <v>317895.54534317384</v>
      </c>
      <c r="E26" s="573">
        <f t="shared" si="1"/>
        <v>343537.58929967502</v>
      </c>
      <c r="F26" s="573">
        <f t="shared" si="1"/>
        <v>368904.8188833684</v>
      </c>
      <c r="G26" s="573">
        <f t="shared" si="1"/>
        <v>394062.47627946554</v>
      </c>
      <c r="H26" s="573">
        <f t="shared" si="1"/>
        <v>419057.51348461502</v>
      </c>
      <c r="I26" s="573">
        <f t="shared" si="1"/>
        <v>443923.71983285231</v>
      </c>
      <c r="J26" s="573">
        <f t="shared" si="1"/>
        <v>468685.41205564816</v>
      </c>
      <c r="K26" s="573">
        <f t="shared" si="1"/>
        <v>493360.08985953243</v>
      </c>
      <c r="L26" s="573">
        <f t="shared" si="1"/>
        <v>517960.34703117295</v>
      </c>
      <c r="M26" s="573">
        <f t="shared" si="1"/>
        <v>542495.2467775658</v>
      </c>
      <c r="N26" s="573">
        <f t="shared" si="1"/>
        <v>566971.31149925769</v>
      </c>
      <c r="O26" s="574">
        <f t="shared" si="1"/>
        <v>5168742.1000285558</v>
      </c>
    </row>
    <row r="28" spans="1:15" x14ac:dyDescent="0.25">
      <c r="A28" s="575" t="s">
        <v>8</v>
      </c>
    </row>
    <row r="29" spans="1:15" x14ac:dyDescent="0.25">
      <c r="A29" s="575" t="s">
        <v>213</v>
      </c>
    </row>
    <row r="30" spans="1:15" x14ac:dyDescent="0.25">
      <c r="A30" s="575" t="s">
        <v>277</v>
      </c>
    </row>
    <row r="31" spans="1:15" x14ac:dyDescent="0.25">
      <c r="A31" s="575" t="s">
        <v>278</v>
      </c>
    </row>
    <row r="32" spans="1:15" x14ac:dyDescent="0.25">
      <c r="A32" s="575" t="s">
        <v>279</v>
      </c>
    </row>
    <row r="33" spans="1:1" x14ac:dyDescent="0.25">
      <c r="A33" s="575" t="s">
        <v>280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FLORIDA POWER &amp;&amp; LIGHT CO
  - 601-Pole Inspections - Distribution: 601-Pole Inspections - Distribution
 Estimated Revenue Requirements for the Period January 2022 through December 2022
 (In Dollars)&amp;R&amp;"Arial"&amp;6 Form 3P Capital
 Page &amp;P of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19" sqref="P19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576" t="s">
        <v>244</v>
      </c>
      <c r="B1" s="576" t="s">
        <v>245</v>
      </c>
      <c r="C1" s="576" t="s">
        <v>246</v>
      </c>
      <c r="D1" s="576" t="s">
        <v>247</v>
      </c>
      <c r="E1" s="576" t="s">
        <v>248</v>
      </c>
      <c r="F1" s="576" t="s">
        <v>249</v>
      </c>
      <c r="G1" s="576" t="s">
        <v>250</v>
      </c>
      <c r="H1" s="576" t="s">
        <v>251</v>
      </c>
      <c r="I1" s="576" t="s">
        <v>252</v>
      </c>
      <c r="J1" s="576" t="s">
        <v>253</v>
      </c>
      <c r="K1" s="576" t="s">
        <v>254</v>
      </c>
      <c r="L1" s="576" t="s">
        <v>255</v>
      </c>
      <c r="M1" s="576" t="s">
        <v>256</v>
      </c>
      <c r="N1" s="576" t="s">
        <v>257</v>
      </c>
      <c r="O1" s="576" t="s">
        <v>62</v>
      </c>
    </row>
    <row r="2" spans="1:15" x14ac:dyDescent="0.25">
      <c r="A2" s="577" t="s">
        <v>281</v>
      </c>
      <c r="B2" s="578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80" t="s">
        <v>8</v>
      </c>
    </row>
    <row r="3" spans="1:15" x14ac:dyDescent="0.25">
      <c r="A3" s="581" t="s">
        <v>259</v>
      </c>
      <c r="B3" s="582" t="s">
        <v>8</v>
      </c>
      <c r="C3" s="583" t="s">
        <v>8</v>
      </c>
      <c r="D3" s="583" t="s">
        <v>8</v>
      </c>
      <c r="E3" s="583" t="s">
        <v>8</v>
      </c>
      <c r="F3" s="583" t="s">
        <v>8</v>
      </c>
      <c r="G3" s="583" t="s">
        <v>8</v>
      </c>
      <c r="H3" s="583" t="s">
        <v>8</v>
      </c>
      <c r="I3" s="583" t="s">
        <v>8</v>
      </c>
      <c r="J3" s="583" t="s">
        <v>8</v>
      </c>
      <c r="K3" s="583" t="s">
        <v>8</v>
      </c>
      <c r="L3" s="583" t="s">
        <v>8</v>
      </c>
      <c r="M3" s="583" t="s">
        <v>8</v>
      </c>
      <c r="N3" s="583" t="s">
        <v>8</v>
      </c>
      <c r="O3" s="584" t="s">
        <v>8</v>
      </c>
    </row>
    <row r="4" spans="1:15" x14ac:dyDescent="0.25">
      <c r="A4" s="585" t="s">
        <v>260</v>
      </c>
      <c r="B4" s="586" t="s">
        <v>8</v>
      </c>
      <c r="C4" s="587">
        <v>1551185.8599999999</v>
      </c>
      <c r="D4" s="587">
        <v>1868754.77</v>
      </c>
      <c r="E4" s="587">
        <v>2113737.7599999998</v>
      </c>
      <c r="F4" s="587">
        <v>2145424.9700000002</v>
      </c>
      <c r="G4" s="587">
        <v>2147930.5100000002</v>
      </c>
      <c r="H4" s="587">
        <v>1861183.5400000003</v>
      </c>
      <c r="I4" s="587">
        <v>1692059.3699999999</v>
      </c>
      <c r="J4" s="587">
        <v>1604135.0600000003</v>
      </c>
      <c r="K4" s="587">
        <v>2002626.9100000001</v>
      </c>
      <c r="L4" s="587">
        <v>2498054.4700000002</v>
      </c>
      <c r="M4" s="587">
        <v>1739527.1199999999</v>
      </c>
      <c r="N4" s="587">
        <v>1682998.2200000002</v>
      </c>
      <c r="O4" s="588">
        <f>SUM(B4:N4)</f>
        <v>22907618.559999999</v>
      </c>
    </row>
    <row r="5" spans="1:15" x14ac:dyDescent="0.25">
      <c r="A5" s="589" t="s">
        <v>261</v>
      </c>
      <c r="B5" s="586" t="s">
        <v>8</v>
      </c>
      <c r="C5" s="590">
        <v>1810679.7264650199</v>
      </c>
      <c r="D5" s="590">
        <v>1822873.5106961145</v>
      </c>
      <c r="E5" s="590">
        <v>1883945.1118635668</v>
      </c>
      <c r="F5" s="590">
        <v>1938846.9901371885</v>
      </c>
      <c r="G5" s="590">
        <v>1982747.4191734432</v>
      </c>
      <c r="H5" s="590">
        <v>1957223.1384719932</v>
      </c>
      <c r="I5" s="590">
        <v>1901547.7643036768</v>
      </c>
      <c r="J5" s="590">
        <v>1839101.2102743057</v>
      </c>
      <c r="K5" s="590">
        <v>1873436.0463298785</v>
      </c>
      <c r="L5" s="590">
        <v>2004584.6744047243</v>
      </c>
      <c r="M5" s="590">
        <v>1948931.6015785984</v>
      </c>
      <c r="N5" s="590">
        <v>1893094.6348295081</v>
      </c>
      <c r="O5" s="588">
        <f>SUM(B5:N5)</f>
        <v>22857011.828528017</v>
      </c>
    </row>
    <row r="6" spans="1:15" x14ac:dyDescent="0.25">
      <c r="A6" s="591" t="s">
        <v>262</v>
      </c>
      <c r="B6" s="586" t="s">
        <v>8</v>
      </c>
      <c r="C6" s="592">
        <v>0</v>
      </c>
      <c r="D6" s="592">
        <v>0</v>
      </c>
      <c r="E6" s="592">
        <v>0</v>
      </c>
      <c r="F6" s="592">
        <v>0</v>
      </c>
      <c r="G6" s="592">
        <v>0</v>
      </c>
      <c r="H6" s="592">
        <v>0</v>
      </c>
      <c r="I6" s="592">
        <v>0</v>
      </c>
      <c r="J6" s="592">
        <v>0</v>
      </c>
      <c r="K6" s="592">
        <v>0</v>
      </c>
      <c r="L6" s="592">
        <v>0</v>
      </c>
      <c r="M6" s="592">
        <v>0</v>
      </c>
      <c r="N6" s="592">
        <v>0</v>
      </c>
      <c r="O6" s="588">
        <f>SUM(B6:N6)</f>
        <v>0</v>
      </c>
    </row>
    <row r="7" spans="1:15" x14ac:dyDescent="0.25">
      <c r="A7" s="593" t="s">
        <v>263</v>
      </c>
      <c r="B7" s="586" t="s">
        <v>8</v>
      </c>
      <c r="C7" s="594">
        <v>0</v>
      </c>
      <c r="D7" s="594">
        <v>0</v>
      </c>
      <c r="E7" s="594">
        <v>0</v>
      </c>
      <c r="F7" s="594">
        <v>0</v>
      </c>
      <c r="G7" s="594">
        <v>0</v>
      </c>
      <c r="H7" s="594">
        <v>0</v>
      </c>
      <c r="I7" s="594">
        <v>0</v>
      </c>
      <c r="J7" s="594">
        <v>0</v>
      </c>
      <c r="K7" s="594">
        <v>0</v>
      </c>
      <c r="L7" s="594">
        <v>0</v>
      </c>
      <c r="M7" s="594">
        <v>0</v>
      </c>
      <c r="N7" s="594">
        <v>0</v>
      </c>
      <c r="O7" s="588">
        <f>SUM(B7:N7)</f>
        <v>0</v>
      </c>
    </row>
    <row r="8" spans="1:15" x14ac:dyDescent="0.25">
      <c r="A8" s="595" t="s">
        <v>8</v>
      </c>
      <c r="B8" s="596" t="s">
        <v>8</v>
      </c>
      <c r="C8" s="597" t="s">
        <v>8</v>
      </c>
      <c r="D8" s="597" t="s">
        <v>8</v>
      </c>
      <c r="E8" s="597" t="s">
        <v>8</v>
      </c>
      <c r="F8" s="597" t="s">
        <v>8</v>
      </c>
      <c r="G8" s="597" t="s">
        <v>8</v>
      </c>
      <c r="H8" s="597" t="s">
        <v>8</v>
      </c>
      <c r="I8" s="597" t="s">
        <v>8</v>
      </c>
      <c r="J8" s="597" t="s">
        <v>8</v>
      </c>
      <c r="K8" s="597" t="s">
        <v>8</v>
      </c>
      <c r="L8" s="597" t="s">
        <v>8</v>
      </c>
      <c r="M8" s="597" t="s">
        <v>8</v>
      </c>
      <c r="N8" s="597" t="s">
        <v>8</v>
      </c>
      <c r="O8" s="598" t="s">
        <v>8</v>
      </c>
    </row>
    <row r="9" spans="1:15" x14ac:dyDescent="0.25">
      <c r="A9" s="599" t="s">
        <v>264</v>
      </c>
      <c r="B9" s="600">
        <v>18504146.938865799</v>
      </c>
      <c r="C9" s="601">
        <v>20314826.66533082</v>
      </c>
      <c r="D9" s="601">
        <v>22137700.176026933</v>
      </c>
      <c r="E9" s="601">
        <v>24021645.287890501</v>
      </c>
      <c r="F9" s="601">
        <v>25960492.278027691</v>
      </c>
      <c r="G9" s="601">
        <v>27943239.697201133</v>
      </c>
      <c r="H9" s="601">
        <v>29900462.835673127</v>
      </c>
      <c r="I9" s="601">
        <v>31802010.599976804</v>
      </c>
      <c r="J9" s="601">
        <v>33641111.810251109</v>
      </c>
      <c r="K9" s="601">
        <v>35514547.856580988</v>
      </c>
      <c r="L9" s="601">
        <v>37519132.530985713</v>
      </c>
      <c r="M9" s="601">
        <v>39468064.132564314</v>
      </c>
      <c r="N9" s="601">
        <v>41361158.76739382</v>
      </c>
      <c r="O9" s="602" t="s">
        <v>8</v>
      </c>
    </row>
    <row r="10" spans="1:15" x14ac:dyDescent="0.25">
      <c r="A10" s="603" t="s">
        <v>265</v>
      </c>
      <c r="B10" s="604">
        <v>146778.77803366748</v>
      </c>
      <c r="C10" s="605">
        <v>181794.60225268558</v>
      </c>
      <c r="D10" s="605">
        <v>220174.34095889391</v>
      </c>
      <c r="E10" s="605">
        <v>261985.82265933923</v>
      </c>
      <c r="F10" s="605">
        <v>307336.41467249976</v>
      </c>
      <c r="G10" s="605">
        <v>356317.58738321211</v>
      </c>
      <c r="H10" s="605">
        <v>408946.3532824369</v>
      </c>
      <c r="I10" s="605">
        <v>465147.53837999352</v>
      </c>
      <c r="J10" s="605">
        <v>524811.78634075099</v>
      </c>
      <c r="K10" s="605">
        <v>587913.07156134548</v>
      </c>
      <c r="L10" s="605">
        <v>654604.59730757354</v>
      </c>
      <c r="M10" s="605">
        <v>724956.2567598687</v>
      </c>
      <c r="N10" s="605">
        <v>798864.83333247434</v>
      </c>
      <c r="O10" s="606" t="s">
        <v>8</v>
      </c>
    </row>
    <row r="11" spans="1:15" x14ac:dyDescent="0.25">
      <c r="A11" s="607" t="s">
        <v>266</v>
      </c>
      <c r="B11" s="608">
        <v>7066848.9111341964</v>
      </c>
      <c r="C11" s="609">
        <v>6807355.0446691765</v>
      </c>
      <c r="D11" s="609">
        <v>6853236.303973062</v>
      </c>
      <c r="E11" s="609">
        <v>7083028.9521094952</v>
      </c>
      <c r="F11" s="609">
        <v>7289606.9319723072</v>
      </c>
      <c r="G11" s="609">
        <v>7454790.0227988642</v>
      </c>
      <c r="H11" s="609">
        <v>7358750.4243268715</v>
      </c>
      <c r="I11" s="609">
        <v>7149262.0300231948</v>
      </c>
      <c r="J11" s="609">
        <v>6914295.8797488892</v>
      </c>
      <c r="K11" s="609">
        <v>7043486.7434190111</v>
      </c>
      <c r="L11" s="609">
        <v>7536956.5390142873</v>
      </c>
      <c r="M11" s="609">
        <v>7327552.0574356886</v>
      </c>
      <c r="N11" s="609">
        <v>7117455.6426061802</v>
      </c>
      <c r="O11" s="610" t="s">
        <v>8</v>
      </c>
    </row>
    <row r="12" spans="1:15" x14ac:dyDescent="0.25">
      <c r="A12" s="611" t="s">
        <v>8</v>
      </c>
      <c r="B12" s="612" t="s">
        <v>8</v>
      </c>
      <c r="C12" s="613" t="s">
        <v>8</v>
      </c>
      <c r="D12" s="613" t="s">
        <v>8</v>
      </c>
      <c r="E12" s="613" t="s">
        <v>8</v>
      </c>
      <c r="F12" s="613" t="s">
        <v>8</v>
      </c>
      <c r="G12" s="613" t="s">
        <v>8</v>
      </c>
      <c r="H12" s="613" t="s">
        <v>8</v>
      </c>
      <c r="I12" s="613" t="s">
        <v>8</v>
      </c>
      <c r="J12" s="613" t="s">
        <v>8</v>
      </c>
      <c r="K12" s="613" t="s">
        <v>8</v>
      </c>
      <c r="L12" s="613" t="s">
        <v>8</v>
      </c>
      <c r="M12" s="613" t="s">
        <v>8</v>
      </c>
      <c r="N12" s="613" t="s">
        <v>8</v>
      </c>
      <c r="O12" s="614" t="s">
        <v>8</v>
      </c>
    </row>
    <row r="13" spans="1:15" x14ac:dyDescent="0.25">
      <c r="A13" s="615" t="s">
        <v>267</v>
      </c>
      <c r="B13" s="616">
        <f t="shared" ref="B13:N13" si="0">B9-B10+B11</f>
        <v>25424217.071966328</v>
      </c>
      <c r="C13" s="617">
        <f t="shared" si="0"/>
        <v>26940387.107747313</v>
      </c>
      <c r="D13" s="617">
        <f t="shared" si="0"/>
        <v>28770762.139041103</v>
      </c>
      <c r="E13" s="617">
        <f t="shared" si="0"/>
        <v>30842688.417340659</v>
      </c>
      <c r="F13" s="617">
        <f t="shared" si="0"/>
        <v>32942762.795327496</v>
      </c>
      <c r="G13" s="617">
        <f t="shared" si="0"/>
        <v>35041712.132616788</v>
      </c>
      <c r="H13" s="617">
        <f t="shared" si="0"/>
        <v>36850266.906717561</v>
      </c>
      <c r="I13" s="617">
        <f t="shared" si="0"/>
        <v>38486125.091620006</v>
      </c>
      <c r="J13" s="617">
        <f t="shared" si="0"/>
        <v>40030595.903659247</v>
      </c>
      <c r="K13" s="617">
        <f t="shared" si="0"/>
        <v>41970121.528438658</v>
      </c>
      <c r="L13" s="617">
        <f t="shared" si="0"/>
        <v>44401484.47269243</v>
      </c>
      <c r="M13" s="617">
        <f t="shared" si="0"/>
        <v>46070659.933240138</v>
      </c>
      <c r="N13" s="617">
        <f t="shared" si="0"/>
        <v>47679749.576667532</v>
      </c>
      <c r="O13" s="618"/>
    </row>
    <row r="14" spans="1:15" x14ac:dyDescent="0.25">
      <c r="A14" s="619" t="s">
        <v>8</v>
      </c>
      <c r="B14" s="620" t="s">
        <v>8</v>
      </c>
      <c r="C14" s="621" t="s">
        <v>8</v>
      </c>
      <c r="D14" s="621" t="s">
        <v>8</v>
      </c>
      <c r="E14" s="621" t="s">
        <v>8</v>
      </c>
      <c r="F14" s="621" t="s">
        <v>8</v>
      </c>
      <c r="G14" s="621" t="s">
        <v>8</v>
      </c>
      <c r="H14" s="621" t="s">
        <v>8</v>
      </c>
      <c r="I14" s="621" t="s">
        <v>8</v>
      </c>
      <c r="J14" s="621" t="s">
        <v>8</v>
      </c>
      <c r="K14" s="621" t="s">
        <v>8</v>
      </c>
      <c r="L14" s="621" t="s">
        <v>8</v>
      </c>
      <c r="M14" s="621" t="s">
        <v>8</v>
      </c>
      <c r="N14" s="621" t="s">
        <v>8</v>
      </c>
      <c r="O14" s="622" t="s">
        <v>8</v>
      </c>
    </row>
    <row r="15" spans="1:15" x14ac:dyDescent="0.25">
      <c r="A15" s="623" t="s">
        <v>268</v>
      </c>
      <c r="B15" s="624" t="s">
        <v>8</v>
      </c>
      <c r="C15" s="625">
        <v>26182302.089856818</v>
      </c>
      <c r="D15" s="625">
        <v>27855574.623394206</v>
      </c>
      <c r="E15" s="625">
        <v>29806725.278190881</v>
      </c>
      <c r="F15" s="625">
        <v>31892725.606334075</v>
      </c>
      <c r="G15" s="625">
        <v>33992237.463972144</v>
      </c>
      <c r="H15" s="625">
        <v>35945989.519667178</v>
      </c>
      <c r="I15" s="625">
        <v>37668195.999168783</v>
      </c>
      <c r="J15" s="625">
        <v>39258360.497639626</v>
      </c>
      <c r="K15" s="625">
        <v>41000358.716048956</v>
      </c>
      <c r="L15" s="625">
        <v>43185803.000565544</v>
      </c>
      <c r="M15" s="625">
        <v>45236072.202966288</v>
      </c>
      <c r="N15" s="625">
        <v>46875204.754953831</v>
      </c>
      <c r="O15" s="626" t="s">
        <v>8</v>
      </c>
    </row>
    <row r="16" spans="1:15" x14ac:dyDescent="0.25">
      <c r="A16" s="627" t="s">
        <v>8</v>
      </c>
      <c r="B16" s="628" t="s">
        <v>8</v>
      </c>
      <c r="C16" s="629" t="s">
        <v>8</v>
      </c>
      <c r="D16" s="629" t="s">
        <v>8</v>
      </c>
      <c r="E16" s="629" t="s">
        <v>8</v>
      </c>
      <c r="F16" s="629" t="s">
        <v>8</v>
      </c>
      <c r="G16" s="629" t="s">
        <v>8</v>
      </c>
      <c r="H16" s="629" t="s">
        <v>8</v>
      </c>
      <c r="I16" s="629" t="s">
        <v>8</v>
      </c>
      <c r="J16" s="629" t="s">
        <v>8</v>
      </c>
      <c r="K16" s="629" t="s">
        <v>8</v>
      </c>
      <c r="L16" s="629" t="s">
        <v>8</v>
      </c>
      <c r="M16" s="629" t="s">
        <v>8</v>
      </c>
      <c r="N16" s="629" t="s">
        <v>8</v>
      </c>
      <c r="O16" s="630" t="s">
        <v>8</v>
      </c>
    </row>
    <row r="17" spans="1:15" x14ac:dyDescent="0.25">
      <c r="A17" s="631" t="s">
        <v>269</v>
      </c>
      <c r="B17" s="632" t="s">
        <v>8</v>
      </c>
      <c r="C17" s="633" t="s">
        <v>8</v>
      </c>
      <c r="D17" s="633" t="s">
        <v>8</v>
      </c>
      <c r="E17" s="633" t="s">
        <v>8</v>
      </c>
      <c r="F17" s="633" t="s">
        <v>8</v>
      </c>
      <c r="G17" s="633" t="s">
        <v>8</v>
      </c>
      <c r="H17" s="633" t="s">
        <v>8</v>
      </c>
      <c r="I17" s="633" t="s">
        <v>8</v>
      </c>
      <c r="J17" s="633" t="s">
        <v>8</v>
      </c>
      <c r="K17" s="633" t="s">
        <v>8</v>
      </c>
      <c r="L17" s="633" t="s">
        <v>8</v>
      </c>
      <c r="M17" s="633" t="s">
        <v>8</v>
      </c>
      <c r="N17" s="633" t="s">
        <v>8</v>
      </c>
      <c r="O17" s="634" t="s">
        <v>8</v>
      </c>
    </row>
    <row r="18" spans="1:15" x14ac:dyDescent="0.25">
      <c r="A18" s="635" t="s">
        <v>270</v>
      </c>
      <c r="B18" s="586" t="s">
        <v>8</v>
      </c>
      <c r="C18" s="636">
        <v>151594.66985922723</v>
      </c>
      <c r="D18" s="636">
        <v>161282.86291557355</v>
      </c>
      <c r="E18" s="636">
        <v>172579.96117471042</v>
      </c>
      <c r="F18" s="636">
        <v>184657.83461707726</v>
      </c>
      <c r="G18" s="636">
        <v>196813.93937180305</v>
      </c>
      <c r="H18" s="636">
        <v>208126.09965676963</v>
      </c>
      <c r="I18" s="636">
        <v>218097.61865435276</v>
      </c>
      <c r="J18" s="636">
        <v>227304.61891507235</v>
      </c>
      <c r="K18" s="636">
        <v>237390.7314314133</v>
      </c>
      <c r="L18" s="636">
        <v>250044.38211766732</v>
      </c>
      <c r="M18" s="636">
        <v>261915.37351459614</v>
      </c>
      <c r="N18" s="636">
        <v>271405.8971981621</v>
      </c>
      <c r="O18" s="588">
        <f>SUM(B18:N18)</f>
        <v>2541213.9894264247</v>
      </c>
    </row>
    <row r="19" spans="1:15" x14ac:dyDescent="0.25">
      <c r="A19" s="637" t="s">
        <v>271</v>
      </c>
      <c r="B19" s="586" t="s">
        <v>8</v>
      </c>
      <c r="C19" s="638">
        <v>26976.489859148445</v>
      </c>
      <c r="D19" s="638">
        <v>28700.517768445625</v>
      </c>
      <c r="E19" s="638">
        <v>30710.852676054245</v>
      </c>
      <c r="F19" s="638">
        <v>32860.127652151008</v>
      </c>
      <c r="G19" s="638">
        <v>35023.324002966809</v>
      </c>
      <c r="H19" s="638">
        <v>37036.339219767244</v>
      </c>
      <c r="I19" s="638">
        <v>38810.785388411568</v>
      </c>
      <c r="J19" s="638">
        <v>40449.184346614529</v>
      </c>
      <c r="K19" s="638">
        <v>42244.022596982868</v>
      </c>
      <c r="L19" s="638">
        <v>44495.757962981697</v>
      </c>
      <c r="M19" s="638">
        <v>46608.217981098867</v>
      </c>
      <c r="N19" s="638">
        <v>48297.070340785845</v>
      </c>
      <c r="O19" s="588">
        <f>SUM(B19:N19)</f>
        <v>452212.68979540881</v>
      </c>
    </row>
    <row r="20" spans="1:15" x14ac:dyDescent="0.25">
      <c r="A20" s="639" t="s">
        <v>8</v>
      </c>
      <c r="B20" s="640" t="s">
        <v>8</v>
      </c>
      <c r="C20" s="641" t="s">
        <v>8</v>
      </c>
      <c r="D20" s="641" t="s">
        <v>8</v>
      </c>
      <c r="E20" s="641" t="s">
        <v>8</v>
      </c>
      <c r="F20" s="641" t="s">
        <v>8</v>
      </c>
      <c r="G20" s="641" t="s">
        <v>8</v>
      </c>
      <c r="H20" s="641" t="s">
        <v>8</v>
      </c>
      <c r="I20" s="641" t="s">
        <v>8</v>
      </c>
      <c r="J20" s="641" t="s">
        <v>8</v>
      </c>
      <c r="K20" s="641" t="s">
        <v>8</v>
      </c>
      <c r="L20" s="641" t="s">
        <v>8</v>
      </c>
      <c r="M20" s="641" t="s">
        <v>8</v>
      </c>
      <c r="N20" s="641" t="s">
        <v>8</v>
      </c>
      <c r="O20" s="642" t="s">
        <v>8</v>
      </c>
    </row>
    <row r="21" spans="1:15" x14ac:dyDescent="0.25">
      <c r="A21" s="643" t="s">
        <v>272</v>
      </c>
      <c r="B21" s="644" t="s">
        <v>8</v>
      </c>
      <c r="C21" s="645" t="s">
        <v>8</v>
      </c>
      <c r="D21" s="645" t="s">
        <v>8</v>
      </c>
      <c r="E21" s="645" t="s">
        <v>8</v>
      </c>
      <c r="F21" s="645" t="s">
        <v>8</v>
      </c>
      <c r="G21" s="645" t="s">
        <v>8</v>
      </c>
      <c r="H21" s="645" t="s">
        <v>8</v>
      </c>
      <c r="I21" s="645" t="s">
        <v>8</v>
      </c>
      <c r="J21" s="645" t="s">
        <v>8</v>
      </c>
      <c r="K21" s="645" t="s">
        <v>8</v>
      </c>
      <c r="L21" s="645" t="s">
        <v>8</v>
      </c>
      <c r="M21" s="645" t="s">
        <v>8</v>
      </c>
      <c r="N21" s="645" t="s">
        <v>8</v>
      </c>
      <c r="O21" s="646" t="s">
        <v>8</v>
      </c>
    </row>
    <row r="22" spans="1:15" x14ac:dyDescent="0.25">
      <c r="A22" s="647" t="s">
        <v>273</v>
      </c>
      <c r="B22" s="586" t="s">
        <v>8</v>
      </c>
      <c r="C22" s="648">
        <v>35015.824219018119</v>
      </c>
      <c r="D22" s="648">
        <v>38379.738706208329</v>
      </c>
      <c r="E22" s="648">
        <v>41811.481700445336</v>
      </c>
      <c r="F22" s="648">
        <v>45350.592013160531</v>
      </c>
      <c r="G22" s="648">
        <v>48981.172710712344</v>
      </c>
      <c r="H22" s="648">
        <v>52628.765899224803</v>
      </c>
      <c r="I22" s="648">
        <v>56201.185097556605</v>
      </c>
      <c r="J22" s="648">
        <v>59664.247960757493</v>
      </c>
      <c r="K22" s="648">
        <v>63101.285220594495</v>
      </c>
      <c r="L22" s="648">
        <v>66691.525746228057</v>
      </c>
      <c r="M22" s="648">
        <v>70351.659452295105</v>
      </c>
      <c r="N22" s="648">
        <v>73908.576572605627</v>
      </c>
      <c r="O22" s="588">
        <f>SUM(B22:N22)</f>
        <v>652086.05529880687</v>
      </c>
    </row>
    <row r="23" spans="1:15" x14ac:dyDescent="0.25">
      <c r="A23" s="649" t="s">
        <v>274</v>
      </c>
      <c r="B23" s="650" t="s">
        <v>8</v>
      </c>
      <c r="C23" s="651">
        <v>0</v>
      </c>
      <c r="D23" s="651">
        <v>0</v>
      </c>
      <c r="E23" s="651">
        <v>0</v>
      </c>
      <c r="F23" s="651">
        <v>0</v>
      </c>
      <c r="G23" s="651">
        <v>0</v>
      </c>
      <c r="H23" s="651">
        <v>0</v>
      </c>
      <c r="I23" s="651">
        <v>0</v>
      </c>
      <c r="J23" s="651">
        <v>0</v>
      </c>
      <c r="K23" s="651">
        <v>0</v>
      </c>
      <c r="L23" s="651">
        <v>0</v>
      </c>
      <c r="M23" s="651">
        <v>0</v>
      </c>
      <c r="N23" s="651">
        <v>0</v>
      </c>
      <c r="O23" s="652">
        <f>SUM(B23:N23)</f>
        <v>0</v>
      </c>
    </row>
    <row r="24" spans="1:15" x14ac:dyDescent="0.25">
      <c r="A24" s="653" t="s">
        <v>275</v>
      </c>
      <c r="B24" s="654" t="s">
        <v>8</v>
      </c>
      <c r="C24" s="655">
        <v>0</v>
      </c>
      <c r="D24" s="655">
        <v>0</v>
      </c>
      <c r="E24" s="655">
        <v>0</v>
      </c>
      <c r="F24" s="655">
        <v>0</v>
      </c>
      <c r="G24" s="655">
        <v>0</v>
      </c>
      <c r="H24" s="655">
        <v>0</v>
      </c>
      <c r="I24" s="655">
        <v>0</v>
      </c>
      <c r="J24" s="655">
        <v>0</v>
      </c>
      <c r="K24" s="655">
        <v>0</v>
      </c>
      <c r="L24" s="655">
        <v>0</v>
      </c>
      <c r="M24" s="655">
        <v>0</v>
      </c>
      <c r="N24" s="655">
        <v>0</v>
      </c>
      <c r="O24" s="656">
        <f>SUM(B24:N24)</f>
        <v>0</v>
      </c>
    </row>
    <row r="25" spans="1:15" x14ac:dyDescent="0.25">
      <c r="A25" s="657" t="s">
        <v>8</v>
      </c>
      <c r="B25" s="658" t="s">
        <v>8</v>
      </c>
      <c r="C25" s="659" t="s">
        <v>8</v>
      </c>
      <c r="D25" s="659" t="s">
        <v>8</v>
      </c>
      <c r="E25" s="659" t="s">
        <v>8</v>
      </c>
      <c r="F25" s="659" t="s">
        <v>8</v>
      </c>
      <c r="G25" s="659" t="s">
        <v>8</v>
      </c>
      <c r="H25" s="659" t="s">
        <v>8</v>
      </c>
      <c r="I25" s="659" t="s">
        <v>8</v>
      </c>
      <c r="J25" s="659" t="s">
        <v>8</v>
      </c>
      <c r="K25" s="659" t="s">
        <v>8</v>
      </c>
      <c r="L25" s="659" t="s">
        <v>8</v>
      </c>
      <c r="M25" s="659" t="s">
        <v>8</v>
      </c>
      <c r="N25" s="659" t="s">
        <v>8</v>
      </c>
      <c r="O25" s="660" t="s">
        <v>8</v>
      </c>
    </row>
    <row r="26" spans="1:15" x14ac:dyDescent="0.25">
      <c r="A26" s="661" t="s">
        <v>276</v>
      </c>
      <c r="B26" s="662"/>
      <c r="C26" s="663">
        <f t="shared" ref="C26:O26" si="1">C18+C19+C22+C23+C24</f>
        <v>213586.98393739382</v>
      </c>
      <c r="D26" s="663">
        <f t="shared" si="1"/>
        <v>228363.11939022751</v>
      </c>
      <c r="E26" s="663">
        <f t="shared" si="1"/>
        <v>245102.29555121</v>
      </c>
      <c r="F26" s="663">
        <f t="shared" si="1"/>
        <v>262868.55428238882</v>
      </c>
      <c r="G26" s="663">
        <f t="shared" si="1"/>
        <v>280818.43608548219</v>
      </c>
      <c r="H26" s="663">
        <f t="shared" si="1"/>
        <v>297791.2047757617</v>
      </c>
      <c r="I26" s="663">
        <f t="shared" si="1"/>
        <v>313109.58914032095</v>
      </c>
      <c r="J26" s="663">
        <f t="shared" si="1"/>
        <v>327418.0512224444</v>
      </c>
      <c r="K26" s="663">
        <f t="shared" si="1"/>
        <v>342736.03924899065</v>
      </c>
      <c r="L26" s="663">
        <f t="shared" si="1"/>
        <v>361231.66582687706</v>
      </c>
      <c r="M26" s="663">
        <f t="shared" si="1"/>
        <v>378875.25094799011</v>
      </c>
      <c r="N26" s="663">
        <f t="shared" si="1"/>
        <v>393611.54411155358</v>
      </c>
      <c r="O26" s="664">
        <f t="shared" si="1"/>
        <v>3645512.7345206402</v>
      </c>
    </row>
    <row r="28" spans="1:15" x14ac:dyDescent="0.25">
      <c r="A28" s="665" t="s">
        <v>8</v>
      </c>
    </row>
    <row r="29" spans="1:15" x14ac:dyDescent="0.25">
      <c r="A29" s="665" t="s">
        <v>213</v>
      </c>
    </row>
    <row r="30" spans="1:15" x14ac:dyDescent="0.25">
      <c r="A30" s="665" t="s">
        <v>277</v>
      </c>
    </row>
    <row r="31" spans="1:15" x14ac:dyDescent="0.25">
      <c r="A31" s="665" t="s">
        <v>278</v>
      </c>
    </row>
    <row r="32" spans="1:15" x14ac:dyDescent="0.25">
      <c r="A32" s="665" t="s">
        <v>279</v>
      </c>
    </row>
    <row r="33" spans="1:1" x14ac:dyDescent="0.25">
      <c r="A33" s="665" t="s">
        <v>280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FLORIDA POWER &amp;&amp; LIGHT CO
  - 602-Structures/Other Equipt Inspect: 602-Structures/Other Equipt Inspect
 Estimated Revenue Requirements for the Period January 2022 through December 2022
 (In Dollars)&amp;R&amp;"Arial"&amp;6 Form 3P Capital
 Page &amp;P of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21" sqref="P21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666" t="s">
        <v>244</v>
      </c>
      <c r="B1" s="666" t="s">
        <v>245</v>
      </c>
      <c r="C1" s="666" t="s">
        <v>246</v>
      </c>
      <c r="D1" s="666" t="s">
        <v>247</v>
      </c>
      <c r="E1" s="666" t="s">
        <v>248</v>
      </c>
      <c r="F1" s="666" t="s">
        <v>249</v>
      </c>
      <c r="G1" s="666" t="s">
        <v>250</v>
      </c>
      <c r="H1" s="666" t="s">
        <v>251</v>
      </c>
      <c r="I1" s="666" t="s">
        <v>252</v>
      </c>
      <c r="J1" s="666" t="s">
        <v>253</v>
      </c>
      <c r="K1" s="666" t="s">
        <v>254</v>
      </c>
      <c r="L1" s="666" t="s">
        <v>255</v>
      </c>
      <c r="M1" s="666" t="s">
        <v>256</v>
      </c>
      <c r="N1" s="666" t="s">
        <v>257</v>
      </c>
      <c r="O1" s="666" t="s">
        <v>62</v>
      </c>
    </row>
    <row r="2" spans="1:15" x14ac:dyDescent="0.25">
      <c r="A2" s="667" t="s">
        <v>282</v>
      </c>
      <c r="B2" s="668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70" t="s">
        <v>8</v>
      </c>
    </row>
    <row r="3" spans="1:15" x14ac:dyDescent="0.25">
      <c r="A3" s="671" t="s">
        <v>259</v>
      </c>
      <c r="B3" s="672" t="s">
        <v>8</v>
      </c>
      <c r="C3" s="673" t="s">
        <v>8</v>
      </c>
      <c r="D3" s="673" t="s">
        <v>8</v>
      </c>
      <c r="E3" s="673" t="s">
        <v>8</v>
      </c>
      <c r="F3" s="673" t="s">
        <v>8</v>
      </c>
      <c r="G3" s="673" t="s">
        <v>8</v>
      </c>
      <c r="H3" s="673" t="s">
        <v>8</v>
      </c>
      <c r="I3" s="673" t="s">
        <v>8</v>
      </c>
      <c r="J3" s="673" t="s">
        <v>8</v>
      </c>
      <c r="K3" s="673" t="s">
        <v>8</v>
      </c>
      <c r="L3" s="673" t="s">
        <v>8</v>
      </c>
      <c r="M3" s="673" t="s">
        <v>8</v>
      </c>
      <c r="N3" s="673" t="s">
        <v>8</v>
      </c>
      <c r="O3" s="674" t="s">
        <v>8</v>
      </c>
    </row>
    <row r="4" spans="1:15" x14ac:dyDescent="0.25">
      <c r="A4" s="675" t="s">
        <v>260</v>
      </c>
      <c r="B4" s="676" t="s">
        <v>8</v>
      </c>
      <c r="C4" s="677">
        <v>45417911.130000003</v>
      </c>
      <c r="D4" s="677">
        <v>43391644.240000002</v>
      </c>
      <c r="E4" s="677">
        <v>48148631.210000001</v>
      </c>
      <c r="F4" s="677">
        <v>52844323.689999998</v>
      </c>
      <c r="G4" s="677">
        <v>50491522.549999997</v>
      </c>
      <c r="H4" s="677">
        <v>45762932.939999998</v>
      </c>
      <c r="I4" s="677">
        <v>43748685.939999998</v>
      </c>
      <c r="J4" s="677">
        <v>47797790.729999997</v>
      </c>
      <c r="K4" s="677">
        <v>49825520.82</v>
      </c>
      <c r="L4" s="677">
        <v>53405448.149999999</v>
      </c>
      <c r="M4" s="677">
        <v>46595245.979999997</v>
      </c>
      <c r="N4" s="677">
        <v>44403680.859999999</v>
      </c>
      <c r="O4" s="678">
        <f>SUM(B4:N4)</f>
        <v>571833338.24000001</v>
      </c>
    </row>
    <row r="5" spans="1:15" x14ac:dyDescent="0.25">
      <c r="A5" s="679" t="s">
        <v>261</v>
      </c>
      <c r="B5" s="676" t="s">
        <v>8</v>
      </c>
      <c r="C5" s="680">
        <v>47588312.600808144</v>
      </c>
      <c r="D5" s="680">
        <v>46411806.090391576</v>
      </c>
      <c r="E5" s="680">
        <v>46898712.818537399</v>
      </c>
      <c r="F5" s="680">
        <v>48565523.082604229</v>
      </c>
      <c r="G5" s="680">
        <v>49105463.510971531</v>
      </c>
      <c r="H5" s="680">
        <v>48168408.533089563</v>
      </c>
      <c r="I5" s="680">
        <v>46929370.334702186</v>
      </c>
      <c r="J5" s="680">
        <v>47172825.89540077</v>
      </c>
      <c r="K5" s="680">
        <v>47916490.293113403</v>
      </c>
      <c r="L5" s="680">
        <v>49455281.090674967</v>
      </c>
      <c r="M5" s="680">
        <v>48653490.327517964</v>
      </c>
      <c r="N5" s="680">
        <v>47462086.080935523</v>
      </c>
      <c r="O5" s="678">
        <f>SUM(B5:N5)</f>
        <v>574327770.65874732</v>
      </c>
    </row>
    <row r="6" spans="1:15" x14ac:dyDescent="0.25">
      <c r="A6" s="681" t="s">
        <v>262</v>
      </c>
      <c r="B6" s="676" t="s">
        <v>8</v>
      </c>
      <c r="C6" s="682">
        <v>0</v>
      </c>
      <c r="D6" s="682">
        <v>0</v>
      </c>
      <c r="E6" s="682">
        <v>0</v>
      </c>
      <c r="F6" s="682">
        <v>0</v>
      </c>
      <c r="G6" s="682">
        <v>0</v>
      </c>
      <c r="H6" s="682">
        <v>0</v>
      </c>
      <c r="I6" s="682">
        <v>0</v>
      </c>
      <c r="J6" s="682">
        <v>0</v>
      </c>
      <c r="K6" s="682">
        <v>0</v>
      </c>
      <c r="L6" s="682">
        <v>0</v>
      </c>
      <c r="M6" s="682">
        <v>0</v>
      </c>
      <c r="N6" s="682">
        <v>0</v>
      </c>
      <c r="O6" s="678">
        <f>SUM(B6:N6)</f>
        <v>0</v>
      </c>
    </row>
    <row r="7" spans="1:15" x14ac:dyDescent="0.25">
      <c r="A7" s="683" t="s">
        <v>263</v>
      </c>
      <c r="B7" s="676" t="s">
        <v>8</v>
      </c>
      <c r="C7" s="684">
        <v>0</v>
      </c>
      <c r="D7" s="684">
        <v>0</v>
      </c>
      <c r="E7" s="684">
        <v>0</v>
      </c>
      <c r="F7" s="684">
        <v>0</v>
      </c>
      <c r="G7" s="684">
        <v>0</v>
      </c>
      <c r="H7" s="684">
        <v>0</v>
      </c>
      <c r="I7" s="684">
        <v>0</v>
      </c>
      <c r="J7" s="684">
        <v>0</v>
      </c>
      <c r="K7" s="684">
        <v>0</v>
      </c>
      <c r="L7" s="684">
        <v>0</v>
      </c>
      <c r="M7" s="684">
        <v>0</v>
      </c>
      <c r="N7" s="684">
        <v>0</v>
      </c>
      <c r="O7" s="678">
        <f>SUM(B7:N7)</f>
        <v>0</v>
      </c>
    </row>
    <row r="8" spans="1:15" x14ac:dyDescent="0.25">
      <c r="A8" s="685" t="s">
        <v>8</v>
      </c>
      <c r="B8" s="686" t="s">
        <v>8</v>
      </c>
      <c r="C8" s="687" t="s">
        <v>8</v>
      </c>
      <c r="D8" s="687" t="s">
        <v>8</v>
      </c>
      <c r="E8" s="687" t="s">
        <v>8</v>
      </c>
      <c r="F8" s="687" t="s">
        <v>8</v>
      </c>
      <c r="G8" s="687" t="s">
        <v>8</v>
      </c>
      <c r="H8" s="687" t="s">
        <v>8</v>
      </c>
      <c r="I8" s="687" t="s">
        <v>8</v>
      </c>
      <c r="J8" s="687" t="s">
        <v>8</v>
      </c>
      <c r="K8" s="687" t="s">
        <v>8</v>
      </c>
      <c r="L8" s="687" t="s">
        <v>8</v>
      </c>
      <c r="M8" s="687" t="s">
        <v>8</v>
      </c>
      <c r="N8" s="687" t="s">
        <v>8</v>
      </c>
      <c r="O8" s="688" t="s">
        <v>8</v>
      </c>
    </row>
    <row r="9" spans="1:15" x14ac:dyDescent="0.25">
      <c r="A9" s="689" t="s">
        <v>264</v>
      </c>
      <c r="B9" s="690">
        <v>450684511.45109737</v>
      </c>
      <c r="C9" s="691">
        <v>498272824.05190551</v>
      </c>
      <c r="D9" s="691">
        <v>544684630.14229703</v>
      </c>
      <c r="E9" s="691">
        <v>591583342.96083438</v>
      </c>
      <c r="F9" s="691">
        <v>640148866.04343867</v>
      </c>
      <c r="G9" s="691">
        <v>689254329.55441022</v>
      </c>
      <c r="H9" s="691">
        <v>737422738.08749974</v>
      </c>
      <c r="I9" s="691">
        <v>784352108.42220187</v>
      </c>
      <c r="J9" s="691">
        <v>831524934.31760263</v>
      </c>
      <c r="K9" s="691">
        <v>879441424.61071599</v>
      </c>
      <c r="L9" s="691">
        <v>928896705.70139098</v>
      </c>
      <c r="M9" s="691">
        <v>977550196.02890897</v>
      </c>
      <c r="N9" s="691">
        <v>1025012282.1098444</v>
      </c>
      <c r="O9" s="692" t="s">
        <v>8</v>
      </c>
    </row>
    <row r="10" spans="1:15" x14ac:dyDescent="0.25">
      <c r="A10" s="693" t="s">
        <v>265</v>
      </c>
      <c r="B10" s="694">
        <v>4703112.4802514594</v>
      </c>
      <c r="C10" s="695">
        <v>5748685.6737112263</v>
      </c>
      <c r="D10" s="695">
        <v>6897808.083673127</v>
      </c>
      <c r="E10" s="695">
        <v>8149720.0566585446</v>
      </c>
      <c r="F10" s="695">
        <v>9506794.0971942395</v>
      </c>
      <c r="G10" s="695">
        <v>10971461.130989656</v>
      </c>
      <c r="H10" s="695">
        <v>12543283.702209242</v>
      </c>
      <c r="I10" s="695">
        <v>14219864.657034729</v>
      </c>
      <c r="J10" s="695">
        <v>16000107.275552025</v>
      </c>
      <c r="K10" s="695">
        <v>17885098.955306049</v>
      </c>
      <c r="L10" s="695">
        <v>19877354.017028123</v>
      </c>
      <c r="M10" s="695">
        <v>21977684.329651896</v>
      </c>
      <c r="N10" s="695">
        <v>24183894.217422184</v>
      </c>
      <c r="O10" s="696" t="s">
        <v>8</v>
      </c>
    </row>
    <row r="11" spans="1:15" x14ac:dyDescent="0.25">
      <c r="A11" s="697" t="s">
        <v>266</v>
      </c>
      <c r="B11" s="698">
        <v>122965889.20890252</v>
      </c>
      <c r="C11" s="699">
        <v>120795487.73809439</v>
      </c>
      <c r="D11" s="699">
        <v>117775325.88770282</v>
      </c>
      <c r="E11" s="699">
        <v>119025244.27916542</v>
      </c>
      <c r="F11" s="699">
        <v>123304044.88656119</v>
      </c>
      <c r="G11" s="699">
        <v>124690103.92558965</v>
      </c>
      <c r="H11" s="699">
        <v>122284628.33250009</v>
      </c>
      <c r="I11" s="699">
        <v>119103943.9377979</v>
      </c>
      <c r="J11" s="699">
        <v>119728908.77239713</v>
      </c>
      <c r="K11" s="699">
        <v>121637939.29928373</v>
      </c>
      <c r="L11" s="699">
        <v>125588106.35860875</v>
      </c>
      <c r="M11" s="699">
        <v>123529862.01109079</v>
      </c>
      <c r="N11" s="699">
        <v>120471456.79015526</v>
      </c>
      <c r="O11" s="700" t="s">
        <v>8</v>
      </c>
    </row>
    <row r="12" spans="1:15" x14ac:dyDescent="0.25">
      <c r="A12" s="701" t="s">
        <v>8</v>
      </c>
      <c r="B12" s="702" t="s">
        <v>8</v>
      </c>
      <c r="C12" s="703" t="s">
        <v>8</v>
      </c>
      <c r="D12" s="703" t="s">
        <v>8</v>
      </c>
      <c r="E12" s="703" t="s">
        <v>8</v>
      </c>
      <c r="F12" s="703" t="s">
        <v>8</v>
      </c>
      <c r="G12" s="703" t="s">
        <v>8</v>
      </c>
      <c r="H12" s="703" t="s">
        <v>8</v>
      </c>
      <c r="I12" s="703" t="s">
        <v>8</v>
      </c>
      <c r="J12" s="703" t="s">
        <v>8</v>
      </c>
      <c r="K12" s="703" t="s">
        <v>8</v>
      </c>
      <c r="L12" s="703" t="s">
        <v>8</v>
      </c>
      <c r="M12" s="703" t="s">
        <v>8</v>
      </c>
      <c r="N12" s="703" t="s">
        <v>8</v>
      </c>
      <c r="O12" s="704" t="s">
        <v>8</v>
      </c>
    </row>
    <row r="13" spans="1:15" x14ac:dyDescent="0.25">
      <c r="A13" s="705" t="s">
        <v>267</v>
      </c>
      <c r="B13" s="706">
        <f t="shared" ref="B13:N13" si="0">B9-B10+B11</f>
        <v>568947288.17974842</v>
      </c>
      <c r="C13" s="707">
        <f t="shared" si="0"/>
        <v>613319626.11628866</v>
      </c>
      <c r="D13" s="707">
        <f t="shared" si="0"/>
        <v>655562147.94632673</v>
      </c>
      <c r="E13" s="707">
        <f t="shared" si="0"/>
        <v>702458867.18334126</v>
      </c>
      <c r="F13" s="707">
        <f t="shared" si="0"/>
        <v>753946116.83280563</v>
      </c>
      <c r="G13" s="707">
        <f t="shared" si="0"/>
        <v>802972972.34901023</v>
      </c>
      <c r="H13" s="707">
        <f t="shared" si="0"/>
        <v>847164082.7177906</v>
      </c>
      <c r="I13" s="707">
        <f t="shared" si="0"/>
        <v>889236187.70296502</v>
      </c>
      <c r="J13" s="707">
        <f t="shared" si="0"/>
        <v>935253735.81444776</v>
      </c>
      <c r="K13" s="707">
        <f t="shared" si="0"/>
        <v>983194264.95469368</v>
      </c>
      <c r="L13" s="707">
        <f t="shared" si="0"/>
        <v>1034607458.0429716</v>
      </c>
      <c r="M13" s="707">
        <f t="shared" si="0"/>
        <v>1079102373.7103479</v>
      </c>
      <c r="N13" s="707">
        <f t="shared" si="0"/>
        <v>1121299844.6825776</v>
      </c>
      <c r="O13" s="708"/>
    </row>
    <row r="14" spans="1:15" x14ac:dyDescent="0.25">
      <c r="A14" s="709" t="s">
        <v>8</v>
      </c>
      <c r="B14" s="710" t="s">
        <v>8</v>
      </c>
      <c r="C14" s="711" t="s">
        <v>8</v>
      </c>
      <c r="D14" s="711" t="s">
        <v>8</v>
      </c>
      <c r="E14" s="711" t="s">
        <v>8</v>
      </c>
      <c r="F14" s="711" t="s">
        <v>8</v>
      </c>
      <c r="G14" s="711" t="s">
        <v>8</v>
      </c>
      <c r="H14" s="711" t="s">
        <v>8</v>
      </c>
      <c r="I14" s="711" t="s">
        <v>8</v>
      </c>
      <c r="J14" s="711" t="s">
        <v>8</v>
      </c>
      <c r="K14" s="711" t="s">
        <v>8</v>
      </c>
      <c r="L14" s="711" t="s">
        <v>8</v>
      </c>
      <c r="M14" s="711" t="s">
        <v>8</v>
      </c>
      <c r="N14" s="711" t="s">
        <v>8</v>
      </c>
      <c r="O14" s="712" t="s">
        <v>8</v>
      </c>
    </row>
    <row r="15" spans="1:15" x14ac:dyDescent="0.25">
      <c r="A15" s="713" t="s">
        <v>268</v>
      </c>
      <c r="B15" s="714" t="s">
        <v>8</v>
      </c>
      <c r="C15" s="715">
        <v>591133457.1480186</v>
      </c>
      <c r="D15" s="715">
        <v>634440887.0313077</v>
      </c>
      <c r="E15" s="715">
        <v>679010507.564834</v>
      </c>
      <c r="F15" s="715">
        <v>728202492.00807345</v>
      </c>
      <c r="G15" s="715">
        <v>778459544.59090793</v>
      </c>
      <c r="H15" s="715">
        <v>825068527.53340042</v>
      </c>
      <c r="I15" s="715">
        <v>868200135.21037781</v>
      </c>
      <c r="J15" s="715">
        <v>912244961.75870633</v>
      </c>
      <c r="K15" s="715">
        <v>959224000.38457072</v>
      </c>
      <c r="L15" s="715">
        <v>1008900861.4988327</v>
      </c>
      <c r="M15" s="715">
        <v>1056854915.8766598</v>
      </c>
      <c r="N15" s="715">
        <v>1100201109.1964626</v>
      </c>
      <c r="O15" s="716" t="s">
        <v>8</v>
      </c>
    </row>
    <row r="16" spans="1:15" x14ac:dyDescent="0.25">
      <c r="A16" s="717" t="s">
        <v>8</v>
      </c>
      <c r="B16" s="718" t="s">
        <v>8</v>
      </c>
      <c r="C16" s="719" t="s">
        <v>8</v>
      </c>
      <c r="D16" s="719" t="s">
        <v>8</v>
      </c>
      <c r="E16" s="719" t="s">
        <v>8</v>
      </c>
      <c r="F16" s="719" t="s">
        <v>8</v>
      </c>
      <c r="G16" s="719" t="s">
        <v>8</v>
      </c>
      <c r="H16" s="719" t="s">
        <v>8</v>
      </c>
      <c r="I16" s="719" t="s">
        <v>8</v>
      </c>
      <c r="J16" s="719" t="s">
        <v>8</v>
      </c>
      <c r="K16" s="719" t="s">
        <v>8</v>
      </c>
      <c r="L16" s="719" t="s">
        <v>8</v>
      </c>
      <c r="M16" s="719" t="s">
        <v>8</v>
      </c>
      <c r="N16" s="719" t="s">
        <v>8</v>
      </c>
      <c r="O16" s="720" t="s">
        <v>8</v>
      </c>
    </row>
    <row r="17" spans="1:15" x14ac:dyDescent="0.25">
      <c r="A17" s="721" t="s">
        <v>269</v>
      </c>
      <c r="B17" s="722" t="s">
        <v>8</v>
      </c>
      <c r="C17" s="723" t="s">
        <v>8</v>
      </c>
      <c r="D17" s="723" t="s">
        <v>8</v>
      </c>
      <c r="E17" s="723" t="s">
        <v>8</v>
      </c>
      <c r="F17" s="723" t="s">
        <v>8</v>
      </c>
      <c r="G17" s="723" t="s">
        <v>8</v>
      </c>
      <c r="H17" s="723" t="s">
        <v>8</v>
      </c>
      <c r="I17" s="723" t="s">
        <v>8</v>
      </c>
      <c r="J17" s="723" t="s">
        <v>8</v>
      </c>
      <c r="K17" s="723" t="s">
        <v>8</v>
      </c>
      <c r="L17" s="723" t="s">
        <v>8</v>
      </c>
      <c r="M17" s="723" t="s">
        <v>8</v>
      </c>
      <c r="N17" s="723" t="s">
        <v>8</v>
      </c>
      <c r="O17" s="724" t="s">
        <v>8</v>
      </c>
    </row>
    <row r="18" spans="1:15" x14ac:dyDescent="0.25">
      <c r="A18" s="725" t="s">
        <v>270</v>
      </c>
      <c r="B18" s="676" t="s">
        <v>8</v>
      </c>
      <c r="C18" s="726">
        <v>3422643.3172892774</v>
      </c>
      <c r="D18" s="726">
        <v>3673391.9150664085</v>
      </c>
      <c r="E18" s="726">
        <v>3931448.5552863097</v>
      </c>
      <c r="F18" s="726">
        <v>4216268.5308484323</v>
      </c>
      <c r="G18" s="726">
        <v>4507255.2159858001</v>
      </c>
      <c r="H18" s="726">
        <v>4777119.6976265796</v>
      </c>
      <c r="I18" s="726">
        <v>5026850.2905992335</v>
      </c>
      <c r="J18" s="726">
        <v>5281868.3908673329</v>
      </c>
      <c r="K18" s="726">
        <v>5553875.4827704858</v>
      </c>
      <c r="L18" s="726">
        <v>5841502.8783453265</v>
      </c>
      <c r="M18" s="726">
        <v>6119155.2794546392</v>
      </c>
      <c r="N18" s="726">
        <v>6370128.3162570614</v>
      </c>
      <c r="O18" s="678">
        <f>SUM(B18:N18)</f>
        <v>58721507.87039689</v>
      </c>
    </row>
    <row r="19" spans="1:15" x14ac:dyDescent="0.25">
      <c r="A19" s="727" t="s">
        <v>271</v>
      </c>
      <c r="B19" s="676" t="s">
        <v>8</v>
      </c>
      <c r="C19" s="728">
        <v>609064.30830368947</v>
      </c>
      <c r="D19" s="728">
        <v>653685.38245762838</v>
      </c>
      <c r="E19" s="728">
        <v>699606.9332907981</v>
      </c>
      <c r="F19" s="728">
        <v>750291.05819815432</v>
      </c>
      <c r="G19" s="728">
        <v>802072.55795698392</v>
      </c>
      <c r="H19" s="728">
        <v>850095.3311790711</v>
      </c>
      <c r="I19" s="728">
        <v>894535.24991171423</v>
      </c>
      <c r="J19" s="728">
        <v>939916.08818373317</v>
      </c>
      <c r="K19" s="728">
        <v>988320.14198823588</v>
      </c>
      <c r="L19" s="728">
        <v>1039503.8513306768</v>
      </c>
      <c r="M19" s="728">
        <v>1088912.4960399466</v>
      </c>
      <c r="N19" s="728">
        <v>1133573.5094417189</v>
      </c>
      <c r="O19" s="678">
        <f>SUM(B19:N19)</f>
        <v>10449576.908282351</v>
      </c>
    </row>
    <row r="20" spans="1:15" x14ac:dyDescent="0.25">
      <c r="A20" s="729" t="s">
        <v>8</v>
      </c>
      <c r="B20" s="730" t="s">
        <v>8</v>
      </c>
      <c r="C20" s="731" t="s">
        <v>8</v>
      </c>
      <c r="D20" s="731" t="s">
        <v>8</v>
      </c>
      <c r="E20" s="731" t="s">
        <v>8</v>
      </c>
      <c r="F20" s="731" t="s">
        <v>8</v>
      </c>
      <c r="G20" s="731" t="s">
        <v>8</v>
      </c>
      <c r="H20" s="731" t="s">
        <v>8</v>
      </c>
      <c r="I20" s="731" t="s">
        <v>8</v>
      </c>
      <c r="J20" s="731" t="s">
        <v>8</v>
      </c>
      <c r="K20" s="731" t="s">
        <v>8</v>
      </c>
      <c r="L20" s="731" t="s">
        <v>8</v>
      </c>
      <c r="M20" s="731" t="s">
        <v>8</v>
      </c>
      <c r="N20" s="731" t="s">
        <v>8</v>
      </c>
      <c r="O20" s="732" t="s">
        <v>8</v>
      </c>
    </row>
    <row r="21" spans="1:15" x14ac:dyDescent="0.25">
      <c r="A21" s="733" t="s">
        <v>272</v>
      </c>
      <c r="B21" s="734" t="s">
        <v>8</v>
      </c>
      <c r="C21" s="735" t="s">
        <v>8</v>
      </c>
      <c r="D21" s="735" t="s">
        <v>8</v>
      </c>
      <c r="E21" s="735" t="s">
        <v>8</v>
      </c>
      <c r="F21" s="735" t="s">
        <v>8</v>
      </c>
      <c r="G21" s="735" t="s">
        <v>8</v>
      </c>
      <c r="H21" s="735" t="s">
        <v>8</v>
      </c>
      <c r="I21" s="735" t="s">
        <v>8</v>
      </c>
      <c r="J21" s="735" t="s">
        <v>8</v>
      </c>
      <c r="K21" s="735" t="s">
        <v>8</v>
      </c>
      <c r="L21" s="735" t="s">
        <v>8</v>
      </c>
      <c r="M21" s="735" t="s">
        <v>8</v>
      </c>
      <c r="N21" s="735" t="s">
        <v>8</v>
      </c>
      <c r="O21" s="736" t="s">
        <v>8</v>
      </c>
    </row>
    <row r="22" spans="1:15" x14ac:dyDescent="0.25">
      <c r="A22" s="737" t="s">
        <v>273</v>
      </c>
      <c r="B22" s="676" t="s">
        <v>8</v>
      </c>
      <c r="C22" s="738">
        <v>1045573.1934597669</v>
      </c>
      <c r="D22" s="738">
        <v>1149122.4099619004</v>
      </c>
      <c r="E22" s="738">
        <v>1251911.9729854173</v>
      </c>
      <c r="F22" s="738">
        <v>1357074.0405356949</v>
      </c>
      <c r="G22" s="738">
        <v>1464667.0337954157</v>
      </c>
      <c r="H22" s="738">
        <v>1571822.5712195861</v>
      </c>
      <c r="I22" s="738">
        <v>1676580.9548254879</v>
      </c>
      <c r="J22" s="738">
        <v>1780242.6185172959</v>
      </c>
      <c r="K22" s="738">
        <v>1884991.6797540253</v>
      </c>
      <c r="L22" s="738">
        <v>1992255.0617220749</v>
      </c>
      <c r="M22" s="738">
        <v>2100330.3126237732</v>
      </c>
      <c r="N22" s="738">
        <v>2206209.8877702891</v>
      </c>
      <c r="O22" s="678">
        <f>SUM(B22:N22)</f>
        <v>19480781.73717073</v>
      </c>
    </row>
    <row r="23" spans="1:15" x14ac:dyDescent="0.25">
      <c r="A23" s="739" t="s">
        <v>274</v>
      </c>
      <c r="B23" s="740" t="s">
        <v>8</v>
      </c>
      <c r="C23" s="741">
        <v>0</v>
      </c>
      <c r="D23" s="741">
        <v>0</v>
      </c>
      <c r="E23" s="741">
        <v>0</v>
      </c>
      <c r="F23" s="741">
        <v>0</v>
      </c>
      <c r="G23" s="741">
        <v>0</v>
      </c>
      <c r="H23" s="741">
        <v>0</v>
      </c>
      <c r="I23" s="741">
        <v>0</v>
      </c>
      <c r="J23" s="741">
        <v>0</v>
      </c>
      <c r="K23" s="741">
        <v>0</v>
      </c>
      <c r="L23" s="741">
        <v>0</v>
      </c>
      <c r="M23" s="741">
        <v>0</v>
      </c>
      <c r="N23" s="741">
        <v>0</v>
      </c>
      <c r="O23" s="742">
        <f>SUM(B23:N23)</f>
        <v>0</v>
      </c>
    </row>
    <row r="24" spans="1:15" x14ac:dyDescent="0.25">
      <c r="A24" s="743" t="s">
        <v>275</v>
      </c>
      <c r="B24" s="744" t="s">
        <v>8</v>
      </c>
      <c r="C24" s="745">
        <v>0</v>
      </c>
      <c r="D24" s="745">
        <v>0</v>
      </c>
      <c r="E24" s="745">
        <v>0</v>
      </c>
      <c r="F24" s="745">
        <v>0</v>
      </c>
      <c r="G24" s="745">
        <v>0</v>
      </c>
      <c r="H24" s="745">
        <v>0</v>
      </c>
      <c r="I24" s="745">
        <v>0</v>
      </c>
      <c r="J24" s="745">
        <v>0</v>
      </c>
      <c r="K24" s="745">
        <v>0</v>
      </c>
      <c r="L24" s="745">
        <v>0</v>
      </c>
      <c r="M24" s="745">
        <v>0</v>
      </c>
      <c r="N24" s="745">
        <v>0</v>
      </c>
      <c r="O24" s="746">
        <f>SUM(B24:N24)</f>
        <v>0</v>
      </c>
    </row>
    <row r="25" spans="1:15" x14ac:dyDescent="0.25">
      <c r="A25" s="747" t="s">
        <v>8</v>
      </c>
      <c r="B25" s="748" t="s">
        <v>8</v>
      </c>
      <c r="C25" s="749" t="s">
        <v>8</v>
      </c>
      <c r="D25" s="749" t="s">
        <v>8</v>
      </c>
      <c r="E25" s="749" t="s">
        <v>8</v>
      </c>
      <c r="F25" s="749" t="s">
        <v>8</v>
      </c>
      <c r="G25" s="749" t="s">
        <v>8</v>
      </c>
      <c r="H25" s="749" t="s">
        <v>8</v>
      </c>
      <c r="I25" s="749" t="s">
        <v>8</v>
      </c>
      <c r="J25" s="749" t="s">
        <v>8</v>
      </c>
      <c r="K25" s="749" t="s">
        <v>8</v>
      </c>
      <c r="L25" s="749" t="s">
        <v>8</v>
      </c>
      <c r="M25" s="749" t="s">
        <v>8</v>
      </c>
      <c r="N25" s="749" t="s">
        <v>8</v>
      </c>
      <c r="O25" s="750" t="s">
        <v>8</v>
      </c>
    </row>
    <row r="26" spans="1:15" x14ac:dyDescent="0.25">
      <c r="A26" s="751" t="s">
        <v>276</v>
      </c>
      <c r="B26" s="752"/>
      <c r="C26" s="753">
        <f t="shared" ref="C26:O26" si="1">C18+C19+C22+C23+C24</f>
        <v>5077280.8190527335</v>
      </c>
      <c r="D26" s="753">
        <f t="shared" si="1"/>
        <v>5476199.7074859375</v>
      </c>
      <c r="E26" s="753">
        <f t="shared" si="1"/>
        <v>5882967.4615625255</v>
      </c>
      <c r="F26" s="753">
        <f t="shared" si="1"/>
        <v>6323633.6295822812</v>
      </c>
      <c r="G26" s="753">
        <f t="shared" si="1"/>
        <v>6773994.8077381998</v>
      </c>
      <c r="H26" s="753">
        <f t="shared" si="1"/>
        <v>7199037.6000252366</v>
      </c>
      <c r="I26" s="753">
        <f t="shared" si="1"/>
        <v>7597966.4953364357</v>
      </c>
      <c r="J26" s="753">
        <f t="shared" si="1"/>
        <v>8002027.097568363</v>
      </c>
      <c r="K26" s="753">
        <f t="shared" si="1"/>
        <v>8427187.3045127466</v>
      </c>
      <c r="L26" s="753">
        <f t="shared" si="1"/>
        <v>8873261.7913980782</v>
      </c>
      <c r="M26" s="753">
        <f t="shared" si="1"/>
        <v>9308398.0881183594</v>
      </c>
      <c r="N26" s="753">
        <f t="shared" si="1"/>
        <v>9709911.7134690695</v>
      </c>
      <c r="O26" s="754">
        <f t="shared" si="1"/>
        <v>88651866.515849963</v>
      </c>
    </row>
    <row r="28" spans="1:15" x14ac:dyDescent="0.25">
      <c r="A28" s="755" t="s">
        <v>8</v>
      </c>
    </row>
    <row r="29" spans="1:15" x14ac:dyDescent="0.25">
      <c r="A29" s="755" t="s">
        <v>213</v>
      </c>
    </row>
    <row r="30" spans="1:15" x14ac:dyDescent="0.25">
      <c r="A30" s="755" t="s">
        <v>277</v>
      </c>
    </row>
    <row r="31" spans="1:15" x14ac:dyDescent="0.25">
      <c r="A31" s="755" t="s">
        <v>278</v>
      </c>
    </row>
    <row r="32" spans="1:15" x14ac:dyDescent="0.25">
      <c r="A32" s="755" t="s">
        <v>279</v>
      </c>
    </row>
    <row r="33" spans="1:1" x14ac:dyDescent="0.25">
      <c r="A33" s="755" t="s">
        <v>280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FLORIDA POWER &amp;&amp; LIGHT CO
  - 603-Feeder Hardening - Distribution: 603-Feeder Hardening - Distribution
 Estimated Revenue Requirements for the Period January 2022 through December 2022
 (In Dollars)&amp;R&amp;"Arial"&amp;6 Form 3P Capital
 Page &amp;P of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22" sqref="P22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756" t="s">
        <v>244</v>
      </c>
      <c r="B1" s="756" t="s">
        <v>245</v>
      </c>
      <c r="C1" s="756" t="s">
        <v>246</v>
      </c>
      <c r="D1" s="756" t="s">
        <v>247</v>
      </c>
      <c r="E1" s="756" t="s">
        <v>248</v>
      </c>
      <c r="F1" s="756" t="s">
        <v>249</v>
      </c>
      <c r="G1" s="756" t="s">
        <v>250</v>
      </c>
      <c r="H1" s="756" t="s">
        <v>251</v>
      </c>
      <c r="I1" s="756" t="s">
        <v>252</v>
      </c>
      <c r="J1" s="756" t="s">
        <v>253</v>
      </c>
      <c r="K1" s="756" t="s">
        <v>254</v>
      </c>
      <c r="L1" s="756" t="s">
        <v>255</v>
      </c>
      <c r="M1" s="756" t="s">
        <v>256</v>
      </c>
      <c r="N1" s="756" t="s">
        <v>257</v>
      </c>
      <c r="O1" s="756" t="s">
        <v>62</v>
      </c>
    </row>
    <row r="2" spans="1:15" x14ac:dyDescent="0.25">
      <c r="A2" s="757" t="s">
        <v>283</v>
      </c>
      <c r="B2" s="758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60"/>
    </row>
    <row r="3" spans="1:15" x14ac:dyDescent="0.25">
      <c r="A3" s="761" t="s">
        <v>259</v>
      </c>
      <c r="B3" s="762" t="s">
        <v>8</v>
      </c>
      <c r="C3" s="763" t="s">
        <v>8</v>
      </c>
      <c r="D3" s="763" t="s">
        <v>8</v>
      </c>
      <c r="E3" s="763" t="s">
        <v>8</v>
      </c>
      <c r="F3" s="763" t="s">
        <v>8</v>
      </c>
      <c r="G3" s="763" t="s">
        <v>8</v>
      </c>
      <c r="H3" s="763" t="s">
        <v>8</v>
      </c>
      <c r="I3" s="763" t="s">
        <v>8</v>
      </c>
      <c r="J3" s="763" t="s">
        <v>8</v>
      </c>
      <c r="K3" s="763" t="s">
        <v>8</v>
      </c>
      <c r="L3" s="763" t="s">
        <v>8</v>
      </c>
      <c r="M3" s="763" t="s">
        <v>8</v>
      </c>
      <c r="N3" s="763" t="s">
        <v>8</v>
      </c>
      <c r="O3" s="764" t="s">
        <v>8</v>
      </c>
    </row>
    <row r="4" spans="1:15" x14ac:dyDescent="0.25">
      <c r="A4" s="765" t="s">
        <v>260</v>
      </c>
      <c r="B4" s="766" t="s">
        <v>8</v>
      </c>
      <c r="C4" s="767">
        <v>23295913.77</v>
      </c>
      <c r="D4" s="767">
        <v>23297052.890000001</v>
      </c>
      <c r="E4" s="767">
        <v>29716338.149999999</v>
      </c>
      <c r="F4" s="767">
        <v>36142396.740000002</v>
      </c>
      <c r="G4" s="767">
        <v>29717557.309999999</v>
      </c>
      <c r="H4" s="767">
        <v>23293940.609999999</v>
      </c>
      <c r="I4" s="767">
        <v>23295159.77</v>
      </c>
      <c r="J4" s="767">
        <v>29716338.149999999</v>
      </c>
      <c r="K4" s="767">
        <v>29717557.309999999</v>
      </c>
      <c r="L4" s="767">
        <v>35973655.020000003</v>
      </c>
      <c r="M4" s="767">
        <v>24370405.530000001</v>
      </c>
      <c r="N4" s="767">
        <v>23967447.350000001</v>
      </c>
      <c r="O4" s="768">
        <f>SUM(B4:N4)</f>
        <v>332503762.60000002</v>
      </c>
    </row>
    <row r="5" spans="1:15" x14ac:dyDescent="0.25">
      <c r="A5" s="769" t="s">
        <v>261</v>
      </c>
      <c r="B5" s="766" t="s">
        <v>8</v>
      </c>
      <c r="C5" s="767">
        <v>16135931.643963922</v>
      </c>
      <c r="D5" s="767">
        <v>18143501.707523055</v>
      </c>
      <c r="E5" s="767">
        <v>21387865.15203857</v>
      </c>
      <c r="F5" s="767">
        <v>25524194.492115736</v>
      </c>
      <c r="G5" s="767">
        <v>26699774.316781644</v>
      </c>
      <c r="H5" s="767">
        <v>25744972.749222621</v>
      </c>
      <c r="I5" s="767">
        <v>25058184.880475353</v>
      </c>
      <c r="J5" s="767">
        <v>26364065.444995068</v>
      </c>
      <c r="K5" s="767">
        <v>27304193.344700657</v>
      </c>
      <c r="L5" s="767">
        <v>29734616.057643577</v>
      </c>
      <c r="M5" s="767">
        <v>28230797.29799236</v>
      </c>
      <c r="N5" s="767">
        <v>27035597.072775736</v>
      </c>
      <c r="O5" s="768">
        <f>SUM(B5:N5)</f>
        <v>297363694.16022831</v>
      </c>
    </row>
    <row r="6" spans="1:15" x14ac:dyDescent="0.25">
      <c r="A6" s="770" t="s">
        <v>262</v>
      </c>
      <c r="B6" s="766" t="s">
        <v>8</v>
      </c>
      <c r="C6" s="767">
        <v>0</v>
      </c>
      <c r="D6" s="767">
        <v>0</v>
      </c>
      <c r="E6" s="767">
        <v>0</v>
      </c>
      <c r="F6" s="767">
        <v>0</v>
      </c>
      <c r="G6" s="767">
        <v>0</v>
      </c>
      <c r="H6" s="767">
        <v>0</v>
      </c>
      <c r="I6" s="767">
        <v>0</v>
      </c>
      <c r="J6" s="767">
        <v>0</v>
      </c>
      <c r="K6" s="767">
        <v>0</v>
      </c>
      <c r="L6" s="767">
        <v>0</v>
      </c>
      <c r="M6" s="767">
        <v>0</v>
      </c>
      <c r="N6" s="767">
        <v>0</v>
      </c>
      <c r="O6" s="768">
        <f>SUM(B6:N6)</f>
        <v>0</v>
      </c>
    </row>
    <row r="7" spans="1:15" x14ac:dyDescent="0.25">
      <c r="A7" s="771" t="s">
        <v>263</v>
      </c>
      <c r="B7" s="766" t="s">
        <v>8</v>
      </c>
      <c r="C7" s="767">
        <v>0</v>
      </c>
      <c r="D7" s="767">
        <v>0</v>
      </c>
      <c r="E7" s="767">
        <v>0</v>
      </c>
      <c r="F7" s="767">
        <v>0</v>
      </c>
      <c r="G7" s="767">
        <v>0</v>
      </c>
      <c r="H7" s="767">
        <v>0</v>
      </c>
      <c r="I7" s="767">
        <v>0</v>
      </c>
      <c r="J7" s="767">
        <v>0</v>
      </c>
      <c r="K7" s="767">
        <v>0</v>
      </c>
      <c r="L7" s="767">
        <v>0</v>
      </c>
      <c r="M7" s="767">
        <v>0</v>
      </c>
      <c r="N7" s="767">
        <v>0</v>
      </c>
      <c r="O7" s="768">
        <f>SUM(B7:N7)</f>
        <v>0</v>
      </c>
    </row>
    <row r="8" spans="1:15" x14ac:dyDescent="0.25">
      <c r="A8" s="772" t="s">
        <v>8</v>
      </c>
      <c r="B8" s="773" t="s">
        <v>8</v>
      </c>
      <c r="C8" s="774" t="s">
        <v>8</v>
      </c>
      <c r="D8" s="774" t="s">
        <v>8</v>
      </c>
      <c r="E8" s="774" t="s">
        <v>8</v>
      </c>
      <c r="F8" s="774" t="s">
        <v>8</v>
      </c>
      <c r="G8" s="774" t="s">
        <v>8</v>
      </c>
      <c r="H8" s="774" t="s">
        <v>8</v>
      </c>
      <c r="I8" s="774" t="s">
        <v>8</v>
      </c>
      <c r="J8" s="774" t="s">
        <v>8</v>
      </c>
      <c r="K8" s="774" t="s">
        <v>8</v>
      </c>
      <c r="L8" s="774" t="s">
        <v>8</v>
      </c>
      <c r="M8" s="774" t="s">
        <v>8</v>
      </c>
      <c r="N8" s="774" t="s">
        <v>8</v>
      </c>
      <c r="O8" s="775" t="s">
        <v>8</v>
      </c>
    </row>
    <row r="9" spans="1:15" x14ac:dyDescent="0.25">
      <c r="A9" s="776" t="s">
        <v>264</v>
      </c>
      <c r="B9" s="777">
        <v>173876353.83015114</v>
      </c>
      <c r="C9" s="778">
        <v>190012285.47411507</v>
      </c>
      <c r="D9" s="778">
        <v>208155787.18163812</v>
      </c>
      <c r="E9" s="778">
        <v>229543652.3336767</v>
      </c>
      <c r="F9" s="778">
        <v>255067846.82579243</v>
      </c>
      <c r="G9" s="778">
        <v>281767621.14257407</v>
      </c>
      <c r="H9" s="778">
        <v>307512593.89179671</v>
      </c>
      <c r="I9" s="778">
        <v>332570778.77227205</v>
      </c>
      <c r="J9" s="778">
        <v>358934844.2172671</v>
      </c>
      <c r="K9" s="778">
        <v>386239037.56196773</v>
      </c>
      <c r="L9" s="778">
        <v>415973653.61961132</v>
      </c>
      <c r="M9" s="778">
        <v>444204450.91760367</v>
      </c>
      <c r="N9" s="778">
        <v>471240047.99037939</v>
      </c>
      <c r="O9" s="779" t="s">
        <v>8</v>
      </c>
    </row>
    <row r="10" spans="1:15" x14ac:dyDescent="0.25">
      <c r="A10" s="780" t="s">
        <v>265</v>
      </c>
      <c r="B10" s="781">
        <v>1917447.9003654674</v>
      </c>
      <c r="C10" s="782">
        <v>2315182.7704879381</v>
      </c>
      <c r="D10" s="782">
        <v>2750679.3851178219</v>
      </c>
      <c r="E10" s="782">
        <v>3229723.2007785193</v>
      </c>
      <c r="F10" s="782">
        <v>3760444.6854495252</v>
      </c>
      <c r="G10" s="782">
        <v>4348695.3639990864</v>
      </c>
      <c r="H10" s="782">
        <v>4994718.4426684538</v>
      </c>
      <c r="I10" s="782">
        <v>5696705.5694862213</v>
      </c>
      <c r="J10" s="782">
        <v>6455338.7283103038</v>
      </c>
      <c r="K10" s="782">
        <v>7273092.0906626713</v>
      </c>
      <c r="L10" s="782">
        <v>8153678.6079733875</v>
      </c>
      <c r="M10" s="782">
        <v>9098119.0142022278</v>
      </c>
      <c r="N10" s="782">
        <v>10103440.107771378</v>
      </c>
      <c r="O10" s="783" t="s">
        <v>8</v>
      </c>
    </row>
    <row r="11" spans="1:15" x14ac:dyDescent="0.25">
      <c r="A11" s="784" t="s">
        <v>266</v>
      </c>
      <c r="B11" s="785">
        <v>33010251.899848916</v>
      </c>
      <c r="C11" s="786">
        <v>40170234.025884993</v>
      </c>
      <c r="D11" s="786">
        <v>45323785.208361939</v>
      </c>
      <c r="E11" s="786">
        <v>53652258.20632337</v>
      </c>
      <c r="F11" s="786">
        <v>64270460.454207636</v>
      </c>
      <c r="G11" s="786">
        <v>67288243.447425991</v>
      </c>
      <c r="H11" s="786">
        <v>64837211.308203369</v>
      </c>
      <c r="I11" s="786">
        <v>63074186.197728015</v>
      </c>
      <c r="J11" s="786">
        <v>66426458.902732946</v>
      </c>
      <c r="K11" s="786">
        <v>68839822.868032292</v>
      </c>
      <c r="L11" s="786">
        <v>75078861.830388725</v>
      </c>
      <c r="M11" s="786">
        <v>71218470.062396362</v>
      </c>
      <c r="N11" s="786">
        <v>68150320.33962062</v>
      </c>
      <c r="O11" s="787" t="s">
        <v>8</v>
      </c>
    </row>
    <row r="12" spans="1:15" x14ac:dyDescent="0.25">
      <c r="A12" s="788" t="s">
        <v>8</v>
      </c>
      <c r="B12" s="789" t="s">
        <v>8</v>
      </c>
      <c r="C12" s="790" t="s">
        <v>8</v>
      </c>
      <c r="D12" s="790" t="s">
        <v>8</v>
      </c>
      <c r="E12" s="790" t="s">
        <v>8</v>
      </c>
      <c r="F12" s="790" t="s">
        <v>8</v>
      </c>
      <c r="G12" s="790" t="s">
        <v>8</v>
      </c>
      <c r="H12" s="790" t="s">
        <v>8</v>
      </c>
      <c r="I12" s="790" t="s">
        <v>8</v>
      </c>
      <c r="J12" s="790" t="s">
        <v>8</v>
      </c>
      <c r="K12" s="790" t="s">
        <v>8</v>
      </c>
      <c r="L12" s="790" t="s">
        <v>8</v>
      </c>
      <c r="M12" s="790" t="s">
        <v>8</v>
      </c>
      <c r="N12" s="790" t="s">
        <v>8</v>
      </c>
      <c r="O12" s="791" t="s">
        <v>8</v>
      </c>
    </row>
    <row r="13" spans="1:15" x14ac:dyDescent="0.25">
      <c r="A13" s="792" t="s">
        <v>267</v>
      </c>
      <c r="B13" s="793">
        <f t="shared" ref="B13:N13" si="0">B9-B10+B11</f>
        <v>204969157.82963458</v>
      </c>
      <c r="C13" s="794">
        <f t="shared" si="0"/>
        <v>227867336.72951213</v>
      </c>
      <c r="D13" s="794">
        <f t="shared" si="0"/>
        <v>250728893.00488222</v>
      </c>
      <c r="E13" s="794">
        <f t="shared" si="0"/>
        <v>279966187.33922154</v>
      </c>
      <c r="F13" s="794">
        <f t="shared" si="0"/>
        <v>315577862.59455055</v>
      </c>
      <c r="G13" s="794">
        <f t="shared" si="0"/>
        <v>344707169.22600102</v>
      </c>
      <c r="H13" s="794">
        <f t="shared" si="0"/>
        <v>367355086.75733161</v>
      </c>
      <c r="I13" s="794">
        <f t="shared" si="0"/>
        <v>389948259.40051389</v>
      </c>
      <c r="J13" s="794">
        <f t="shared" si="0"/>
        <v>418905964.39168978</v>
      </c>
      <c r="K13" s="794">
        <f t="shared" si="0"/>
        <v>447805768.33933735</v>
      </c>
      <c r="L13" s="794">
        <f t="shared" si="0"/>
        <v>482898836.84202665</v>
      </c>
      <c r="M13" s="794">
        <f t="shared" si="0"/>
        <v>506324801.96579778</v>
      </c>
      <c r="N13" s="794">
        <f t="shared" si="0"/>
        <v>529286928.22222865</v>
      </c>
      <c r="O13" s="795"/>
    </row>
    <row r="14" spans="1:15" x14ac:dyDescent="0.25">
      <c r="A14" s="796" t="s">
        <v>8</v>
      </c>
      <c r="B14" s="797" t="s">
        <v>8</v>
      </c>
      <c r="C14" s="798" t="s">
        <v>8</v>
      </c>
      <c r="D14" s="798" t="s">
        <v>8</v>
      </c>
      <c r="E14" s="798" t="s">
        <v>8</v>
      </c>
      <c r="F14" s="798" t="s">
        <v>8</v>
      </c>
      <c r="G14" s="798" t="s">
        <v>8</v>
      </c>
      <c r="H14" s="798" t="s">
        <v>8</v>
      </c>
      <c r="I14" s="798" t="s">
        <v>8</v>
      </c>
      <c r="J14" s="798" t="s">
        <v>8</v>
      </c>
      <c r="K14" s="798" t="s">
        <v>8</v>
      </c>
      <c r="L14" s="798" t="s">
        <v>8</v>
      </c>
      <c r="M14" s="798" t="s">
        <v>8</v>
      </c>
      <c r="N14" s="798" t="s">
        <v>8</v>
      </c>
      <c r="O14" s="799" t="s">
        <v>8</v>
      </c>
    </row>
    <row r="15" spans="1:15" x14ac:dyDescent="0.25">
      <c r="A15" s="800" t="s">
        <v>268</v>
      </c>
      <c r="B15" s="801" t="s">
        <v>8</v>
      </c>
      <c r="C15" s="802">
        <v>216418247.27957335</v>
      </c>
      <c r="D15" s="802">
        <v>239298114.86719716</v>
      </c>
      <c r="E15" s="802">
        <v>265347540.17205188</v>
      </c>
      <c r="F15" s="802">
        <v>297772024.96688604</v>
      </c>
      <c r="G15" s="802">
        <v>330142515.91027582</v>
      </c>
      <c r="H15" s="802">
        <v>356031127.99166632</v>
      </c>
      <c r="I15" s="802">
        <v>378651673.07892275</v>
      </c>
      <c r="J15" s="802">
        <v>404427111.89610183</v>
      </c>
      <c r="K15" s="802">
        <v>433355866.36551356</v>
      </c>
      <c r="L15" s="802">
        <v>465352302.59068203</v>
      </c>
      <c r="M15" s="802">
        <v>494611819.40391219</v>
      </c>
      <c r="N15" s="802">
        <v>517805865.09401321</v>
      </c>
      <c r="O15" s="803" t="s">
        <v>8</v>
      </c>
    </row>
    <row r="16" spans="1:15" x14ac:dyDescent="0.25">
      <c r="A16" s="804" t="s">
        <v>8</v>
      </c>
      <c r="B16" s="805" t="s">
        <v>8</v>
      </c>
      <c r="C16" s="806" t="s">
        <v>8</v>
      </c>
      <c r="D16" s="806" t="s">
        <v>8</v>
      </c>
      <c r="E16" s="806" t="s">
        <v>8</v>
      </c>
      <c r="F16" s="806" t="s">
        <v>8</v>
      </c>
      <c r="G16" s="806" t="s">
        <v>8</v>
      </c>
      <c r="H16" s="806" t="s">
        <v>8</v>
      </c>
      <c r="I16" s="806" t="s">
        <v>8</v>
      </c>
      <c r="J16" s="806" t="s">
        <v>8</v>
      </c>
      <c r="K16" s="806" t="s">
        <v>8</v>
      </c>
      <c r="L16" s="806" t="s">
        <v>8</v>
      </c>
      <c r="M16" s="806" t="s">
        <v>8</v>
      </c>
      <c r="N16" s="806" t="s">
        <v>8</v>
      </c>
      <c r="O16" s="807" t="s">
        <v>8</v>
      </c>
    </row>
    <row r="17" spans="1:15" x14ac:dyDescent="0.25">
      <c r="A17" s="808" t="s">
        <v>269</v>
      </c>
      <c r="B17" s="809" t="s">
        <v>8</v>
      </c>
      <c r="C17" s="810" t="s">
        <v>8</v>
      </c>
      <c r="D17" s="810" t="s">
        <v>8</v>
      </c>
      <c r="E17" s="810" t="s">
        <v>8</v>
      </c>
      <c r="F17" s="810" t="s">
        <v>8</v>
      </c>
      <c r="G17" s="810" t="s">
        <v>8</v>
      </c>
      <c r="H17" s="810" t="s">
        <v>8</v>
      </c>
      <c r="I17" s="810" t="s">
        <v>8</v>
      </c>
      <c r="J17" s="810" t="s">
        <v>8</v>
      </c>
      <c r="K17" s="810" t="s">
        <v>8</v>
      </c>
      <c r="L17" s="810" t="s">
        <v>8</v>
      </c>
      <c r="M17" s="810" t="s">
        <v>8</v>
      </c>
      <c r="N17" s="810" t="s">
        <v>8</v>
      </c>
      <c r="O17" s="811" t="s">
        <v>8</v>
      </c>
    </row>
    <row r="18" spans="1:15" x14ac:dyDescent="0.25">
      <c r="A18" s="812" t="s">
        <v>270</v>
      </c>
      <c r="B18" s="766" t="s">
        <v>8</v>
      </c>
      <c r="C18" s="767">
        <v>1253054.549415251</v>
      </c>
      <c r="D18" s="767">
        <v>1385528.2318846153</v>
      </c>
      <c r="E18" s="767">
        <v>1536353.5495193813</v>
      </c>
      <c r="F18" s="767">
        <v>1724090.2523867988</v>
      </c>
      <c r="G18" s="767">
        <v>1911514.3326263037</v>
      </c>
      <c r="H18" s="767">
        <v>2061408.5469747204</v>
      </c>
      <c r="I18" s="767">
        <v>2192380.7606773069</v>
      </c>
      <c r="J18" s="767">
        <v>2341619.7055400172</v>
      </c>
      <c r="K18" s="767">
        <v>2509116.2445448157</v>
      </c>
      <c r="L18" s="767">
        <v>2694374.5602414077</v>
      </c>
      <c r="M18" s="767">
        <v>2863786.2023620792</v>
      </c>
      <c r="N18" s="767">
        <v>2998078.9657342066</v>
      </c>
      <c r="O18" s="768">
        <f>SUM(B18:N18)</f>
        <v>25471305.901906904</v>
      </c>
    </row>
    <row r="19" spans="1:15" x14ac:dyDescent="0.25">
      <c r="A19" s="813" t="s">
        <v>271</v>
      </c>
      <c r="B19" s="766" t="s">
        <v>8</v>
      </c>
      <c r="C19" s="767">
        <v>222982.86197430466</v>
      </c>
      <c r="D19" s="767">
        <v>246556.74458546386</v>
      </c>
      <c r="E19" s="767">
        <v>273396.32710809074</v>
      </c>
      <c r="F19" s="767">
        <v>306804.34380020661</v>
      </c>
      <c r="G19" s="767">
        <v>340156.72884538223</v>
      </c>
      <c r="H19" s="767">
        <v>366830.62019703753</v>
      </c>
      <c r="I19" s="767">
        <v>390137.31427842571</v>
      </c>
      <c r="J19" s="767">
        <v>416694.59948124632</v>
      </c>
      <c r="K19" s="767">
        <v>446500.84985997871</v>
      </c>
      <c r="L19" s="767">
        <v>479467.83398516523</v>
      </c>
      <c r="M19" s="767">
        <v>509614.87972189108</v>
      </c>
      <c r="N19" s="767">
        <v>533512.47039990989</v>
      </c>
      <c r="O19" s="768">
        <f>SUM(B19:N19)</f>
        <v>4532655.5742371026</v>
      </c>
    </row>
    <row r="20" spans="1:15" x14ac:dyDescent="0.25">
      <c r="A20" s="814" t="s">
        <v>8</v>
      </c>
      <c r="B20" s="815" t="s">
        <v>8</v>
      </c>
      <c r="C20" s="816" t="s">
        <v>8</v>
      </c>
      <c r="D20" s="816" t="s">
        <v>8</v>
      </c>
      <c r="E20" s="816" t="s">
        <v>8</v>
      </c>
      <c r="F20" s="816" t="s">
        <v>8</v>
      </c>
      <c r="G20" s="816" t="s">
        <v>8</v>
      </c>
      <c r="H20" s="816" t="s">
        <v>8</v>
      </c>
      <c r="I20" s="816" t="s">
        <v>8</v>
      </c>
      <c r="J20" s="816" t="s">
        <v>8</v>
      </c>
      <c r="K20" s="816" t="s">
        <v>8</v>
      </c>
      <c r="L20" s="816" t="s">
        <v>8</v>
      </c>
      <c r="M20" s="816" t="s">
        <v>8</v>
      </c>
      <c r="N20" s="816" t="s">
        <v>8</v>
      </c>
      <c r="O20" s="817" t="s">
        <v>8</v>
      </c>
    </row>
    <row r="21" spans="1:15" x14ac:dyDescent="0.25">
      <c r="A21" s="818" t="s">
        <v>272</v>
      </c>
      <c r="B21" s="819" t="s">
        <v>8</v>
      </c>
      <c r="C21" s="820" t="s">
        <v>8</v>
      </c>
      <c r="D21" s="820" t="s">
        <v>8</v>
      </c>
      <c r="E21" s="820" t="s">
        <v>8</v>
      </c>
      <c r="F21" s="820" t="s">
        <v>8</v>
      </c>
      <c r="G21" s="820" t="s">
        <v>8</v>
      </c>
      <c r="H21" s="820" t="s">
        <v>8</v>
      </c>
      <c r="I21" s="820" t="s">
        <v>8</v>
      </c>
      <c r="J21" s="820" t="s">
        <v>8</v>
      </c>
      <c r="K21" s="820" t="s">
        <v>8</v>
      </c>
      <c r="L21" s="820" t="s">
        <v>8</v>
      </c>
      <c r="M21" s="820" t="s">
        <v>8</v>
      </c>
      <c r="N21" s="820" t="s">
        <v>8</v>
      </c>
      <c r="O21" s="821" t="s">
        <v>8</v>
      </c>
    </row>
    <row r="22" spans="1:15" x14ac:dyDescent="0.25">
      <c r="A22" s="822" t="s">
        <v>273</v>
      </c>
      <c r="B22" s="766" t="s">
        <v>8</v>
      </c>
      <c r="C22" s="767">
        <v>397734.87012247078</v>
      </c>
      <c r="D22" s="767">
        <v>435496.61462988378</v>
      </c>
      <c r="E22" s="767">
        <v>479043.81566069747</v>
      </c>
      <c r="F22" s="767">
        <v>530721.48467100598</v>
      </c>
      <c r="G22" s="767">
        <v>588250.67854956083</v>
      </c>
      <c r="H22" s="767">
        <v>646023.07866936759</v>
      </c>
      <c r="I22" s="767">
        <v>701987.12681776774</v>
      </c>
      <c r="J22" s="767">
        <v>758633.15882408211</v>
      </c>
      <c r="K22" s="767">
        <v>817753.36235236772</v>
      </c>
      <c r="L22" s="767">
        <v>880586.51731071586</v>
      </c>
      <c r="M22" s="767">
        <v>944440.40622884082</v>
      </c>
      <c r="N22" s="767">
        <v>1005321.0935691509</v>
      </c>
      <c r="O22" s="768">
        <f>SUM(B22:N22)</f>
        <v>8185992.2074059127</v>
      </c>
    </row>
    <row r="23" spans="1:15" x14ac:dyDescent="0.25">
      <c r="A23" s="823" t="s">
        <v>274</v>
      </c>
      <c r="B23" s="824" t="s">
        <v>8</v>
      </c>
      <c r="C23" s="825">
        <v>0</v>
      </c>
      <c r="D23" s="825">
        <v>0</v>
      </c>
      <c r="E23" s="825">
        <v>0</v>
      </c>
      <c r="F23" s="825">
        <v>0</v>
      </c>
      <c r="G23" s="825">
        <v>0</v>
      </c>
      <c r="H23" s="825">
        <v>0</v>
      </c>
      <c r="I23" s="825">
        <v>0</v>
      </c>
      <c r="J23" s="825">
        <v>0</v>
      </c>
      <c r="K23" s="825">
        <v>0</v>
      </c>
      <c r="L23" s="825">
        <v>0</v>
      </c>
      <c r="M23" s="825">
        <v>0</v>
      </c>
      <c r="N23" s="825">
        <v>0</v>
      </c>
      <c r="O23" s="826">
        <f>SUM(B23:N23)</f>
        <v>0</v>
      </c>
    </row>
    <row r="24" spans="1:15" x14ac:dyDescent="0.25">
      <c r="A24" s="827" t="s">
        <v>275</v>
      </c>
      <c r="B24" s="828" t="s">
        <v>8</v>
      </c>
      <c r="C24" s="829">
        <v>0</v>
      </c>
      <c r="D24" s="829">
        <v>0</v>
      </c>
      <c r="E24" s="829">
        <v>0</v>
      </c>
      <c r="F24" s="829">
        <v>0</v>
      </c>
      <c r="G24" s="829">
        <v>0</v>
      </c>
      <c r="H24" s="829">
        <v>0</v>
      </c>
      <c r="I24" s="829">
        <v>0</v>
      </c>
      <c r="J24" s="829">
        <v>0</v>
      </c>
      <c r="K24" s="829">
        <v>0</v>
      </c>
      <c r="L24" s="829">
        <v>0</v>
      </c>
      <c r="M24" s="829">
        <v>0</v>
      </c>
      <c r="N24" s="829">
        <v>0</v>
      </c>
      <c r="O24" s="830">
        <f>SUM(B24:N24)</f>
        <v>0</v>
      </c>
    </row>
    <row r="25" spans="1:15" x14ac:dyDescent="0.25">
      <c r="A25" s="831" t="s">
        <v>8</v>
      </c>
      <c r="B25" s="832" t="s">
        <v>8</v>
      </c>
      <c r="C25" s="833" t="s">
        <v>8</v>
      </c>
      <c r="D25" s="833" t="s">
        <v>8</v>
      </c>
      <c r="E25" s="833" t="s">
        <v>8</v>
      </c>
      <c r="F25" s="833" t="s">
        <v>8</v>
      </c>
      <c r="G25" s="833" t="s">
        <v>8</v>
      </c>
      <c r="H25" s="833" t="s">
        <v>8</v>
      </c>
      <c r="I25" s="833" t="s">
        <v>8</v>
      </c>
      <c r="J25" s="833" t="s">
        <v>8</v>
      </c>
      <c r="K25" s="833" t="s">
        <v>8</v>
      </c>
      <c r="L25" s="833" t="s">
        <v>8</v>
      </c>
      <c r="M25" s="833" t="s">
        <v>8</v>
      </c>
      <c r="N25" s="833" t="s">
        <v>8</v>
      </c>
      <c r="O25" s="834" t="s">
        <v>8</v>
      </c>
    </row>
    <row r="26" spans="1:15" x14ac:dyDescent="0.25">
      <c r="A26" s="835" t="s">
        <v>276</v>
      </c>
      <c r="B26" s="836"/>
      <c r="C26" s="837">
        <f t="shared" ref="C26:O26" si="1">C18+C19+C22+C23+C24</f>
        <v>1873772.2815120267</v>
      </c>
      <c r="D26" s="837">
        <f t="shared" si="1"/>
        <v>2067581.5910999628</v>
      </c>
      <c r="E26" s="837">
        <f t="shared" si="1"/>
        <v>2288793.6922881696</v>
      </c>
      <c r="F26" s="837">
        <f t="shared" si="1"/>
        <v>2561616.0808580117</v>
      </c>
      <c r="G26" s="837">
        <f t="shared" si="1"/>
        <v>2839921.7400212465</v>
      </c>
      <c r="H26" s="837">
        <f t="shared" si="1"/>
        <v>3074262.245841126</v>
      </c>
      <c r="I26" s="837">
        <f t="shared" si="1"/>
        <v>3284505.2017735001</v>
      </c>
      <c r="J26" s="837">
        <f t="shared" si="1"/>
        <v>3516947.4638453457</v>
      </c>
      <c r="K26" s="837">
        <f t="shared" si="1"/>
        <v>3773370.4567571618</v>
      </c>
      <c r="L26" s="837">
        <f t="shared" si="1"/>
        <v>4054428.9115372887</v>
      </c>
      <c r="M26" s="837">
        <f t="shared" si="1"/>
        <v>4317841.4883128107</v>
      </c>
      <c r="N26" s="837">
        <f t="shared" si="1"/>
        <v>4536912.5297032678</v>
      </c>
      <c r="O26" s="838">
        <f t="shared" si="1"/>
        <v>38189953.683549918</v>
      </c>
    </row>
    <row r="28" spans="1:15" x14ac:dyDescent="0.25">
      <c r="A28" s="839" t="s">
        <v>8</v>
      </c>
    </row>
    <row r="29" spans="1:15" x14ac:dyDescent="0.25">
      <c r="A29" s="839" t="s">
        <v>213</v>
      </c>
    </row>
    <row r="30" spans="1:15" x14ac:dyDescent="0.25">
      <c r="A30" s="839" t="s">
        <v>277</v>
      </c>
    </row>
    <row r="31" spans="1:15" x14ac:dyDescent="0.25">
      <c r="A31" s="839" t="s">
        <v>278</v>
      </c>
    </row>
    <row r="32" spans="1:15" x14ac:dyDescent="0.25">
      <c r="A32" s="839" t="s">
        <v>279</v>
      </c>
    </row>
    <row r="33" spans="1:1" x14ac:dyDescent="0.25">
      <c r="A33" s="839" t="s">
        <v>280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FLORIDA POWER &amp;&amp; LIGHT CO
  - 604-Lateral Hardening (Underground): 604-Lateral Hardening (Underground)
 Estimated Revenue Requirements for the Period January 2022 through December 2022
 (In Dollars)&amp;R&amp;"Arial"&amp;6 Form 3P Capital
 Page &amp;P of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23" sqref="P23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840" t="s">
        <v>244</v>
      </c>
      <c r="B1" s="840" t="s">
        <v>245</v>
      </c>
      <c r="C1" s="840" t="s">
        <v>246</v>
      </c>
      <c r="D1" s="840" t="s">
        <v>247</v>
      </c>
      <c r="E1" s="840" t="s">
        <v>248</v>
      </c>
      <c r="F1" s="840" t="s">
        <v>249</v>
      </c>
      <c r="G1" s="840" t="s">
        <v>250</v>
      </c>
      <c r="H1" s="840" t="s">
        <v>251</v>
      </c>
      <c r="I1" s="840" t="s">
        <v>252</v>
      </c>
      <c r="J1" s="840" t="s">
        <v>253</v>
      </c>
      <c r="K1" s="840" t="s">
        <v>254</v>
      </c>
      <c r="L1" s="840" t="s">
        <v>255</v>
      </c>
      <c r="M1" s="840" t="s">
        <v>256</v>
      </c>
      <c r="N1" s="840" t="s">
        <v>257</v>
      </c>
      <c r="O1" s="840" t="s">
        <v>62</v>
      </c>
    </row>
    <row r="2" spans="1:15" x14ac:dyDescent="0.25">
      <c r="A2" s="841" t="s">
        <v>284</v>
      </c>
      <c r="B2" s="842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4" t="s">
        <v>8</v>
      </c>
    </row>
    <row r="3" spans="1:15" x14ac:dyDescent="0.25">
      <c r="A3" s="845" t="s">
        <v>259</v>
      </c>
      <c r="B3" s="846" t="s">
        <v>8</v>
      </c>
      <c r="C3" s="847" t="s">
        <v>8</v>
      </c>
      <c r="D3" s="847" t="s">
        <v>8</v>
      </c>
      <c r="E3" s="847" t="s">
        <v>8</v>
      </c>
      <c r="F3" s="847" t="s">
        <v>8</v>
      </c>
      <c r="G3" s="847" t="s">
        <v>8</v>
      </c>
      <c r="H3" s="847" t="s">
        <v>8</v>
      </c>
      <c r="I3" s="847" t="s">
        <v>8</v>
      </c>
      <c r="J3" s="847" t="s">
        <v>8</v>
      </c>
      <c r="K3" s="847" t="s">
        <v>8</v>
      </c>
      <c r="L3" s="847" t="s">
        <v>8</v>
      </c>
      <c r="M3" s="847" t="s">
        <v>8</v>
      </c>
      <c r="N3" s="847" t="s">
        <v>8</v>
      </c>
      <c r="O3" s="848" t="s">
        <v>8</v>
      </c>
    </row>
    <row r="4" spans="1:15" x14ac:dyDescent="0.25">
      <c r="A4" s="849" t="s">
        <v>260</v>
      </c>
      <c r="B4" s="850" t="s">
        <v>8</v>
      </c>
      <c r="C4" s="851">
        <v>912586.04</v>
      </c>
      <c r="D4" s="851">
        <v>1208630.43</v>
      </c>
      <c r="E4" s="851">
        <v>1814287.67</v>
      </c>
      <c r="F4" s="851">
        <v>1816599.36</v>
      </c>
      <c r="G4" s="851">
        <v>1647770.4400000002</v>
      </c>
      <c r="H4" s="851">
        <v>1615907.7100000002</v>
      </c>
      <c r="I4" s="851">
        <v>1611933.92</v>
      </c>
      <c r="J4" s="851">
        <v>2097229.5</v>
      </c>
      <c r="K4" s="851">
        <v>2128420.35</v>
      </c>
      <c r="L4" s="851">
        <v>1537027.82</v>
      </c>
      <c r="M4" s="851">
        <v>1569632.16</v>
      </c>
      <c r="N4" s="851">
        <v>1815762.99</v>
      </c>
      <c r="O4" s="852">
        <f>SUM(B4:N4)</f>
        <v>19775788.389999997</v>
      </c>
    </row>
    <row r="5" spans="1:15" x14ac:dyDescent="0.25">
      <c r="A5" s="853" t="s">
        <v>261</v>
      </c>
      <c r="B5" s="850" t="s">
        <v>8</v>
      </c>
      <c r="C5" s="854">
        <v>2448770.9753995175</v>
      </c>
      <c r="D5" s="854">
        <v>2188383.633326761</v>
      </c>
      <c r="E5" s="854">
        <v>2109836.2026083972</v>
      </c>
      <c r="F5" s="854">
        <v>2048266.437529868</v>
      </c>
      <c r="G5" s="854">
        <v>1964175.8973935614</v>
      </c>
      <c r="H5" s="854">
        <v>1891051.421316786</v>
      </c>
      <c r="I5" s="854">
        <v>1832446.2377644223</v>
      </c>
      <c r="J5" s="854">
        <v>1888041.7185626607</v>
      </c>
      <c r="K5" s="854">
        <v>1938513.0568019012</v>
      </c>
      <c r="L5" s="854">
        <v>1854214.8100587309</v>
      </c>
      <c r="M5" s="854">
        <v>1794462.1311194724</v>
      </c>
      <c r="N5" s="854">
        <v>1798934.5871232236</v>
      </c>
      <c r="O5" s="852">
        <f>SUM(B5:N5)</f>
        <v>23757097.109005298</v>
      </c>
    </row>
    <row r="6" spans="1:15" x14ac:dyDescent="0.25">
      <c r="A6" s="855" t="s">
        <v>262</v>
      </c>
      <c r="B6" s="850" t="s">
        <v>8</v>
      </c>
      <c r="C6" s="856">
        <v>0</v>
      </c>
      <c r="D6" s="856">
        <v>0</v>
      </c>
      <c r="E6" s="856">
        <v>0</v>
      </c>
      <c r="F6" s="856">
        <v>0</v>
      </c>
      <c r="G6" s="856">
        <v>0</v>
      </c>
      <c r="H6" s="856">
        <v>0</v>
      </c>
      <c r="I6" s="856">
        <v>0</v>
      </c>
      <c r="J6" s="856">
        <v>0</v>
      </c>
      <c r="K6" s="856">
        <v>0</v>
      </c>
      <c r="L6" s="856">
        <v>0</v>
      </c>
      <c r="M6" s="856">
        <v>0</v>
      </c>
      <c r="N6" s="856">
        <v>0</v>
      </c>
      <c r="O6" s="852">
        <f>SUM(B6:N6)</f>
        <v>0</v>
      </c>
    </row>
    <row r="7" spans="1:15" x14ac:dyDescent="0.25">
      <c r="A7" s="857" t="s">
        <v>263</v>
      </c>
      <c r="B7" s="850" t="s">
        <v>8</v>
      </c>
      <c r="C7" s="858">
        <v>0</v>
      </c>
      <c r="D7" s="858">
        <v>0</v>
      </c>
      <c r="E7" s="858">
        <v>0</v>
      </c>
      <c r="F7" s="858">
        <v>0</v>
      </c>
      <c r="G7" s="858">
        <v>0</v>
      </c>
      <c r="H7" s="858">
        <v>0</v>
      </c>
      <c r="I7" s="858">
        <v>0</v>
      </c>
      <c r="J7" s="858">
        <v>0</v>
      </c>
      <c r="K7" s="858">
        <v>0</v>
      </c>
      <c r="L7" s="858">
        <v>0</v>
      </c>
      <c r="M7" s="858">
        <v>0</v>
      </c>
      <c r="N7" s="858">
        <v>0</v>
      </c>
      <c r="O7" s="852">
        <f>SUM(B7:N7)</f>
        <v>0</v>
      </c>
    </row>
    <row r="8" spans="1:15" x14ac:dyDescent="0.25">
      <c r="A8" s="859" t="s">
        <v>8</v>
      </c>
      <c r="B8" s="860" t="s">
        <v>8</v>
      </c>
      <c r="C8" s="861" t="s">
        <v>8</v>
      </c>
      <c r="D8" s="861" t="s">
        <v>8</v>
      </c>
      <c r="E8" s="861" t="s">
        <v>8</v>
      </c>
      <c r="F8" s="861" t="s">
        <v>8</v>
      </c>
      <c r="G8" s="861" t="s">
        <v>8</v>
      </c>
      <c r="H8" s="861" t="s">
        <v>8</v>
      </c>
      <c r="I8" s="861" t="s">
        <v>8</v>
      </c>
      <c r="J8" s="861" t="s">
        <v>8</v>
      </c>
      <c r="K8" s="861" t="s">
        <v>8</v>
      </c>
      <c r="L8" s="861" t="s">
        <v>8</v>
      </c>
      <c r="M8" s="861" t="s">
        <v>8</v>
      </c>
      <c r="N8" s="861" t="s">
        <v>8</v>
      </c>
      <c r="O8" s="862" t="s">
        <v>8</v>
      </c>
    </row>
    <row r="9" spans="1:15" x14ac:dyDescent="0.25">
      <c r="A9" s="863" t="s">
        <v>264</v>
      </c>
      <c r="B9" s="864">
        <v>27364379.560270879</v>
      </c>
      <c r="C9" s="865">
        <v>29813150.535670396</v>
      </c>
      <c r="D9" s="865">
        <v>32001534.168997157</v>
      </c>
      <c r="E9" s="865">
        <v>34111370.371605553</v>
      </c>
      <c r="F9" s="865">
        <v>36159636.809135422</v>
      </c>
      <c r="G9" s="865">
        <v>38123812.706528984</v>
      </c>
      <c r="H9" s="865">
        <v>40014864.127845772</v>
      </c>
      <c r="I9" s="865">
        <v>41847310.365610197</v>
      </c>
      <c r="J9" s="865">
        <v>43735352.08417286</v>
      </c>
      <c r="K9" s="865">
        <v>45673865.14097476</v>
      </c>
      <c r="L9" s="865">
        <v>47528079.951033488</v>
      </c>
      <c r="M9" s="865">
        <v>49322542.082152963</v>
      </c>
      <c r="N9" s="865">
        <v>51121476.669276185</v>
      </c>
      <c r="O9" s="866" t="s">
        <v>8</v>
      </c>
    </row>
    <row r="10" spans="1:15" x14ac:dyDescent="0.25">
      <c r="A10" s="867" t="s">
        <v>265</v>
      </c>
      <c r="B10" s="868">
        <v>247900.84580601531</v>
      </c>
      <c r="C10" s="869">
        <v>301224.23797045124</v>
      </c>
      <c r="D10" s="869">
        <v>358840.67073440307</v>
      </c>
      <c r="E10" s="869">
        <v>420436.36099962308</v>
      </c>
      <c r="F10" s="869">
        <v>485881.58938838885</v>
      </c>
      <c r="G10" s="869">
        <v>555041.50475667161</v>
      </c>
      <c r="H10" s="869">
        <v>627770.55870153767</v>
      </c>
      <c r="I10" s="869">
        <v>703946.79695907619</v>
      </c>
      <c r="J10" s="869">
        <v>783567.433170581</v>
      </c>
      <c r="K10" s="869">
        <v>866730.66314766742</v>
      </c>
      <c r="L10" s="869">
        <v>953405.17020934948</v>
      </c>
      <c r="M10" s="869">
        <v>1043457.5931622807</v>
      </c>
      <c r="N10" s="869">
        <v>1136836.7540187861</v>
      </c>
      <c r="O10" s="870" t="s">
        <v>8</v>
      </c>
    </row>
    <row r="11" spans="1:15" x14ac:dyDescent="0.25">
      <c r="A11" s="871" t="s">
        <v>266</v>
      </c>
      <c r="B11" s="872">
        <v>11221515.289729122</v>
      </c>
      <c r="C11" s="873">
        <v>9685330.3543296047</v>
      </c>
      <c r="D11" s="873">
        <v>8705577.1510028429</v>
      </c>
      <c r="E11" s="873">
        <v>8410028.6183944456</v>
      </c>
      <c r="F11" s="873">
        <v>8178361.5408645775</v>
      </c>
      <c r="G11" s="873">
        <v>7861956.083471016</v>
      </c>
      <c r="H11" s="873">
        <v>7586812.3721542303</v>
      </c>
      <c r="I11" s="873">
        <v>7366300.0543898083</v>
      </c>
      <c r="J11" s="873">
        <v>7575487.8358271476</v>
      </c>
      <c r="K11" s="873">
        <v>7765395.1290252469</v>
      </c>
      <c r="L11" s="873">
        <v>7448208.1389665157</v>
      </c>
      <c r="M11" s="873">
        <v>7223378.1678470429</v>
      </c>
      <c r="N11" s="873">
        <v>7240206.5707238195</v>
      </c>
      <c r="O11" s="874" t="s">
        <v>8</v>
      </c>
    </row>
    <row r="12" spans="1:15" x14ac:dyDescent="0.25">
      <c r="A12" s="875" t="s">
        <v>8</v>
      </c>
      <c r="B12" s="876" t="s">
        <v>8</v>
      </c>
      <c r="C12" s="877" t="s">
        <v>8</v>
      </c>
      <c r="D12" s="877" t="s">
        <v>8</v>
      </c>
      <c r="E12" s="877" t="s">
        <v>8</v>
      </c>
      <c r="F12" s="877" t="s">
        <v>8</v>
      </c>
      <c r="G12" s="877" t="s">
        <v>8</v>
      </c>
      <c r="H12" s="877" t="s">
        <v>8</v>
      </c>
      <c r="I12" s="877" t="s">
        <v>8</v>
      </c>
      <c r="J12" s="877" t="s">
        <v>8</v>
      </c>
      <c r="K12" s="877" t="s">
        <v>8</v>
      </c>
      <c r="L12" s="877" t="s">
        <v>8</v>
      </c>
      <c r="M12" s="877" t="s">
        <v>8</v>
      </c>
      <c r="N12" s="877" t="s">
        <v>8</v>
      </c>
      <c r="O12" s="878" t="s">
        <v>8</v>
      </c>
    </row>
    <row r="13" spans="1:15" x14ac:dyDescent="0.25">
      <c r="A13" s="879" t="s">
        <v>267</v>
      </c>
      <c r="B13" s="880">
        <f t="shared" ref="B13:N13" si="0">B9-B10+B11</f>
        <v>38337994.004193991</v>
      </c>
      <c r="C13" s="881">
        <f t="shared" si="0"/>
        <v>39197256.652029544</v>
      </c>
      <c r="D13" s="881">
        <f t="shared" si="0"/>
        <v>40348270.649265602</v>
      </c>
      <c r="E13" s="881">
        <f t="shared" si="0"/>
        <v>42100962.629000381</v>
      </c>
      <c r="F13" s="881">
        <f t="shared" si="0"/>
        <v>43852116.760611616</v>
      </c>
      <c r="G13" s="881">
        <f t="shared" si="0"/>
        <v>45430727.285243325</v>
      </c>
      <c r="H13" s="881">
        <f t="shared" si="0"/>
        <v>46973905.941298462</v>
      </c>
      <c r="I13" s="881">
        <f t="shared" si="0"/>
        <v>48509663.623040929</v>
      </c>
      <c r="J13" s="881">
        <f t="shared" si="0"/>
        <v>50527272.48682943</v>
      </c>
      <c r="K13" s="881">
        <f t="shared" si="0"/>
        <v>52572529.606852338</v>
      </c>
      <c r="L13" s="881">
        <f t="shared" si="0"/>
        <v>54022882.919790655</v>
      </c>
      <c r="M13" s="881">
        <f t="shared" si="0"/>
        <v>55502462.656837724</v>
      </c>
      <c r="N13" s="881">
        <f t="shared" si="0"/>
        <v>57224846.485981219</v>
      </c>
      <c r="O13" s="882"/>
    </row>
    <row r="14" spans="1:15" x14ac:dyDescent="0.25">
      <c r="A14" s="883" t="s">
        <v>8</v>
      </c>
      <c r="B14" s="884" t="s">
        <v>8</v>
      </c>
      <c r="C14" s="885" t="s">
        <v>8</v>
      </c>
      <c r="D14" s="885" t="s">
        <v>8</v>
      </c>
      <c r="E14" s="885" t="s">
        <v>8</v>
      </c>
      <c r="F14" s="885" t="s">
        <v>8</v>
      </c>
      <c r="G14" s="885" t="s">
        <v>8</v>
      </c>
      <c r="H14" s="885" t="s">
        <v>8</v>
      </c>
      <c r="I14" s="885" t="s">
        <v>8</v>
      </c>
      <c r="J14" s="885" t="s">
        <v>8</v>
      </c>
      <c r="K14" s="885" t="s">
        <v>8</v>
      </c>
      <c r="L14" s="885" t="s">
        <v>8</v>
      </c>
      <c r="M14" s="885" t="s">
        <v>8</v>
      </c>
      <c r="N14" s="885" t="s">
        <v>8</v>
      </c>
      <c r="O14" s="886" t="s">
        <v>8</v>
      </c>
    </row>
    <row r="15" spans="1:15" x14ac:dyDescent="0.25">
      <c r="A15" s="887" t="s">
        <v>268</v>
      </c>
      <c r="B15" s="888" t="s">
        <v>8</v>
      </c>
      <c r="C15" s="889">
        <v>38767625.328111768</v>
      </c>
      <c r="D15" s="889">
        <v>39772763.650647573</v>
      </c>
      <c r="E15" s="889">
        <v>41224616.639132991</v>
      </c>
      <c r="F15" s="889">
        <v>42976539.694805995</v>
      </c>
      <c r="G15" s="889">
        <v>44641422.022927471</v>
      </c>
      <c r="H15" s="889">
        <v>46202316.613270894</v>
      </c>
      <c r="I15" s="889">
        <v>47741784.7821697</v>
      </c>
      <c r="J15" s="889">
        <v>49518468.05493518</v>
      </c>
      <c r="K15" s="889">
        <v>51549901.046840884</v>
      </c>
      <c r="L15" s="889">
        <v>53297706.263321497</v>
      </c>
      <c r="M15" s="889">
        <v>54762672.788314193</v>
      </c>
      <c r="N15" s="889">
        <v>56363654.571409471</v>
      </c>
      <c r="O15" s="890" t="s">
        <v>8</v>
      </c>
    </row>
    <row r="16" spans="1:15" x14ac:dyDescent="0.25">
      <c r="A16" s="891" t="s">
        <v>8</v>
      </c>
      <c r="B16" s="892" t="s">
        <v>8</v>
      </c>
      <c r="C16" s="893" t="s">
        <v>8</v>
      </c>
      <c r="D16" s="893" t="s">
        <v>8</v>
      </c>
      <c r="E16" s="893" t="s">
        <v>8</v>
      </c>
      <c r="F16" s="893" t="s">
        <v>8</v>
      </c>
      <c r="G16" s="893" t="s">
        <v>8</v>
      </c>
      <c r="H16" s="893" t="s">
        <v>8</v>
      </c>
      <c r="I16" s="893" t="s">
        <v>8</v>
      </c>
      <c r="J16" s="893" t="s">
        <v>8</v>
      </c>
      <c r="K16" s="893" t="s">
        <v>8</v>
      </c>
      <c r="L16" s="893" t="s">
        <v>8</v>
      </c>
      <c r="M16" s="893" t="s">
        <v>8</v>
      </c>
      <c r="N16" s="893" t="s">
        <v>8</v>
      </c>
      <c r="O16" s="894" t="s">
        <v>8</v>
      </c>
    </row>
    <row r="17" spans="1:15" x14ac:dyDescent="0.25">
      <c r="A17" s="895" t="s">
        <v>269</v>
      </c>
      <c r="B17" s="896" t="s">
        <v>8</v>
      </c>
      <c r="C17" s="897" t="s">
        <v>8</v>
      </c>
      <c r="D17" s="897" t="s">
        <v>8</v>
      </c>
      <c r="E17" s="897" t="s">
        <v>8</v>
      </c>
      <c r="F17" s="897" t="s">
        <v>8</v>
      </c>
      <c r="G17" s="897" t="s">
        <v>8</v>
      </c>
      <c r="H17" s="897" t="s">
        <v>8</v>
      </c>
      <c r="I17" s="897" t="s">
        <v>8</v>
      </c>
      <c r="J17" s="897" t="s">
        <v>8</v>
      </c>
      <c r="K17" s="897" t="s">
        <v>8</v>
      </c>
      <c r="L17" s="897" t="s">
        <v>8</v>
      </c>
      <c r="M17" s="897" t="s">
        <v>8</v>
      </c>
      <c r="N17" s="897" t="s">
        <v>8</v>
      </c>
      <c r="O17" s="898" t="s">
        <v>8</v>
      </c>
    </row>
    <row r="18" spans="1:15" x14ac:dyDescent="0.25">
      <c r="A18" s="899" t="s">
        <v>270</v>
      </c>
      <c r="B18" s="850" t="s">
        <v>8</v>
      </c>
      <c r="C18" s="900">
        <v>224463.27838827018</v>
      </c>
      <c r="D18" s="900">
        <v>230282.99628949718</v>
      </c>
      <c r="E18" s="900">
        <v>238689.1774464568</v>
      </c>
      <c r="F18" s="900">
        <v>248832.75444484482</v>
      </c>
      <c r="G18" s="900">
        <v>258472.36848717966</v>
      </c>
      <c r="H18" s="900">
        <v>267509.89694041043</v>
      </c>
      <c r="I18" s="900">
        <v>276423.3671166412</v>
      </c>
      <c r="J18" s="900">
        <v>286710.30495942308</v>
      </c>
      <c r="K18" s="900">
        <v>298472.23531574535</v>
      </c>
      <c r="L18" s="900">
        <v>308591.97016034712</v>
      </c>
      <c r="M18" s="900">
        <v>317074.07826332876</v>
      </c>
      <c r="N18" s="900">
        <v>326343.71024702617</v>
      </c>
      <c r="O18" s="852">
        <f>SUM(B18:N18)</f>
        <v>3281866.1380591709</v>
      </c>
    </row>
    <row r="19" spans="1:15" x14ac:dyDescent="0.25">
      <c r="A19" s="901" t="s">
        <v>271</v>
      </c>
      <c r="B19" s="850" t="s">
        <v>8</v>
      </c>
      <c r="C19" s="902">
        <v>39943.56370718938</v>
      </c>
      <c r="D19" s="902">
        <v>40979.190890462669</v>
      </c>
      <c r="E19" s="902">
        <v>42475.082935647813</v>
      </c>
      <c r="F19" s="902">
        <v>44280.147073368549</v>
      </c>
      <c r="G19" s="902">
        <v>45995.53027714893</v>
      </c>
      <c r="H19" s="902">
        <v>47603.771483101242</v>
      </c>
      <c r="I19" s="902">
        <v>49189.936339967251</v>
      </c>
      <c r="J19" s="902">
        <v>51020.511746445532</v>
      </c>
      <c r="K19" s="902">
        <v>53113.564195294712</v>
      </c>
      <c r="L19" s="902">
        <v>54914.385587406832</v>
      </c>
      <c r="M19" s="902">
        <v>56423.788942002131</v>
      </c>
      <c r="N19" s="902">
        <v>58073.333305524036</v>
      </c>
      <c r="O19" s="852">
        <f>SUM(B19:N19)</f>
        <v>584012.80648355908</v>
      </c>
    </row>
    <row r="20" spans="1:15" x14ac:dyDescent="0.25">
      <c r="A20" s="903" t="s">
        <v>8</v>
      </c>
      <c r="B20" s="904" t="s">
        <v>8</v>
      </c>
      <c r="C20" s="905" t="s">
        <v>8</v>
      </c>
      <c r="D20" s="905" t="s">
        <v>8</v>
      </c>
      <c r="E20" s="905" t="s">
        <v>8</v>
      </c>
      <c r="F20" s="905" t="s">
        <v>8</v>
      </c>
      <c r="G20" s="905" t="s">
        <v>8</v>
      </c>
      <c r="H20" s="905" t="s">
        <v>8</v>
      </c>
      <c r="I20" s="905" t="s">
        <v>8</v>
      </c>
      <c r="J20" s="905" t="s">
        <v>8</v>
      </c>
      <c r="K20" s="905" t="s">
        <v>8</v>
      </c>
      <c r="L20" s="905" t="s">
        <v>8</v>
      </c>
      <c r="M20" s="905" t="s">
        <v>8</v>
      </c>
      <c r="N20" s="905" t="s">
        <v>8</v>
      </c>
      <c r="O20" s="906" t="s">
        <v>8</v>
      </c>
    </row>
    <row r="21" spans="1:15" x14ac:dyDescent="0.25">
      <c r="A21" s="907" t="s">
        <v>272</v>
      </c>
      <c r="B21" s="908" t="s">
        <v>8</v>
      </c>
      <c r="C21" s="909" t="s">
        <v>8</v>
      </c>
      <c r="D21" s="909" t="s">
        <v>8</v>
      </c>
      <c r="E21" s="909" t="s">
        <v>8</v>
      </c>
      <c r="F21" s="909" t="s">
        <v>8</v>
      </c>
      <c r="G21" s="909" t="s">
        <v>8</v>
      </c>
      <c r="H21" s="909" t="s">
        <v>8</v>
      </c>
      <c r="I21" s="909" t="s">
        <v>8</v>
      </c>
      <c r="J21" s="909" t="s">
        <v>8</v>
      </c>
      <c r="K21" s="909" t="s">
        <v>8</v>
      </c>
      <c r="L21" s="909" t="s">
        <v>8</v>
      </c>
      <c r="M21" s="909" t="s">
        <v>8</v>
      </c>
      <c r="N21" s="909" t="s">
        <v>8</v>
      </c>
      <c r="O21" s="910" t="s">
        <v>8</v>
      </c>
    </row>
    <row r="22" spans="1:15" x14ac:dyDescent="0.25">
      <c r="A22" s="911" t="s">
        <v>273</v>
      </c>
      <c r="B22" s="850" t="s">
        <v>8</v>
      </c>
      <c r="C22" s="912">
        <v>53323.392164435951</v>
      </c>
      <c r="D22" s="912">
        <v>57616.432763951831</v>
      </c>
      <c r="E22" s="912">
        <v>61595.690265219979</v>
      </c>
      <c r="F22" s="912">
        <v>65445.228388765754</v>
      </c>
      <c r="G22" s="912">
        <v>69159.915368282716</v>
      </c>
      <c r="H22" s="912">
        <v>72729.0539448661</v>
      </c>
      <c r="I22" s="912">
        <v>76176.238257538556</v>
      </c>
      <c r="J22" s="912">
        <v>79620.63621150484</v>
      </c>
      <c r="K22" s="912">
        <v>83163.22997708639</v>
      </c>
      <c r="L22" s="912">
        <v>86674.507061682103</v>
      </c>
      <c r="M22" s="912">
        <v>90052.4229529312</v>
      </c>
      <c r="N22" s="912">
        <v>93379.160856505317</v>
      </c>
      <c r="O22" s="852">
        <f>SUM(B22:N22)</f>
        <v>888935.90821277059</v>
      </c>
    </row>
    <row r="23" spans="1:15" x14ac:dyDescent="0.25">
      <c r="A23" s="913" t="s">
        <v>274</v>
      </c>
      <c r="B23" s="914" t="s">
        <v>8</v>
      </c>
      <c r="C23" s="915">
        <v>0</v>
      </c>
      <c r="D23" s="915">
        <v>0</v>
      </c>
      <c r="E23" s="915">
        <v>0</v>
      </c>
      <c r="F23" s="915">
        <v>0</v>
      </c>
      <c r="G23" s="915">
        <v>0</v>
      </c>
      <c r="H23" s="915">
        <v>0</v>
      </c>
      <c r="I23" s="915">
        <v>0</v>
      </c>
      <c r="J23" s="915">
        <v>0</v>
      </c>
      <c r="K23" s="915">
        <v>0</v>
      </c>
      <c r="L23" s="915">
        <v>0</v>
      </c>
      <c r="M23" s="915">
        <v>0</v>
      </c>
      <c r="N23" s="915">
        <v>0</v>
      </c>
      <c r="O23" s="916">
        <f>SUM(B23:N23)</f>
        <v>0</v>
      </c>
    </row>
    <row r="24" spans="1:15" x14ac:dyDescent="0.25">
      <c r="A24" s="917" t="s">
        <v>275</v>
      </c>
      <c r="B24" s="918" t="s">
        <v>8</v>
      </c>
      <c r="C24" s="919">
        <v>0</v>
      </c>
      <c r="D24" s="919">
        <v>0</v>
      </c>
      <c r="E24" s="919">
        <v>0</v>
      </c>
      <c r="F24" s="919">
        <v>0</v>
      </c>
      <c r="G24" s="919">
        <v>0</v>
      </c>
      <c r="H24" s="919">
        <v>0</v>
      </c>
      <c r="I24" s="919">
        <v>0</v>
      </c>
      <c r="J24" s="919">
        <v>0</v>
      </c>
      <c r="K24" s="919">
        <v>0</v>
      </c>
      <c r="L24" s="919">
        <v>0</v>
      </c>
      <c r="M24" s="919">
        <v>0</v>
      </c>
      <c r="N24" s="919">
        <v>0</v>
      </c>
      <c r="O24" s="920">
        <f>SUM(B24:N24)</f>
        <v>0</v>
      </c>
    </row>
    <row r="25" spans="1:15" x14ac:dyDescent="0.25">
      <c r="A25" s="921" t="s">
        <v>8</v>
      </c>
      <c r="B25" s="922" t="s">
        <v>8</v>
      </c>
      <c r="C25" s="923" t="s">
        <v>8</v>
      </c>
      <c r="D25" s="923" t="s">
        <v>8</v>
      </c>
      <c r="E25" s="923" t="s">
        <v>8</v>
      </c>
      <c r="F25" s="923" t="s">
        <v>8</v>
      </c>
      <c r="G25" s="923" t="s">
        <v>8</v>
      </c>
      <c r="H25" s="923" t="s">
        <v>8</v>
      </c>
      <c r="I25" s="923" t="s">
        <v>8</v>
      </c>
      <c r="J25" s="923" t="s">
        <v>8</v>
      </c>
      <c r="K25" s="923" t="s">
        <v>8</v>
      </c>
      <c r="L25" s="923" t="s">
        <v>8</v>
      </c>
      <c r="M25" s="923" t="s">
        <v>8</v>
      </c>
      <c r="N25" s="923" t="s">
        <v>8</v>
      </c>
      <c r="O25" s="924" t="s">
        <v>8</v>
      </c>
    </row>
    <row r="26" spans="1:15" x14ac:dyDescent="0.25">
      <c r="A26" s="925" t="s">
        <v>276</v>
      </c>
      <c r="B26" s="926"/>
      <c r="C26" s="927">
        <f t="shared" ref="C26:O26" si="1">C18+C19+C22+C23+C24</f>
        <v>317730.23425989551</v>
      </c>
      <c r="D26" s="927">
        <f t="shared" si="1"/>
        <v>328878.61994391168</v>
      </c>
      <c r="E26" s="927">
        <f t="shared" si="1"/>
        <v>342759.95064732456</v>
      </c>
      <c r="F26" s="927">
        <f t="shared" si="1"/>
        <v>358558.12990697916</v>
      </c>
      <c r="G26" s="927">
        <f t="shared" si="1"/>
        <v>373627.81413261127</v>
      </c>
      <c r="H26" s="927">
        <f t="shared" si="1"/>
        <v>387842.72236837778</v>
      </c>
      <c r="I26" s="927">
        <f t="shared" si="1"/>
        <v>401789.54171414697</v>
      </c>
      <c r="J26" s="927">
        <f t="shared" si="1"/>
        <v>417351.45291737351</v>
      </c>
      <c r="K26" s="927">
        <f t="shared" si="1"/>
        <v>434749.0294881264</v>
      </c>
      <c r="L26" s="927">
        <f t="shared" si="1"/>
        <v>450180.86280943605</v>
      </c>
      <c r="M26" s="927">
        <f t="shared" si="1"/>
        <v>463550.29015826207</v>
      </c>
      <c r="N26" s="927">
        <f t="shared" si="1"/>
        <v>477796.20440905553</v>
      </c>
      <c r="O26" s="928">
        <f t="shared" si="1"/>
        <v>4754814.8527555009</v>
      </c>
    </row>
    <row r="28" spans="1:15" x14ac:dyDescent="0.25">
      <c r="A28" s="929" t="s">
        <v>8</v>
      </c>
    </row>
    <row r="29" spans="1:15" x14ac:dyDescent="0.25">
      <c r="A29" s="929" t="s">
        <v>213</v>
      </c>
    </row>
    <row r="30" spans="1:15" x14ac:dyDescent="0.25">
      <c r="A30" s="929" t="s">
        <v>277</v>
      </c>
    </row>
    <row r="31" spans="1:15" x14ac:dyDescent="0.25">
      <c r="A31" s="929" t="s">
        <v>278</v>
      </c>
    </row>
    <row r="32" spans="1:15" x14ac:dyDescent="0.25">
      <c r="A32" s="929" t="s">
        <v>279</v>
      </c>
    </row>
    <row r="33" spans="1:1" x14ac:dyDescent="0.25">
      <c r="A33" s="929" t="s">
        <v>280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FLORIDA POWER &amp;&amp; LIGHT CO
  - 605-Wood Structures Hardening (Repl: 605-Wood Structures Hardening (Repl
 Estimated Revenue Requirements for the Period January 2022 through December 2022
 (In Dollars)&amp;R&amp;"Arial"&amp;6 Form 3P Capital
 Page &amp;P of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3"/>
  <sheetViews>
    <sheetView showGridLines="0" view="pageBreakPreview" zoomScale="60" zoomScaleNormal="100" workbookViewId="0">
      <pane xSplit="1" ySplit="1" topLeftCell="B2" activePane="bottomRight" state="frozen"/>
      <selection pane="topRight"/>
      <selection pane="bottomLeft"/>
      <selection pane="bottomRight" activeCell="P41" sqref="P41"/>
    </sheetView>
  </sheetViews>
  <sheetFormatPr defaultRowHeight="15" x14ac:dyDescent="0.25"/>
  <cols>
    <col min="1" max="1" width="43" customWidth="1"/>
    <col min="2" max="15" width="11.7109375" customWidth="1"/>
  </cols>
  <sheetData>
    <row r="1" spans="1:15" ht="22.5" x14ac:dyDescent="0.25">
      <c r="A1" s="930" t="s">
        <v>244</v>
      </c>
      <c r="B1" s="930" t="s">
        <v>245</v>
      </c>
      <c r="C1" s="930" t="s">
        <v>246</v>
      </c>
      <c r="D1" s="930" t="s">
        <v>247</v>
      </c>
      <c r="E1" s="930" t="s">
        <v>248</v>
      </c>
      <c r="F1" s="930" t="s">
        <v>249</v>
      </c>
      <c r="G1" s="930" t="s">
        <v>250</v>
      </c>
      <c r="H1" s="930" t="s">
        <v>251</v>
      </c>
      <c r="I1" s="930" t="s">
        <v>252</v>
      </c>
      <c r="J1" s="930" t="s">
        <v>253</v>
      </c>
      <c r="K1" s="930" t="s">
        <v>254</v>
      </c>
      <c r="L1" s="930" t="s">
        <v>255</v>
      </c>
      <c r="M1" s="930" t="s">
        <v>256</v>
      </c>
      <c r="N1" s="930" t="s">
        <v>257</v>
      </c>
      <c r="O1" s="930" t="s">
        <v>62</v>
      </c>
    </row>
    <row r="2" spans="1:15" x14ac:dyDescent="0.25">
      <c r="A2" s="931" t="s">
        <v>285</v>
      </c>
      <c r="B2" s="932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4" t="s">
        <v>8</v>
      </c>
    </row>
    <row r="3" spans="1:15" x14ac:dyDescent="0.25">
      <c r="A3" s="935" t="s">
        <v>259</v>
      </c>
      <c r="B3" s="936" t="s">
        <v>8</v>
      </c>
      <c r="C3" s="937" t="s">
        <v>8</v>
      </c>
      <c r="D3" s="937" t="s">
        <v>8</v>
      </c>
      <c r="E3" s="937" t="s">
        <v>8</v>
      </c>
      <c r="F3" s="937" t="s">
        <v>8</v>
      </c>
      <c r="G3" s="937" t="s">
        <v>8</v>
      </c>
      <c r="H3" s="937" t="s">
        <v>8</v>
      </c>
      <c r="I3" s="937" t="s">
        <v>8</v>
      </c>
      <c r="J3" s="937" t="s">
        <v>8</v>
      </c>
      <c r="K3" s="937" t="s">
        <v>8</v>
      </c>
      <c r="L3" s="937" t="s">
        <v>8</v>
      </c>
      <c r="M3" s="937" t="s">
        <v>8</v>
      </c>
      <c r="N3" s="937" t="s">
        <v>8</v>
      </c>
      <c r="O3" s="938" t="s">
        <v>8</v>
      </c>
    </row>
    <row r="4" spans="1:15" x14ac:dyDescent="0.25">
      <c r="A4" s="939" t="s">
        <v>260</v>
      </c>
      <c r="B4" s="940" t="s">
        <v>8</v>
      </c>
      <c r="C4" s="941">
        <v>960000</v>
      </c>
      <c r="D4" s="941">
        <v>1920000</v>
      </c>
      <c r="E4" s="941">
        <v>1920000</v>
      </c>
      <c r="F4" s="941">
        <v>960000</v>
      </c>
      <c r="G4" s="941">
        <v>960000</v>
      </c>
      <c r="H4" s="941">
        <v>0</v>
      </c>
      <c r="I4" s="941">
        <v>0</v>
      </c>
      <c r="J4" s="941">
        <v>0</v>
      </c>
      <c r="K4" s="941">
        <v>480000</v>
      </c>
      <c r="L4" s="941">
        <v>960000</v>
      </c>
      <c r="M4" s="941">
        <v>960000</v>
      </c>
      <c r="N4" s="941">
        <v>480000</v>
      </c>
      <c r="O4" s="942">
        <f>SUM(B4:N4)</f>
        <v>9600000</v>
      </c>
    </row>
    <row r="5" spans="1:15" x14ac:dyDescent="0.25">
      <c r="A5" s="943" t="s">
        <v>261</v>
      </c>
      <c r="B5" s="940" t="s">
        <v>8</v>
      </c>
      <c r="C5" s="944">
        <v>866085.55724876455</v>
      </c>
      <c r="D5" s="944">
        <v>1167907.8324427404</v>
      </c>
      <c r="E5" s="944">
        <v>1383293.7616580757</v>
      </c>
      <c r="F5" s="944">
        <v>1262094.8947444542</v>
      </c>
      <c r="G5" s="944">
        <v>1175598.1713137485</v>
      </c>
      <c r="H5" s="944">
        <v>838965.32824268716</v>
      </c>
      <c r="I5" s="944">
        <v>598727.43125757389</v>
      </c>
      <c r="J5" s="944">
        <v>427281.73766378162</v>
      </c>
      <c r="K5" s="944">
        <v>442380.65951415797</v>
      </c>
      <c r="L5" s="944">
        <v>590606.24037021562</v>
      </c>
      <c r="M5" s="944">
        <v>696385.92511682294</v>
      </c>
      <c r="N5" s="944">
        <v>634423.43099057255</v>
      </c>
      <c r="O5" s="942">
        <f>SUM(B5:N5)</f>
        <v>10083750.970563594</v>
      </c>
    </row>
    <row r="6" spans="1:15" x14ac:dyDescent="0.25">
      <c r="A6" s="945" t="s">
        <v>262</v>
      </c>
      <c r="B6" s="940" t="s">
        <v>8</v>
      </c>
      <c r="C6" s="946">
        <v>0</v>
      </c>
      <c r="D6" s="946">
        <v>0</v>
      </c>
      <c r="E6" s="946">
        <v>0</v>
      </c>
      <c r="F6" s="946">
        <v>0</v>
      </c>
      <c r="G6" s="946">
        <v>0</v>
      </c>
      <c r="H6" s="946">
        <v>0</v>
      </c>
      <c r="I6" s="946">
        <v>0</v>
      </c>
      <c r="J6" s="946">
        <v>0</v>
      </c>
      <c r="K6" s="946">
        <v>0</v>
      </c>
      <c r="L6" s="946">
        <v>0</v>
      </c>
      <c r="M6" s="946">
        <v>0</v>
      </c>
      <c r="N6" s="946">
        <v>0</v>
      </c>
      <c r="O6" s="942">
        <f>SUM(B6:N6)</f>
        <v>0</v>
      </c>
    </row>
    <row r="7" spans="1:15" x14ac:dyDescent="0.25">
      <c r="A7" s="947" t="s">
        <v>263</v>
      </c>
      <c r="B7" s="940" t="s">
        <v>8</v>
      </c>
      <c r="C7" s="948">
        <v>0</v>
      </c>
      <c r="D7" s="948">
        <v>0</v>
      </c>
      <c r="E7" s="948">
        <v>0</v>
      </c>
      <c r="F7" s="948">
        <v>0</v>
      </c>
      <c r="G7" s="948">
        <v>0</v>
      </c>
      <c r="H7" s="948">
        <v>0</v>
      </c>
      <c r="I7" s="948">
        <v>0</v>
      </c>
      <c r="J7" s="948">
        <v>0</v>
      </c>
      <c r="K7" s="948">
        <v>0</v>
      </c>
      <c r="L7" s="948">
        <v>0</v>
      </c>
      <c r="M7" s="948">
        <v>0</v>
      </c>
      <c r="N7" s="948">
        <v>0</v>
      </c>
      <c r="O7" s="942">
        <f>SUM(B7:N7)</f>
        <v>0</v>
      </c>
    </row>
    <row r="8" spans="1:15" x14ac:dyDescent="0.25">
      <c r="A8" s="949" t="s">
        <v>8</v>
      </c>
      <c r="B8" s="950" t="s">
        <v>8</v>
      </c>
      <c r="C8" s="951" t="s">
        <v>8</v>
      </c>
      <c r="D8" s="951" t="s">
        <v>8</v>
      </c>
      <c r="E8" s="951" t="s">
        <v>8</v>
      </c>
      <c r="F8" s="951" t="s">
        <v>8</v>
      </c>
      <c r="G8" s="951" t="s">
        <v>8</v>
      </c>
      <c r="H8" s="951" t="s">
        <v>8</v>
      </c>
      <c r="I8" s="951" t="s">
        <v>8</v>
      </c>
      <c r="J8" s="951" t="s">
        <v>8</v>
      </c>
      <c r="K8" s="951" t="s">
        <v>8</v>
      </c>
      <c r="L8" s="951" t="s">
        <v>8</v>
      </c>
      <c r="M8" s="951" t="s">
        <v>8</v>
      </c>
      <c r="N8" s="951" t="s">
        <v>8</v>
      </c>
      <c r="O8" s="952" t="s">
        <v>8</v>
      </c>
    </row>
    <row r="9" spans="1:15" x14ac:dyDescent="0.25">
      <c r="A9" s="953" t="s">
        <v>264</v>
      </c>
      <c r="B9" s="954">
        <v>6235160.8424659111</v>
      </c>
      <c r="C9" s="955">
        <v>7101246.3997146757</v>
      </c>
      <c r="D9" s="955">
        <v>8269154.2321574166</v>
      </c>
      <c r="E9" s="955">
        <v>9652447.9938154928</v>
      </c>
      <c r="F9" s="955">
        <v>10914542.888559947</v>
      </c>
      <c r="G9" s="955">
        <v>12090141.059873695</v>
      </c>
      <c r="H9" s="955">
        <v>12929106.388116382</v>
      </c>
      <c r="I9" s="955">
        <v>13527833.819373956</v>
      </c>
      <c r="J9" s="955">
        <v>13955115.557037737</v>
      </c>
      <c r="K9" s="955">
        <v>14397496.216551894</v>
      </c>
      <c r="L9" s="955">
        <v>14988102.45692211</v>
      </c>
      <c r="M9" s="955">
        <v>15684488.382038932</v>
      </c>
      <c r="N9" s="955">
        <v>16318911.813029505</v>
      </c>
      <c r="O9" s="956" t="s">
        <v>8</v>
      </c>
    </row>
    <row r="10" spans="1:15" x14ac:dyDescent="0.25">
      <c r="A10" s="957" t="s">
        <v>265</v>
      </c>
      <c r="B10" s="958">
        <v>52557.881394279633</v>
      </c>
      <c r="C10" s="959">
        <v>67249.081151354709</v>
      </c>
      <c r="D10" s="959">
        <v>84180.899588550586</v>
      </c>
      <c r="E10" s="959">
        <v>103923.0860325782</v>
      </c>
      <c r="F10" s="959">
        <v>126579.39563440731</v>
      </c>
      <c r="G10" s="959">
        <v>151921.0338355783</v>
      </c>
      <c r="H10" s="959">
        <v>179481.8870215533</v>
      </c>
      <c r="I10" s="959">
        <v>208626.48245051526</v>
      </c>
      <c r="J10" s="959">
        <v>238901.3152349728</v>
      </c>
      <c r="K10" s="959">
        <v>270134.15595711156</v>
      </c>
      <c r="L10" s="959">
        <v>302504.92060561664</v>
      </c>
      <c r="M10" s="959">
        <v>336293.41782974079</v>
      </c>
      <c r="N10" s="959">
        <v>371547.91603404807</v>
      </c>
      <c r="O10" s="960" t="s">
        <v>8</v>
      </c>
    </row>
    <row r="11" spans="1:15" x14ac:dyDescent="0.25">
      <c r="A11" s="961" t="s">
        <v>266</v>
      </c>
      <c r="B11" s="962">
        <v>2064839.1575340899</v>
      </c>
      <c r="C11" s="963">
        <v>2158753.6002853252</v>
      </c>
      <c r="D11" s="963">
        <v>2910845.7678425848</v>
      </c>
      <c r="E11" s="963">
        <v>3447552.006184509</v>
      </c>
      <c r="F11" s="963">
        <v>3145457.1114400551</v>
      </c>
      <c r="G11" s="963">
        <v>2929858.9401263064</v>
      </c>
      <c r="H11" s="963">
        <v>2090893.6118836193</v>
      </c>
      <c r="I11" s="963">
        <v>1492166.1806260454</v>
      </c>
      <c r="J11" s="963">
        <v>1064884.4429622637</v>
      </c>
      <c r="K11" s="963">
        <v>1102503.7834481057</v>
      </c>
      <c r="L11" s="963">
        <v>1471897.5430778901</v>
      </c>
      <c r="M11" s="963">
        <v>1735511.6179610672</v>
      </c>
      <c r="N11" s="963">
        <v>1581088.1869704947</v>
      </c>
      <c r="O11" s="964" t="s">
        <v>8</v>
      </c>
    </row>
    <row r="12" spans="1:15" x14ac:dyDescent="0.25">
      <c r="A12" s="965" t="s">
        <v>8</v>
      </c>
      <c r="B12" s="966" t="s">
        <v>8</v>
      </c>
      <c r="C12" s="967" t="s">
        <v>8</v>
      </c>
      <c r="D12" s="967" t="s">
        <v>8</v>
      </c>
      <c r="E12" s="967" t="s">
        <v>8</v>
      </c>
      <c r="F12" s="967" t="s">
        <v>8</v>
      </c>
      <c r="G12" s="967" t="s">
        <v>8</v>
      </c>
      <c r="H12" s="967" t="s">
        <v>8</v>
      </c>
      <c r="I12" s="967" t="s">
        <v>8</v>
      </c>
      <c r="J12" s="967" t="s">
        <v>8</v>
      </c>
      <c r="K12" s="967" t="s">
        <v>8</v>
      </c>
      <c r="L12" s="967" t="s">
        <v>8</v>
      </c>
      <c r="M12" s="967" t="s">
        <v>8</v>
      </c>
      <c r="N12" s="967" t="s">
        <v>8</v>
      </c>
      <c r="O12" s="968" t="s">
        <v>8</v>
      </c>
    </row>
    <row r="13" spans="1:15" x14ac:dyDescent="0.25">
      <c r="A13" s="969" t="s">
        <v>267</v>
      </c>
      <c r="B13" s="970">
        <f t="shared" ref="B13:N13" si="0">B9-B10+B11</f>
        <v>8247442.1186057217</v>
      </c>
      <c r="C13" s="971">
        <f t="shared" si="0"/>
        <v>9192750.9188486449</v>
      </c>
      <c r="D13" s="971">
        <f t="shared" si="0"/>
        <v>11095819.10041145</v>
      </c>
      <c r="E13" s="971">
        <f t="shared" si="0"/>
        <v>12996076.913967423</v>
      </c>
      <c r="F13" s="971">
        <f t="shared" si="0"/>
        <v>13933420.604365595</v>
      </c>
      <c r="G13" s="971">
        <f t="shared" si="0"/>
        <v>14868078.966164421</v>
      </c>
      <c r="H13" s="971">
        <f t="shared" si="0"/>
        <v>14840518.112978449</v>
      </c>
      <c r="I13" s="971">
        <f t="shared" si="0"/>
        <v>14811373.517549487</v>
      </c>
      <c r="J13" s="971">
        <f t="shared" si="0"/>
        <v>14781098.68476503</v>
      </c>
      <c r="K13" s="971">
        <f t="shared" si="0"/>
        <v>15229865.844042888</v>
      </c>
      <c r="L13" s="971">
        <f t="shared" si="0"/>
        <v>16157495.079394383</v>
      </c>
      <c r="M13" s="971">
        <f t="shared" si="0"/>
        <v>17083706.582170259</v>
      </c>
      <c r="N13" s="971">
        <f t="shared" si="0"/>
        <v>17528452.08396595</v>
      </c>
      <c r="O13" s="972"/>
    </row>
    <row r="14" spans="1:15" x14ac:dyDescent="0.25">
      <c r="A14" s="973" t="s">
        <v>8</v>
      </c>
      <c r="B14" s="974" t="s">
        <v>8</v>
      </c>
      <c r="C14" s="975" t="s">
        <v>8</v>
      </c>
      <c r="D14" s="975" t="s">
        <v>8</v>
      </c>
      <c r="E14" s="975" t="s">
        <v>8</v>
      </c>
      <c r="F14" s="975" t="s">
        <v>8</v>
      </c>
      <c r="G14" s="975" t="s">
        <v>8</v>
      </c>
      <c r="H14" s="975" t="s">
        <v>8</v>
      </c>
      <c r="I14" s="975" t="s">
        <v>8</v>
      </c>
      <c r="J14" s="975" t="s">
        <v>8</v>
      </c>
      <c r="K14" s="975" t="s">
        <v>8</v>
      </c>
      <c r="L14" s="975" t="s">
        <v>8</v>
      </c>
      <c r="M14" s="975" t="s">
        <v>8</v>
      </c>
      <c r="N14" s="975" t="s">
        <v>8</v>
      </c>
      <c r="O14" s="976" t="s">
        <v>8</v>
      </c>
    </row>
    <row r="15" spans="1:15" x14ac:dyDescent="0.25">
      <c r="A15" s="977" t="s">
        <v>268</v>
      </c>
      <c r="B15" s="978" t="s">
        <v>8</v>
      </c>
      <c r="C15" s="979">
        <v>8720096.5187271833</v>
      </c>
      <c r="D15" s="979">
        <v>10144285.009630047</v>
      </c>
      <c r="E15" s="979">
        <v>12045948.007189438</v>
      </c>
      <c r="F15" s="979">
        <v>13464748.759166509</v>
      </c>
      <c r="G15" s="979">
        <v>14400749.785265008</v>
      </c>
      <c r="H15" s="979">
        <v>14854298.539571434</v>
      </c>
      <c r="I15" s="979">
        <v>14825945.815263968</v>
      </c>
      <c r="J15" s="979">
        <v>14796236.101157259</v>
      </c>
      <c r="K15" s="979">
        <v>15005482.264403958</v>
      </c>
      <c r="L15" s="979">
        <v>15693680.461718636</v>
      </c>
      <c r="M15" s="979">
        <v>16620600.83078232</v>
      </c>
      <c r="N15" s="979">
        <v>17306079.333068103</v>
      </c>
      <c r="O15" s="980" t="s">
        <v>8</v>
      </c>
    </row>
    <row r="16" spans="1:15" x14ac:dyDescent="0.25">
      <c r="A16" s="981" t="s">
        <v>8</v>
      </c>
      <c r="B16" s="982" t="s">
        <v>8</v>
      </c>
      <c r="C16" s="983" t="s">
        <v>8</v>
      </c>
      <c r="D16" s="983" t="s">
        <v>8</v>
      </c>
      <c r="E16" s="983" t="s">
        <v>8</v>
      </c>
      <c r="F16" s="983" t="s">
        <v>8</v>
      </c>
      <c r="G16" s="983" t="s">
        <v>8</v>
      </c>
      <c r="H16" s="983" t="s">
        <v>8</v>
      </c>
      <c r="I16" s="983" t="s">
        <v>8</v>
      </c>
      <c r="J16" s="983" t="s">
        <v>8</v>
      </c>
      <c r="K16" s="983" t="s">
        <v>8</v>
      </c>
      <c r="L16" s="983" t="s">
        <v>8</v>
      </c>
      <c r="M16" s="983" t="s">
        <v>8</v>
      </c>
      <c r="N16" s="983" t="s">
        <v>8</v>
      </c>
      <c r="O16" s="984" t="s">
        <v>8</v>
      </c>
    </row>
    <row r="17" spans="1:15" x14ac:dyDescent="0.25">
      <c r="A17" s="985" t="s">
        <v>269</v>
      </c>
      <c r="B17" s="986" t="s">
        <v>8</v>
      </c>
      <c r="C17" s="987" t="s">
        <v>8</v>
      </c>
      <c r="D17" s="987" t="s">
        <v>8</v>
      </c>
      <c r="E17" s="987" t="s">
        <v>8</v>
      </c>
      <c r="F17" s="987" t="s">
        <v>8</v>
      </c>
      <c r="G17" s="987" t="s">
        <v>8</v>
      </c>
      <c r="H17" s="987" t="s">
        <v>8</v>
      </c>
      <c r="I17" s="987" t="s">
        <v>8</v>
      </c>
      <c r="J17" s="987" t="s">
        <v>8</v>
      </c>
      <c r="K17" s="987" t="s">
        <v>8</v>
      </c>
      <c r="L17" s="987" t="s">
        <v>8</v>
      </c>
      <c r="M17" s="987" t="s">
        <v>8</v>
      </c>
      <c r="N17" s="987" t="s">
        <v>8</v>
      </c>
      <c r="O17" s="988" t="s">
        <v>8</v>
      </c>
    </row>
    <row r="18" spans="1:15" x14ac:dyDescent="0.25">
      <c r="A18" s="989" t="s">
        <v>270</v>
      </c>
      <c r="B18" s="940" t="s">
        <v>8</v>
      </c>
      <c r="C18" s="990">
        <v>50489.072670548849</v>
      </c>
      <c r="D18" s="990">
        <v>58735.077294388684</v>
      </c>
      <c r="E18" s="990">
        <v>69745.643642189185</v>
      </c>
      <c r="F18" s="990">
        <v>77960.453434461495</v>
      </c>
      <c r="G18" s="990">
        <v>83379.868658238556</v>
      </c>
      <c r="H18" s="990">
        <v>86005.901061278564</v>
      </c>
      <c r="I18" s="990">
        <v>85841.739718007491</v>
      </c>
      <c r="J18" s="990">
        <v>85669.721448331984</v>
      </c>
      <c r="K18" s="990">
        <v>86881.249866567683</v>
      </c>
      <c r="L18" s="990">
        <v>90865.894843987408</v>
      </c>
      <c r="M18" s="990">
        <v>96232.7333615385</v>
      </c>
      <c r="N18" s="990">
        <v>100201.63139399486</v>
      </c>
      <c r="O18" s="942">
        <f>SUM(B18:N18)</f>
        <v>972008.98739353323</v>
      </c>
    </row>
    <row r="19" spans="1:15" x14ac:dyDescent="0.25">
      <c r="A19" s="991" t="s">
        <v>271</v>
      </c>
      <c r="B19" s="940" t="s">
        <v>8</v>
      </c>
      <c r="C19" s="992">
        <v>8984.603206429736</v>
      </c>
      <c r="D19" s="992">
        <v>10451.991606827156</v>
      </c>
      <c r="E19" s="992">
        <v>12411.337748091515</v>
      </c>
      <c r="F19" s="992">
        <v>13873.174983278306</v>
      </c>
      <c r="G19" s="992">
        <v>14837.567728501452</v>
      </c>
      <c r="H19" s="992">
        <v>15304.873977172256</v>
      </c>
      <c r="I19" s="992">
        <v>15275.66122967837</v>
      </c>
      <c r="J19" s="992">
        <v>15245.050330813663</v>
      </c>
      <c r="K19" s="992">
        <v>15460.643557930123</v>
      </c>
      <c r="L19" s="992">
        <v>16169.716871163948</v>
      </c>
      <c r="M19" s="992">
        <v>17124.753515782442</v>
      </c>
      <c r="N19" s="992">
        <v>17831.024637478058</v>
      </c>
      <c r="O19" s="942">
        <f>SUM(B19:N19)</f>
        <v>172970.39939314703</v>
      </c>
    </row>
    <row r="20" spans="1:15" x14ac:dyDescent="0.25">
      <c r="A20" s="993" t="s">
        <v>8</v>
      </c>
      <c r="B20" s="994" t="s">
        <v>8</v>
      </c>
      <c r="C20" s="995" t="s">
        <v>8</v>
      </c>
      <c r="D20" s="995" t="s">
        <v>8</v>
      </c>
      <c r="E20" s="995" t="s">
        <v>8</v>
      </c>
      <c r="F20" s="995" t="s">
        <v>8</v>
      </c>
      <c r="G20" s="995" t="s">
        <v>8</v>
      </c>
      <c r="H20" s="995" t="s">
        <v>8</v>
      </c>
      <c r="I20" s="995" t="s">
        <v>8</v>
      </c>
      <c r="J20" s="995" t="s">
        <v>8</v>
      </c>
      <c r="K20" s="995" t="s">
        <v>8</v>
      </c>
      <c r="L20" s="995" t="s">
        <v>8</v>
      </c>
      <c r="M20" s="995" t="s">
        <v>8</v>
      </c>
      <c r="N20" s="995" t="s">
        <v>8</v>
      </c>
      <c r="O20" s="996" t="s">
        <v>8</v>
      </c>
    </row>
    <row r="21" spans="1:15" x14ac:dyDescent="0.25">
      <c r="A21" s="997" t="s">
        <v>272</v>
      </c>
      <c r="B21" s="998" t="s">
        <v>8</v>
      </c>
      <c r="C21" s="999" t="s">
        <v>8</v>
      </c>
      <c r="D21" s="999" t="s">
        <v>8</v>
      </c>
      <c r="E21" s="999" t="s">
        <v>8</v>
      </c>
      <c r="F21" s="999" t="s">
        <v>8</v>
      </c>
      <c r="G21" s="999" t="s">
        <v>8</v>
      </c>
      <c r="H21" s="999" t="s">
        <v>8</v>
      </c>
      <c r="I21" s="999" t="s">
        <v>8</v>
      </c>
      <c r="J21" s="999" t="s">
        <v>8</v>
      </c>
      <c r="K21" s="999" t="s">
        <v>8</v>
      </c>
      <c r="L21" s="999" t="s">
        <v>8</v>
      </c>
      <c r="M21" s="999" t="s">
        <v>8</v>
      </c>
      <c r="N21" s="999" t="s">
        <v>8</v>
      </c>
      <c r="O21" s="1000" t="s">
        <v>8</v>
      </c>
    </row>
    <row r="22" spans="1:15" x14ac:dyDescent="0.25">
      <c r="A22" s="1001" t="s">
        <v>273</v>
      </c>
      <c r="B22" s="940" t="s">
        <v>8</v>
      </c>
      <c r="C22" s="1002">
        <v>14691.19975707507</v>
      </c>
      <c r="D22" s="1002">
        <v>16931.818437195871</v>
      </c>
      <c r="E22" s="1002">
        <v>19742.186444027615</v>
      </c>
      <c r="F22" s="1002">
        <v>22656.309601829107</v>
      </c>
      <c r="G22" s="1002">
        <v>25341.638201170997</v>
      </c>
      <c r="H22" s="1002">
        <v>27560.853185975</v>
      </c>
      <c r="I22" s="1002">
        <v>29144.59542896198</v>
      </c>
      <c r="J22" s="1002">
        <v>30274.832784457554</v>
      </c>
      <c r="K22" s="1002">
        <v>31232.840722138739</v>
      </c>
      <c r="L22" s="1002">
        <v>32370.764648505108</v>
      </c>
      <c r="M22" s="1002">
        <v>33788.497224124119</v>
      </c>
      <c r="N22" s="1002">
        <v>35254.498204307252</v>
      </c>
      <c r="O22" s="942">
        <f>SUM(B22:N22)</f>
        <v>318990.03463976842</v>
      </c>
    </row>
    <row r="23" spans="1:15" x14ac:dyDescent="0.25">
      <c r="A23" s="1003" t="s">
        <v>274</v>
      </c>
      <c r="B23" s="1004" t="s">
        <v>8</v>
      </c>
      <c r="C23" s="1005">
        <v>0</v>
      </c>
      <c r="D23" s="1005">
        <v>0</v>
      </c>
      <c r="E23" s="1005">
        <v>0</v>
      </c>
      <c r="F23" s="1005">
        <v>0</v>
      </c>
      <c r="G23" s="1005">
        <v>0</v>
      </c>
      <c r="H23" s="1005">
        <v>0</v>
      </c>
      <c r="I23" s="1005">
        <v>0</v>
      </c>
      <c r="J23" s="1005">
        <v>0</v>
      </c>
      <c r="K23" s="1005">
        <v>0</v>
      </c>
      <c r="L23" s="1005">
        <v>0</v>
      </c>
      <c r="M23" s="1005">
        <v>0</v>
      </c>
      <c r="N23" s="1005">
        <v>0</v>
      </c>
      <c r="O23" s="1006">
        <f>SUM(B23:N23)</f>
        <v>0</v>
      </c>
    </row>
    <row r="24" spans="1:15" x14ac:dyDescent="0.25">
      <c r="A24" s="1007" t="s">
        <v>275</v>
      </c>
      <c r="B24" s="1008" t="s">
        <v>8</v>
      </c>
      <c r="C24" s="1009">
        <v>0</v>
      </c>
      <c r="D24" s="1009">
        <v>0</v>
      </c>
      <c r="E24" s="1009">
        <v>0</v>
      </c>
      <c r="F24" s="1009">
        <v>0</v>
      </c>
      <c r="G24" s="1009">
        <v>0</v>
      </c>
      <c r="H24" s="1009">
        <v>0</v>
      </c>
      <c r="I24" s="1009">
        <v>0</v>
      </c>
      <c r="J24" s="1009">
        <v>0</v>
      </c>
      <c r="K24" s="1009">
        <v>0</v>
      </c>
      <c r="L24" s="1009">
        <v>0</v>
      </c>
      <c r="M24" s="1009">
        <v>0</v>
      </c>
      <c r="N24" s="1009">
        <v>0</v>
      </c>
      <c r="O24" s="1010">
        <f>SUM(B24:N24)</f>
        <v>0</v>
      </c>
    </row>
    <row r="25" spans="1:15" x14ac:dyDescent="0.25">
      <c r="A25" s="1011" t="s">
        <v>8</v>
      </c>
      <c r="B25" s="1012" t="s">
        <v>8</v>
      </c>
      <c r="C25" s="1013" t="s">
        <v>8</v>
      </c>
      <c r="D25" s="1013" t="s">
        <v>8</v>
      </c>
      <c r="E25" s="1013" t="s">
        <v>8</v>
      </c>
      <c r="F25" s="1013" t="s">
        <v>8</v>
      </c>
      <c r="G25" s="1013" t="s">
        <v>8</v>
      </c>
      <c r="H25" s="1013" t="s">
        <v>8</v>
      </c>
      <c r="I25" s="1013" t="s">
        <v>8</v>
      </c>
      <c r="J25" s="1013" t="s">
        <v>8</v>
      </c>
      <c r="K25" s="1013" t="s">
        <v>8</v>
      </c>
      <c r="L25" s="1013" t="s">
        <v>8</v>
      </c>
      <c r="M25" s="1013" t="s">
        <v>8</v>
      </c>
      <c r="N25" s="1013" t="s">
        <v>8</v>
      </c>
      <c r="O25" s="1014" t="s">
        <v>8</v>
      </c>
    </row>
    <row r="26" spans="1:15" x14ac:dyDescent="0.25">
      <c r="A26" s="1015" t="s">
        <v>276</v>
      </c>
      <c r="B26" s="1016"/>
      <c r="C26" s="1017">
        <f t="shared" ref="C26:O26" si="1">C18+C19+C22+C23+C24</f>
        <v>74164.875634053649</v>
      </c>
      <c r="D26" s="1017">
        <f t="shared" si="1"/>
        <v>86118.887338411703</v>
      </c>
      <c r="E26" s="1017">
        <f t="shared" si="1"/>
        <v>101899.16783430832</v>
      </c>
      <c r="F26" s="1017">
        <f t="shared" si="1"/>
        <v>114489.93801956892</v>
      </c>
      <c r="G26" s="1017">
        <f t="shared" si="1"/>
        <v>123559.074587911</v>
      </c>
      <c r="H26" s="1017">
        <f t="shared" si="1"/>
        <v>128871.62822442583</v>
      </c>
      <c r="I26" s="1017">
        <f t="shared" si="1"/>
        <v>130261.99637664785</v>
      </c>
      <c r="J26" s="1017">
        <f t="shared" si="1"/>
        <v>131189.60456360321</v>
      </c>
      <c r="K26" s="1017">
        <f t="shared" si="1"/>
        <v>133574.73414663653</v>
      </c>
      <c r="L26" s="1017">
        <f t="shared" si="1"/>
        <v>139406.37636365648</v>
      </c>
      <c r="M26" s="1017">
        <f t="shared" si="1"/>
        <v>147145.98410144506</v>
      </c>
      <c r="N26" s="1017">
        <f t="shared" si="1"/>
        <v>153287.15423578018</v>
      </c>
      <c r="O26" s="1018">
        <f t="shared" si="1"/>
        <v>1463969.4214264485</v>
      </c>
    </row>
    <row r="28" spans="1:15" x14ac:dyDescent="0.25">
      <c r="A28" s="1019" t="s">
        <v>8</v>
      </c>
    </row>
    <row r="29" spans="1:15" x14ac:dyDescent="0.25">
      <c r="A29" s="1019" t="s">
        <v>213</v>
      </c>
    </row>
    <row r="30" spans="1:15" x14ac:dyDescent="0.25">
      <c r="A30" s="1019" t="s">
        <v>277</v>
      </c>
    </row>
    <row r="31" spans="1:15" x14ac:dyDescent="0.25">
      <c r="A31" s="1019" t="s">
        <v>278</v>
      </c>
    </row>
    <row r="32" spans="1:15" x14ac:dyDescent="0.25">
      <c r="A32" s="1019" t="s">
        <v>279</v>
      </c>
    </row>
    <row r="33" spans="1:1" x14ac:dyDescent="0.25">
      <c r="A33" s="1019" t="s">
        <v>280</v>
      </c>
    </row>
  </sheetData>
  <printOptions horizontalCentered="1"/>
  <pageMargins left="0.7" right="0.70000000000000007" top="0.70000000000000007" bottom="0.75" header="0.3" footer="0.3"/>
  <pageSetup scale="46" orientation="landscape" r:id="rId1"/>
  <headerFooter>
    <oddHeader>&amp;C&amp;"Arial"&amp;6 FLORIDA POWER &amp;&amp; LIGHT CO
  - 608-Substation Storm Surge/Flood Mi: 608-Substation Storm Surge/Flood Mi
 Estimated Revenue Requirements for the Period January 2022 through December 2022
 (In Dollars)&amp;R&amp;"Arial"&amp;6 Form 3P Capital
 Page &amp;P of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D370848282947B31664B8EFEE2465" ma:contentTypeVersion="" ma:contentTypeDescription="Create a new document." ma:contentTypeScope="" ma:versionID="3903adbb2c18227f7c5a8b504f476aa8">
  <xsd:schema xmlns:xsd="http://www.w3.org/2001/XMLSchema" xmlns:xs="http://www.w3.org/2001/XMLSchema" xmlns:p="http://schemas.microsoft.com/office/2006/metadata/properties" xmlns:ns2="c85253b9-0a55-49a1-98ad-b5b6252d7079" xmlns:ns3="6B939563-C7E4-4179-B7A2-03341A3041CE" xmlns:ns4="8b86ae58-4ff9-4300-8876-bb89783e485c" xmlns:ns5="3a6ed07f-74d3-4d6b-b2d6-faf8761c8676" targetNamespace="http://schemas.microsoft.com/office/2006/metadata/properties" ma:root="true" ma:fieldsID="c1f480a443b9128946e6f46d702014b0" ns2:_="" ns3:_="" ns4:_="" ns5:_="">
    <xsd:import namespace="c85253b9-0a55-49a1-98ad-b5b6252d7079"/>
    <xsd:import namespace="6B939563-C7E4-4179-B7A2-03341A3041CE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39563-C7E4-4179-B7A2-03341A3041CE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Sequence_x0020_Number xmlns="6B939563-C7E4-4179-B7A2-03341A3041CE" xsi:nil="true"/>
    <CaseJurisdiction xmlns="8b86ae58-4ff9-4300-8876-bb89783e485c" xsi:nil="true"/>
    <SRCH_DRItemNumber xmlns="8b86ae58-4ff9-4300-8876-bb89783e485c" xsi:nil="true"/>
    <Pgs xmlns="6B939563-C7E4-4179-B7A2-03341A3041CE" xsi:nil="true"/>
    <CaseCompanyName xmlns="8b86ae58-4ff9-4300-8876-bb89783e485c" xsi:nil="true"/>
    <CaseStatus xmlns="8b86ae58-4ff9-4300-8876-bb89783e485c" xsi:nil="true"/>
    <IsKeyDocket xmlns="8b86ae58-4ff9-4300-8876-bb89783e485c">false</IsKeyDocket>
    <MB xmlns="6B939563-C7E4-4179-B7A2-03341A3041CE" xsi:nil="true"/>
    <SRCH_ObjectType xmlns="8b86ae58-4ff9-4300-8876-bb89783e485c">DRI</SRCH_ObjectType>
    <SRCH_DRSetNumber xmlns="8b86ae58-4ff9-4300-8876-bb89783e485c" xsi:nil="true"/>
    <SRCH_DocketId xmlns="8b86ae58-4ff9-4300-8876-bb89783e485c">189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EFCB5F4D-4041-46A4-B28A-AE227F9DE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6B939563-C7E4-4179-B7A2-03341A3041CE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120834-5E2C-49B8-9F70-179AC9FED7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7CF9E4-4990-4D32-9988-64FD0B0E7962}">
  <ds:schemaRefs>
    <ds:schemaRef ds:uri="http://schemas.microsoft.com/office/2006/metadata/properties"/>
    <ds:schemaRef ds:uri="http://schemas.microsoft.com/office/infopath/2007/PartnerControls"/>
    <ds:schemaRef ds:uri="8b86ae58-4ff9-4300-8876-bb89783e485c"/>
    <ds:schemaRef ds:uri="c85253b9-0a55-49a1-98ad-b5b6252d7079"/>
    <ds:schemaRef ds:uri="6B939563-C7E4-4179-B7A2-03341A3041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Form 1P</vt:lpstr>
      <vt:lpstr>Form 2P</vt:lpstr>
      <vt:lpstr>Form 3P</vt:lpstr>
      <vt:lpstr>601-Pole Inspections - Distrib</vt:lpstr>
      <vt:lpstr>602-Structures_Other Equipt In</vt:lpstr>
      <vt:lpstr>603-Feeder Hardening - Distrib</vt:lpstr>
      <vt:lpstr>604-Lateral Hardening (Undergr</vt:lpstr>
      <vt:lpstr>605-Wood Structures Hardening </vt:lpstr>
      <vt:lpstr>608-Substation Storm Surge_Flo</vt:lpstr>
      <vt:lpstr>609-FPL SPP Implementation Cos</vt:lpstr>
      <vt:lpstr>Form 4P</vt:lpstr>
      <vt:lpstr>Form 5P</vt:lpstr>
      <vt:lpstr>'601-Pole Inspections - Distrib'!Print_Area</vt:lpstr>
      <vt:lpstr>'602-Structures_Other Equipt In'!Print_Area</vt:lpstr>
      <vt:lpstr>'603-Feeder Hardening - Distrib'!Print_Area</vt:lpstr>
      <vt:lpstr>'604-Lateral Hardening (Undergr'!Print_Area</vt:lpstr>
      <vt:lpstr>'605-Wood Structures Hardening '!Print_Area</vt:lpstr>
      <vt:lpstr>'608-Substation Storm Surge_Flo'!Print_Area</vt:lpstr>
      <vt:lpstr>'609-FPL SPP Implementation Cos'!Print_Area</vt:lpstr>
      <vt:lpstr>'Form 4P'!Print_Area</vt:lpstr>
      <vt:lpstr>'Form 5P'!Print_Area</vt:lpstr>
      <vt:lpstr>'601-Pole Inspections - Distrib'!Print_Titles</vt:lpstr>
      <vt:lpstr>'602-Structures_Other Equipt In'!Print_Titles</vt:lpstr>
      <vt:lpstr>'603-Feeder Hardening - Distrib'!Print_Titles</vt:lpstr>
      <vt:lpstr>'604-Lateral Hardening (Undergr'!Print_Titles</vt:lpstr>
      <vt:lpstr>'605-Wood Structures Hardening '!Print_Titles</vt:lpstr>
      <vt:lpstr>'608-Substation Storm Surge_Flo'!Print_Titles</vt:lpstr>
      <vt:lpstr>'609-FPL SPP Implementation Cos'!Print_Titles</vt:lpstr>
      <vt:lpstr>'Form 1P'!Print_Titles</vt:lpstr>
      <vt:lpstr>'Form 2P'!Print_Titles</vt:lpstr>
      <vt:lpstr>'Form 3P'!Print_Titles</vt:lpstr>
      <vt:lpstr>'Form 4P'!Print_Titles</vt:lpstr>
      <vt:lpstr>'Form 5P'!Print_Titles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Weishaar, Danielle</cp:lastModifiedBy>
  <cp:lastPrinted>2021-07-19T15:13:36Z</cp:lastPrinted>
  <dcterms:created xsi:type="dcterms:W3CDTF">2021-07-07T13:43:26Z</dcterms:created>
  <dcterms:modified xsi:type="dcterms:W3CDTF">2021-07-19T15:13:43Z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0x010100DDBD370848282947B31664B8EFEE2465</vt:lpwstr>
  </property>
</Properties>
</file>