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LAUSES\FILINGS\2021 FILINGS\Docket 210010\Discovery\Staff’s Second Set\To File\"/>
    </mc:Choice>
  </mc:AlternateContent>
  <xr:revisionPtr revIDLastSave="0" documentId="13_ncr:1_{5020750C-9155-44B3-90CB-FC92D1DD291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Form 1P" sheetId="1" r:id="rId1"/>
    <sheet name="Form 2P" sheetId="2" r:id="rId2"/>
    <sheet name="Form 3P" sheetId="3" r:id="rId3"/>
    <sheet name="601-Pole Inspections - Distrib" sheetId="4" r:id="rId4"/>
    <sheet name="602-Structures_Other Equipt In" sheetId="5" r:id="rId5"/>
    <sheet name="603-Feeder Hardening - Distrib" sheetId="6" r:id="rId6"/>
    <sheet name="604-Lateral Hardening (Undergr" sheetId="7" r:id="rId7"/>
    <sheet name="605-Wood Structures Hardening " sheetId="8" r:id="rId8"/>
    <sheet name="608-Substation Storm Surge_Flo" sheetId="9" r:id="rId9"/>
    <sheet name="609-FPL SPP Implementation Cos" sheetId="10" r:id="rId10"/>
    <sheet name="Form 4P" sheetId="11" r:id="rId11"/>
    <sheet name="Form 5P" sheetId="12" r:id="rId12"/>
  </sheets>
  <definedNames>
    <definedName name="_xlnm.Print_Area" localSheetId="3">'601-Pole Inspections - Distrib'!$A$1:$Q$35</definedName>
    <definedName name="_xlnm.Print_Area" localSheetId="4">'602-Structures_Other Equipt In'!$A$1:$Q$33</definedName>
    <definedName name="_xlnm.Print_Area" localSheetId="5">'603-Feeder Hardening - Distrib'!$A$1:$Q$33</definedName>
    <definedName name="_xlnm.Print_Area" localSheetId="6">'604-Lateral Hardening (Undergr'!$A$1:$Q$33</definedName>
    <definedName name="_xlnm.Print_Area" localSheetId="7">'605-Wood Structures Hardening '!$A$1:$Q$33</definedName>
    <definedName name="_xlnm.Print_Area" localSheetId="8">'608-Substation Storm Surge_Flo'!$A$1:$Q$33</definedName>
    <definedName name="_xlnm.Print_Area" localSheetId="9">'609-FPL SPP Implementation Cos'!$A$1:$Q$33</definedName>
    <definedName name="_xlnm.Print_Area" localSheetId="10">'Form 4P'!$A$1:$N$28</definedName>
    <definedName name="_xlnm.Print_Area" localSheetId="11">'Form 5P'!$A$1:$O$41</definedName>
    <definedName name="_xlnm.Print_Titles" localSheetId="3">'601-Pole Inspections - Distrib'!$A:$A,'601-Pole Inspections - Distrib'!$1:$1</definedName>
    <definedName name="_xlnm.Print_Titles" localSheetId="4">'602-Structures_Other Equipt In'!$A:$A,'602-Structures_Other Equipt In'!$1:$1</definedName>
    <definedName name="_xlnm.Print_Titles" localSheetId="5">'603-Feeder Hardening - Distrib'!$A:$A,'603-Feeder Hardening - Distrib'!$1:$1</definedName>
    <definedName name="_xlnm.Print_Titles" localSheetId="6">'604-Lateral Hardening (Undergr'!$A:$A,'604-Lateral Hardening (Undergr'!$1:$1</definedName>
    <definedName name="_xlnm.Print_Titles" localSheetId="7">'605-Wood Structures Hardening '!$A:$A,'605-Wood Structures Hardening '!$1:$1</definedName>
    <definedName name="_xlnm.Print_Titles" localSheetId="8">'608-Substation Storm Surge_Flo'!$A:$A,'608-Substation Storm Surge_Flo'!$1:$1</definedName>
    <definedName name="_xlnm.Print_Titles" localSheetId="9">'609-FPL SPP Implementation Cos'!$A:$A,'609-FPL SPP Implementation Cos'!$1:$1</definedName>
    <definedName name="_xlnm.Print_Titles" localSheetId="0">'Form 1P'!$A:$B,'Form 1P'!$3:$4</definedName>
    <definedName name="_xlnm.Print_Titles" localSheetId="1">'Form 2P'!$A:$B,'Form 2P'!$1:$2</definedName>
    <definedName name="_xlnm.Print_Titles" localSheetId="2">'Form 3P'!$A:$G,'Form 3P'!$1:$2</definedName>
    <definedName name="_xlnm.Print_Titles" localSheetId="10">'Form 4P'!$A:$B,'Form 4P'!$1:$3</definedName>
    <definedName name="_xlnm.Print_Titles" localSheetId="11">'Form 5P'!$A:$A,'Form 5P'!$1:$3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2" l="1"/>
  <c r="E18" i="12"/>
  <c r="F18" i="12" s="1"/>
  <c r="D18" i="12"/>
  <c r="K17" i="12"/>
  <c r="F17" i="12"/>
  <c r="K16" i="12"/>
  <c r="F16" i="12"/>
  <c r="F15" i="12"/>
  <c r="J15" i="12" s="1"/>
  <c r="J14" i="12"/>
  <c r="F14" i="12"/>
  <c r="J13" i="12"/>
  <c r="F13" i="12"/>
  <c r="F12" i="12"/>
  <c r="F11" i="12"/>
  <c r="J10" i="12"/>
  <c r="F10" i="12"/>
  <c r="J9" i="12"/>
  <c r="F9" i="12"/>
  <c r="J8" i="12"/>
  <c r="F8" i="12"/>
  <c r="F7" i="12"/>
  <c r="K7" i="12" s="1"/>
  <c r="J6" i="12"/>
  <c r="F6" i="12"/>
  <c r="K5" i="12"/>
  <c r="F5" i="12"/>
  <c r="K4" i="12"/>
  <c r="F4" i="12"/>
  <c r="L18" i="11"/>
  <c r="K18" i="11"/>
  <c r="J18" i="11"/>
  <c r="I18" i="11"/>
  <c r="G18" i="11"/>
  <c r="F18" i="11"/>
  <c r="E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1" i="11"/>
  <c r="C11" i="11"/>
  <c r="D10" i="11"/>
  <c r="C10" i="11"/>
  <c r="D9" i="11"/>
  <c r="C9" i="11"/>
  <c r="D8" i="11"/>
  <c r="C8" i="11"/>
  <c r="D7" i="11"/>
  <c r="C7" i="11"/>
  <c r="D6" i="11"/>
  <c r="C6" i="11"/>
  <c r="D5" i="11"/>
  <c r="C5" i="11"/>
  <c r="D4" i="11"/>
  <c r="C4" i="11"/>
  <c r="N26" i="10"/>
  <c r="M26" i="10"/>
  <c r="L26" i="10"/>
  <c r="K26" i="10"/>
  <c r="J26" i="10"/>
  <c r="I26" i="10"/>
  <c r="H26" i="10"/>
  <c r="G26" i="10"/>
  <c r="F26" i="10"/>
  <c r="E26" i="10"/>
  <c r="D26" i="10"/>
  <c r="C26" i="10"/>
  <c r="O24" i="10"/>
  <c r="O23" i="10"/>
  <c r="O22" i="10"/>
  <c r="O19" i="10"/>
  <c r="O26" i="10" s="1"/>
  <c r="O18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O7" i="10"/>
  <c r="O6" i="10"/>
  <c r="O5" i="10"/>
  <c r="O4" i="10"/>
  <c r="N26" i="9"/>
  <c r="M26" i="9"/>
  <c r="L26" i="9"/>
  <c r="K26" i="9"/>
  <c r="J26" i="9"/>
  <c r="I26" i="9"/>
  <c r="H26" i="9"/>
  <c r="G26" i="9"/>
  <c r="F26" i="9"/>
  <c r="E26" i="9"/>
  <c r="D26" i="9"/>
  <c r="C26" i="9"/>
  <c r="O24" i="9"/>
  <c r="O23" i="9"/>
  <c r="O22" i="9"/>
  <c r="O19" i="9"/>
  <c r="O26" i="9" s="1"/>
  <c r="O18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O7" i="9"/>
  <c r="O6" i="9"/>
  <c r="O5" i="9"/>
  <c r="O4" i="9"/>
  <c r="N26" i="8"/>
  <c r="M26" i="8"/>
  <c r="L26" i="8"/>
  <c r="K26" i="8"/>
  <c r="J26" i="8"/>
  <c r="I26" i="8"/>
  <c r="H26" i="8"/>
  <c r="G26" i="8"/>
  <c r="F26" i="8"/>
  <c r="E26" i="8"/>
  <c r="D26" i="8"/>
  <c r="C26" i="8"/>
  <c r="O24" i="8"/>
  <c r="O23" i="8"/>
  <c r="O22" i="8"/>
  <c r="O19" i="8"/>
  <c r="O18" i="8"/>
  <c r="O26" i="8" s="1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O7" i="8"/>
  <c r="O6" i="8"/>
  <c r="O5" i="8"/>
  <c r="O4" i="8"/>
  <c r="N26" i="7"/>
  <c r="M26" i="7"/>
  <c r="L26" i="7"/>
  <c r="K26" i="7"/>
  <c r="J26" i="7"/>
  <c r="I26" i="7"/>
  <c r="H26" i="7"/>
  <c r="G26" i="7"/>
  <c r="F26" i="7"/>
  <c r="E26" i="7"/>
  <c r="D26" i="7"/>
  <c r="C26" i="7"/>
  <c r="O24" i="7"/>
  <c r="O23" i="7"/>
  <c r="O22" i="7"/>
  <c r="O19" i="7"/>
  <c r="O26" i="7" s="1"/>
  <c r="O18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O7" i="7"/>
  <c r="O6" i="7"/>
  <c r="O5" i="7"/>
  <c r="O4" i="7"/>
  <c r="N26" i="6"/>
  <c r="M26" i="6"/>
  <c r="L26" i="6"/>
  <c r="K26" i="6"/>
  <c r="J26" i="6"/>
  <c r="I26" i="6"/>
  <c r="H26" i="6"/>
  <c r="G26" i="6"/>
  <c r="F26" i="6"/>
  <c r="E26" i="6"/>
  <c r="D26" i="6"/>
  <c r="C26" i="6"/>
  <c r="O24" i="6"/>
  <c r="O23" i="6"/>
  <c r="O22" i="6"/>
  <c r="O19" i="6"/>
  <c r="O18" i="6"/>
  <c r="O26" i="6" s="1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O7" i="6"/>
  <c r="O6" i="6"/>
  <c r="O5" i="6"/>
  <c r="O4" i="6"/>
  <c r="N26" i="5"/>
  <c r="M26" i="5"/>
  <c r="L26" i="5"/>
  <c r="K26" i="5"/>
  <c r="J26" i="5"/>
  <c r="I26" i="5"/>
  <c r="H26" i="5"/>
  <c r="G26" i="5"/>
  <c r="F26" i="5"/>
  <c r="E26" i="5"/>
  <c r="D26" i="5"/>
  <c r="C26" i="5"/>
  <c r="O24" i="5"/>
  <c r="O23" i="5"/>
  <c r="O22" i="5"/>
  <c r="O19" i="5"/>
  <c r="O26" i="5" s="1"/>
  <c r="O18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7" i="5"/>
  <c r="O6" i="5"/>
  <c r="O5" i="5"/>
  <c r="O4" i="5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O24" i="4"/>
  <c r="O23" i="4"/>
  <c r="O22" i="4"/>
  <c r="O19" i="4"/>
  <c r="O18" i="4"/>
  <c r="O26" i="4" s="1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O7" i="4"/>
  <c r="O6" i="4"/>
  <c r="O5" i="4"/>
  <c r="O4" i="4"/>
  <c r="P57" i="3"/>
  <c r="O57" i="3"/>
  <c r="N57" i="3"/>
  <c r="M57" i="3"/>
  <c r="L57" i="3"/>
  <c r="K57" i="3"/>
  <c r="J57" i="3"/>
  <c r="I57" i="3"/>
  <c r="I55" i="3" s="1"/>
  <c r="H57" i="3"/>
  <c r="G57" i="3"/>
  <c r="F57" i="3"/>
  <c r="E57" i="3"/>
  <c r="D57" i="3"/>
  <c r="P56" i="3"/>
  <c r="O56" i="3"/>
  <c r="N56" i="3"/>
  <c r="N55" i="3" s="1"/>
  <c r="M56" i="3"/>
  <c r="M55" i="3" s="1"/>
  <c r="L56" i="3"/>
  <c r="L55" i="3" s="1"/>
  <c r="K56" i="3"/>
  <c r="J56" i="3"/>
  <c r="I56" i="3"/>
  <c r="H56" i="3"/>
  <c r="G56" i="3"/>
  <c r="F56" i="3"/>
  <c r="F55" i="3" s="1"/>
  <c r="E56" i="3"/>
  <c r="E55" i="3" s="1"/>
  <c r="D56" i="3"/>
  <c r="D55" i="3" s="1"/>
  <c r="K55" i="3"/>
  <c r="J55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P52" i="3"/>
  <c r="O52" i="3"/>
  <c r="N52" i="3"/>
  <c r="M52" i="3"/>
  <c r="M51" i="3" s="1"/>
  <c r="L52" i="3"/>
  <c r="L51" i="3" s="1"/>
  <c r="K52" i="3"/>
  <c r="K51" i="3" s="1"/>
  <c r="J52" i="3"/>
  <c r="I52" i="3"/>
  <c r="H52" i="3"/>
  <c r="G52" i="3"/>
  <c r="F52" i="3"/>
  <c r="E52" i="3"/>
  <c r="E51" i="3" s="1"/>
  <c r="D52" i="3"/>
  <c r="D51" i="3" s="1"/>
  <c r="P51" i="3"/>
  <c r="J51" i="3"/>
  <c r="I51" i="3"/>
  <c r="H51" i="3"/>
  <c r="P49" i="3"/>
  <c r="O49" i="3"/>
  <c r="O47" i="3" s="1"/>
  <c r="N49" i="3"/>
  <c r="M49" i="3"/>
  <c r="L49" i="3"/>
  <c r="K49" i="3"/>
  <c r="J49" i="3"/>
  <c r="I49" i="3"/>
  <c r="H49" i="3"/>
  <c r="G49" i="3"/>
  <c r="F49" i="3"/>
  <c r="E49" i="3"/>
  <c r="D49" i="3"/>
  <c r="P48" i="3"/>
  <c r="O48" i="3"/>
  <c r="N48" i="3"/>
  <c r="M48" i="3"/>
  <c r="L48" i="3"/>
  <c r="L47" i="3" s="1"/>
  <c r="K48" i="3"/>
  <c r="K47" i="3" s="1"/>
  <c r="J48" i="3"/>
  <c r="J47" i="3" s="1"/>
  <c r="I48" i="3"/>
  <c r="H48" i="3"/>
  <c r="G48" i="3"/>
  <c r="F48" i="3"/>
  <c r="E48" i="3"/>
  <c r="D48" i="3"/>
  <c r="D47" i="3" s="1"/>
  <c r="P47" i="3"/>
  <c r="I47" i="3"/>
  <c r="H47" i="3"/>
  <c r="G47" i="3"/>
  <c r="P41" i="3"/>
  <c r="M41" i="3"/>
  <c r="I41" i="3"/>
  <c r="H41" i="3"/>
  <c r="E41" i="3"/>
  <c r="P40" i="3"/>
  <c r="O40" i="3"/>
  <c r="N40" i="3"/>
  <c r="M40" i="3"/>
  <c r="J40" i="3"/>
  <c r="H40" i="3"/>
  <c r="F40" i="3"/>
  <c r="E40" i="3"/>
  <c r="O39" i="3"/>
  <c r="M39" i="3"/>
  <c r="K39" i="3"/>
  <c r="J39" i="3"/>
  <c r="G39" i="3"/>
  <c r="E39" i="3"/>
  <c r="D39" i="3"/>
  <c r="D42" i="3" s="1"/>
  <c r="P38" i="3"/>
  <c r="O38" i="3"/>
  <c r="L38" i="3"/>
  <c r="H38" i="3"/>
  <c r="G38" i="3"/>
  <c r="D38" i="3"/>
  <c r="O27" i="3"/>
  <c r="P26" i="3"/>
  <c r="O26" i="3"/>
  <c r="O41" i="3" s="1"/>
  <c r="N26" i="3"/>
  <c r="N41" i="3" s="1"/>
  <c r="M26" i="3"/>
  <c r="L26" i="3"/>
  <c r="L41" i="3" s="1"/>
  <c r="K26" i="3"/>
  <c r="K41" i="3" s="1"/>
  <c r="J26" i="3"/>
  <c r="J41" i="3" s="1"/>
  <c r="I26" i="3"/>
  <c r="H26" i="3"/>
  <c r="G26" i="3"/>
  <c r="G41" i="3" s="1"/>
  <c r="F26" i="3"/>
  <c r="F41" i="3" s="1"/>
  <c r="E26" i="3"/>
  <c r="D26" i="3"/>
  <c r="D41" i="3" s="1"/>
  <c r="P25" i="3"/>
  <c r="O25" i="3"/>
  <c r="N25" i="3"/>
  <c r="M25" i="3"/>
  <c r="L25" i="3"/>
  <c r="L40" i="3" s="1"/>
  <c r="K25" i="3"/>
  <c r="K40" i="3" s="1"/>
  <c r="J25" i="3"/>
  <c r="I25" i="3"/>
  <c r="I40" i="3" s="1"/>
  <c r="H25" i="3"/>
  <c r="G25" i="3"/>
  <c r="G27" i="3" s="1"/>
  <c r="F25" i="3"/>
  <c r="E25" i="3"/>
  <c r="D25" i="3"/>
  <c r="D40" i="3" s="1"/>
  <c r="P24" i="3"/>
  <c r="P39" i="3" s="1"/>
  <c r="O24" i="3"/>
  <c r="N24" i="3"/>
  <c r="N39" i="3" s="1"/>
  <c r="M24" i="3"/>
  <c r="L24" i="3"/>
  <c r="L27" i="3" s="1"/>
  <c r="K24" i="3"/>
  <c r="J24" i="3"/>
  <c r="I24" i="3"/>
  <c r="I39" i="3" s="1"/>
  <c r="H24" i="3"/>
  <c r="H39" i="3" s="1"/>
  <c r="G24" i="3"/>
  <c r="F24" i="3"/>
  <c r="F39" i="3" s="1"/>
  <c r="E24" i="3"/>
  <c r="D24" i="3"/>
  <c r="D27" i="3" s="1"/>
  <c r="P23" i="3"/>
  <c r="O23" i="3"/>
  <c r="N23" i="3"/>
  <c r="N38" i="3" s="1"/>
  <c r="N42" i="3" s="1"/>
  <c r="M23" i="3"/>
  <c r="M38" i="3" s="1"/>
  <c r="M42" i="3" s="1"/>
  <c r="L23" i="3"/>
  <c r="K23" i="3"/>
  <c r="J23" i="3"/>
  <c r="I23" i="3"/>
  <c r="I27" i="3" s="1"/>
  <c r="H23" i="3"/>
  <c r="G23" i="3"/>
  <c r="F23" i="3"/>
  <c r="F38" i="3" s="1"/>
  <c r="F42" i="3" s="1"/>
  <c r="E23" i="3"/>
  <c r="E38" i="3" s="1"/>
  <c r="E42" i="3" s="1"/>
  <c r="D23" i="3"/>
  <c r="J20" i="3"/>
  <c r="I20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S9" i="3"/>
  <c r="S20" i="3" s="1"/>
  <c r="R9" i="3"/>
  <c r="R20" i="3" s="1"/>
  <c r="Q9" i="3"/>
  <c r="Q20" i="3" s="1"/>
  <c r="P9" i="3"/>
  <c r="P20" i="3" s="1"/>
  <c r="O9" i="3"/>
  <c r="O20" i="3" s="1"/>
  <c r="N9" i="3"/>
  <c r="N20" i="3" s="1"/>
  <c r="M9" i="3"/>
  <c r="M20" i="3" s="1"/>
  <c r="L9" i="3"/>
  <c r="L20" i="3" s="1"/>
  <c r="K9" i="3"/>
  <c r="K20" i="3" s="1"/>
  <c r="J9" i="3"/>
  <c r="I9" i="3"/>
  <c r="H9" i="3"/>
  <c r="H20" i="3" s="1"/>
  <c r="G9" i="3"/>
  <c r="G20" i="3" s="1"/>
  <c r="F9" i="3"/>
  <c r="F20" i="3" s="1"/>
  <c r="E9" i="3"/>
  <c r="E20" i="3" s="1"/>
  <c r="D9" i="3"/>
  <c r="D20" i="3" s="1"/>
  <c r="N66" i="2"/>
  <c r="M66" i="2"/>
  <c r="H66" i="2"/>
  <c r="G66" i="2"/>
  <c r="F66" i="2"/>
  <c r="E66" i="2"/>
  <c r="K65" i="2"/>
  <c r="J65" i="2"/>
  <c r="G65" i="2"/>
  <c r="G64" i="2" s="1"/>
  <c r="H64" i="2"/>
  <c r="P62" i="2"/>
  <c r="O62" i="2"/>
  <c r="N62" i="2"/>
  <c r="M62" i="2"/>
  <c r="L62" i="2"/>
  <c r="K62" i="2"/>
  <c r="J62" i="2"/>
  <c r="I62" i="2"/>
  <c r="I60" i="2" s="1"/>
  <c r="H62" i="2"/>
  <c r="G62" i="2"/>
  <c r="F62" i="2"/>
  <c r="E62" i="2"/>
  <c r="D62" i="2"/>
  <c r="P61" i="2"/>
  <c r="O61" i="2"/>
  <c r="N61" i="2"/>
  <c r="N60" i="2" s="1"/>
  <c r="M61" i="2"/>
  <c r="L61" i="2"/>
  <c r="L60" i="2" s="1"/>
  <c r="K61" i="2"/>
  <c r="J61" i="2"/>
  <c r="J60" i="2" s="1"/>
  <c r="I61" i="2"/>
  <c r="H61" i="2"/>
  <c r="G61" i="2"/>
  <c r="F61" i="2"/>
  <c r="F60" i="2" s="1"/>
  <c r="E61" i="2"/>
  <c r="D61" i="2"/>
  <c r="D60" i="2" s="1"/>
  <c r="P60" i="2"/>
  <c r="O60" i="2"/>
  <c r="K60" i="2"/>
  <c r="H60" i="2"/>
  <c r="G60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P57" i="2"/>
  <c r="P56" i="2" s="1"/>
  <c r="O57" i="2"/>
  <c r="N57" i="2"/>
  <c r="M57" i="2"/>
  <c r="L57" i="2"/>
  <c r="K57" i="2"/>
  <c r="J57" i="2"/>
  <c r="J56" i="2" s="1"/>
  <c r="I57" i="2"/>
  <c r="I56" i="2" s="1"/>
  <c r="H57" i="2"/>
  <c r="H56" i="2" s="1"/>
  <c r="G57" i="2"/>
  <c r="F57" i="2"/>
  <c r="E57" i="2"/>
  <c r="D57" i="2"/>
  <c r="O56" i="2"/>
  <c r="N56" i="2"/>
  <c r="M56" i="2"/>
  <c r="G56" i="2"/>
  <c r="F56" i="2"/>
  <c r="E56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P53" i="2"/>
  <c r="P52" i="2" s="1"/>
  <c r="O53" i="2"/>
  <c r="N53" i="2"/>
  <c r="M53" i="2"/>
  <c r="L53" i="2"/>
  <c r="L52" i="2" s="1"/>
  <c r="K53" i="2"/>
  <c r="K52" i="2" s="1"/>
  <c r="J53" i="2"/>
  <c r="I53" i="2"/>
  <c r="H53" i="2"/>
  <c r="H52" i="2" s="1"/>
  <c r="G53" i="2"/>
  <c r="G52" i="2" s="1"/>
  <c r="F53" i="2"/>
  <c r="E53" i="2"/>
  <c r="D53" i="2"/>
  <c r="O52" i="2"/>
  <c r="N52" i="2"/>
  <c r="M52" i="2"/>
  <c r="I52" i="2"/>
  <c r="F52" i="2"/>
  <c r="E52" i="2"/>
  <c r="D52" i="2"/>
  <c r="P46" i="2"/>
  <c r="N46" i="2"/>
  <c r="K46" i="2"/>
  <c r="F46" i="2"/>
  <c r="P45" i="2"/>
  <c r="K45" i="2"/>
  <c r="H45" i="2"/>
  <c r="E45" i="2"/>
  <c r="D45" i="2"/>
  <c r="P44" i="2"/>
  <c r="M44" i="2"/>
  <c r="J44" i="2"/>
  <c r="H44" i="2"/>
  <c r="E44" i="2"/>
  <c r="M43" i="2"/>
  <c r="J43" i="2"/>
  <c r="J47" i="2" s="1"/>
  <c r="F43" i="2"/>
  <c r="E43" i="2"/>
  <c r="E47" i="2" s="1"/>
  <c r="E32" i="2"/>
  <c r="D32" i="2"/>
  <c r="P31" i="2"/>
  <c r="P66" i="2" s="1"/>
  <c r="O31" i="2"/>
  <c r="O46" i="2" s="1"/>
  <c r="N31" i="2"/>
  <c r="M31" i="2"/>
  <c r="M46" i="2" s="1"/>
  <c r="L31" i="2"/>
  <c r="K31" i="2"/>
  <c r="K66" i="2" s="1"/>
  <c r="J31" i="2"/>
  <c r="J46" i="2" s="1"/>
  <c r="I31" i="2"/>
  <c r="I66" i="2" s="1"/>
  <c r="H31" i="2"/>
  <c r="H46" i="2" s="1"/>
  <c r="G31" i="2"/>
  <c r="G46" i="2" s="1"/>
  <c r="F31" i="2"/>
  <c r="E31" i="2"/>
  <c r="E46" i="2" s="1"/>
  <c r="D31" i="2"/>
  <c r="P30" i="2"/>
  <c r="P65" i="2" s="1"/>
  <c r="O30" i="2"/>
  <c r="O45" i="2" s="1"/>
  <c r="N30" i="2"/>
  <c r="N65" i="2" s="1"/>
  <c r="N64" i="2" s="1"/>
  <c r="M30" i="2"/>
  <c r="M45" i="2" s="1"/>
  <c r="L30" i="2"/>
  <c r="L45" i="2" s="1"/>
  <c r="K30" i="2"/>
  <c r="J30" i="2"/>
  <c r="J45" i="2" s="1"/>
  <c r="I30" i="2"/>
  <c r="H30" i="2"/>
  <c r="H65" i="2" s="1"/>
  <c r="G30" i="2"/>
  <c r="G45" i="2" s="1"/>
  <c r="F30" i="2"/>
  <c r="F65" i="2" s="1"/>
  <c r="F64" i="2" s="1"/>
  <c r="E30" i="2"/>
  <c r="E65" i="2" s="1"/>
  <c r="E64" i="2" s="1"/>
  <c r="D30" i="2"/>
  <c r="D65" i="2" s="1"/>
  <c r="P29" i="2"/>
  <c r="O29" i="2"/>
  <c r="O44" i="2" s="1"/>
  <c r="N29" i="2"/>
  <c r="N44" i="2" s="1"/>
  <c r="M29" i="2"/>
  <c r="L29" i="2"/>
  <c r="L44" i="2" s="1"/>
  <c r="K29" i="2"/>
  <c r="K32" i="2" s="1"/>
  <c r="J29" i="2"/>
  <c r="J32" i="2" s="1"/>
  <c r="I29" i="2"/>
  <c r="I44" i="2" s="1"/>
  <c r="H29" i="2"/>
  <c r="G29" i="2"/>
  <c r="G44" i="2" s="1"/>
  <c r="F29" i="2"/>
  <c r="F44" i="2" s="1"/>
  <c r="E29" i="2"/>
  <c r="D29" i="2"/>
  <c r="D44" i="2" s="1"/>
  <c r="P28" i="2"/>
  <c r="P32" i="2" s="1"/>
  <c r="O28" i="2"/>
  <c r="O43" i="2" s="1"/>
  <c r="N28" i="2"/>
  <c r="M28" i="2"/>
  <c r="L28" i="2"/>
  <c r="L43" i="2" s="1"/>
  <c r="K28" i="2"/>
  <c r="K43" i="2" s="1"/>
  <c r="J28" i="2"/>
  <c r="I28" i="2"/>
  <c r="H28" i="2"/>
  <c r="H32" i="2" s="1"/>
  <c r="G28" i="2"/>
  <c r="G43" i="2" s="1"/>
  <c r="F28" i="2"/>
  <c r="E28" i="2"/>
  <c r="D28" i="2"/>
  <c r="D43" i="2" s="1"/>
  <c r="P25" i="2"/>
  <c r="O25" i="2"/>
  <c r="H25" i="2"/>
  <c r="G25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S9" i="2"/>
  <c r="S25" i="2" s="1"/>
  <c r="R9" i="2"/>
  <c r="R25" i="2" s="1"/>
  <c r="Q9" i="2"/>
  <c r="Q25" i="2" s="1"/>
  <c r="P9" i="2"/>
  <c r="O9" i="2"/>
  <c r="N9" i="2"/>
  <c r="N25" i="2" s="1"/>
  <c r="M9" i="2"/>
  <c r="M25" i="2" s="1"/>
  <c r="L9" i="2"/>
  <c r="L25" i="2" s="1"/>
  <c r="K9" i="2"/>
  <c r="K25" i="2" s="1"/>
  <c r="J9" i="2"/>
  <c r="J25" i="2" s="1"/>
  <c r="I9" i="2"/>
  <c r="I25" i="2" s="1"/>
  <c r="H9" i="2"/>
  <c r="G9" i="2"/>
  <c r="F9" i="2"/>
  <c r="F25" i="2" s="1"/>
  <c r="E9" i="2"/>
  <c r="E25" i="2" s="1"/>
  <c r="D9" i="2"/>
  <c r="D25" i="2" s="1"/>
  <c r="E22" i="1"/>
  <c r="D20" i="1"/>
  <c r="E17" i="1"/>
  <c r="E14" i="1"/>
  <c r="D11" i="1"/>
  <c r="C11" i="1"/>
  <c r="C20" i="1" s="1"/>
  <c r="E10" i="1"/>
  <c r="E9" i="1"/>
  <c r="E8" i="1"/>
  <c r="E7" i="1"/>
  <c r="G47" i="2" l="1"/>
  <c r="O47" i="2"/>
  <c r="D47" i="2"/>
  <c r="P64" i="2"/>
  <c r="K47" i="2"/>
  <c r="F47" i="2"/>
  <c r="G32" i="2"/>
  <c r="F45" i="2"/>
  <c r="K64" i="2"/>
  <c r="J66" i="2"/>
  <c r="J64" i="2" s="1"/>
  <c r="G55" i="3"/>
  <c r="O55" i="3"/>
  <c r="I65" i="2"/>
  <c r="I64" i="2" s="1"/>
  <c r="I45" i="2"/>
  <c r="D66" i="2"/>
  <c r="D64" i="2" s="1"/>
  <c r="D46" i="2"/>
  <c r="L66" i="2"/>
  <c r="L46" i="2"/>
  <c r="L47" i="2" s="1"/>
  <c r="H43" i="2"/>
  <c r="H47" i="2" s="1"/>
  <c r="K56" i="2"/>
  <c r="L65" i="2"/>
  <c r="L64" i="2" s="1"/>
  <c r="H27" i="3"/>
  <c r="P27" i="3"/>
  <c r="E27" i="3"/>
  <c r="H42" i="3"/>
  <c r="G40" i="3"/>
  <c r="G42" i="3" s="1"/>
  <c r="H55" i="3"/>
  <c r="P55" i="3"/>
  <c r="D56" i="2"/>
  <c r="L56" i="2"/>
  <c r="M65" i="2"/>
  <c r="M64" i="2" s="1"/>
  <c r="F27" i="3"/>
  <c r="I38" i="3"/>
  <c r="I42" i="3" s="1"/>
  <c r="F51" i="3"/>
  <c r="N51" i="3"/>
  <c r="L32" i="2"/>
  <c r="M47" i="2"/>
  <c r="K44" i="2"/>
  <c r="O65" i="2"/>
  <c r="O66" i="2"/>
  <c r="J27" i="3"/>
  <c r="J38" i="3"/>
  <c r="J42" i="3" s="1"/>
  <c r="E47" i="3"/>
  <c r="M47" i="3"/>
  <c r="G51" i="3"/>
  <c r="O51" i="3"/>
  <c r="P43" i="2"/>
  <c r="P47" i="2" s="1"/>
  <c r="P42" i="3"/>
  <c r="I32" i="2"/>
  <c r="I43" i="2"/>
  <c r="F32" i="2"/>
  <c r="N32" i="2"/>
  <c r="M32" i="2"/>
  <c r="N43" i="2"/>
  <c r="K27" i="3"/>
  <c r="K38" i="3"/>
  <c r="K42" i="3" s="1"/>
  <c r="M27" i="3"/>
  <c r="L39" i="3"/>
  <c r="L42" i="3" s="1"/>
  <c r="F47" i="3"/>
  <c r="N47" i="3"/>
  <c r="I46" i="2"/>
  <c r="E11" i="1"/>
  <c r="E20" i="1" s="1"/>
  <c r="O32" i="2"/>
  <c r="N45" i="2"/>
  <c r="J52" i="2"/>
  <c r="E60" i="2"/>
  <c r="M60" i="2"/>
  <c r="N27" i="3"/>
  <c r="O42" i="3"/>
  <c r="I47" i="2" l="1"/>
  <c r="O64" i="2"/>
  <c r="N47" i="2"/>
</calcChain>
</file>

<file path=xl/sharedStrings.xml><?xml version="1.0" encoding="utf-8"?>
<sst xmlns="http://schemas.openxmlformats.org/spreadsheetml/2006/main" count="2785" uniqueCount="287">
  <si>
    <t>Line No.</t>
  </si>
  <si>
    <t>Line</t>
  </si>
  <si>
    <t>GCP Demand</t>
  </si>
  <si>
    <t>12 CP Demand</t>
  </si>
  <si>
    <t>Total ($)</t>
  </si>
  <si>
    <t>Distribution ($)</t>
  </si>
  <si>
    <t>Transmission ($)</t>
  </si>
  <si>
    <t>1</t>
  </si>
  <si>
    <t/>
  </si>
  <si>
    <t>2</t>
  </si>
  <si>
    <t>1.Total Jurisdictional Revenue Requirements for the Projected Period</t>
  </si>
  <si>
    <t>3</t>
  </si>
  <si>
    <t>a.Overhead Hardening Programs (SPPCRC Form 2P, Line 14 + Form 3P, Line 14)</t>
  </si>
  <si>
    <t>4</t>
  </si>
  <si>
    <t>b.Undergrounding Programs (SPPCRC Form 2P, Line 16 + Form 3P, Line 16)</t>
  </si>
  <si>
    <t>5</t>
  </si>
  <si>
    <t>c.Vegetation Management Programs (SPPCRC Form 2P, Line 15 + Form 3P, Line 15)</t>
  </si>
  <si>
    <t>6</t>
  </si>
  <si>
    <t>d.Implementation Costs (SPPCRC Form 2P, Line 17 + Form 3P, Line 17)</t>
  </si>
  <si>
    <t>7</t>
  </si>
  <si>
    <t>e. Total Projected Period Rev. Req.</t>
  </si>
  <si>
    <t>8</t>
  </si>
  <si>
    <t>9</t>
  </si>
  <si>
    <t>2.Estimated True up of Over/(Under) Recovery for the Current Period</t>
  </si>
  <si>
    <t>10</t>
  </si>
  <si>
    <t>(SPPCRC Form E1, Line 5c)</t>
  </si>
  <si>
    <t>11</t>
  </si>
  <si>
    <t>12</t>
  </si>
  <si>
    <t>3.Final True Up  of Over/(Under) Recovery for the Prior Period</t>
  </si>
  <si>
    <t>13</t>
  </si>
  <si>
    <t>(SPPCRC Form A1, Line 5c)</t>
  </si>
  <si>
    <t>14</t>
  </si>
  <si>
    <t>15</t>
  </si>
  <si>
    <t>4.Jurisdictional Amount to Recovered/(Refunded)</t>
  </si>
  <si>
    <t>16</t>
  </si>
  <si>
    <t>(Line 1e - Line 2 - Line 3)</t>
  </si>
  <si>
    <t>17</t>
  </si>
  <si>
    <t>18</t>
  </si>
  <si>
    <t>5.Jurisdictional Amount to Recovered/(Refunded) Adjusted for Taxes</t>
  </si>
  <si>
    <t>19</t>
  </si>
  <si>
    <t>20</t>
  </si>
  <si>
    <t>Revenue Tax Multiplier</t>
  </si>
  <si>
    <t>O&amp;M Activities</t>
  </si>
  <si>
    <t>T/D</t>
  </si>
  <si>
    <t>Projection</t>
  </si>
  <si>
    <t>End of Period</t>
  </si>
  <si>
    <t>Method of Classification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</si>
  <si>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</si>
  <si>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</si>
  <si>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</si>
  <si>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</si>
  <si>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</si>
  <si>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</si>
  <si>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</si>
  <si>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</si>
  <si>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</si>
  <si>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</si>
  <si>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</si>
  <si>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</si>
  <si>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</si>
  <si>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Distribution GCP Demand</t>
  </si>
  <si>
    <t>Transmission 12 CP Demand</t>
  </si>
  <si>
    <t>1   Overhead Hardening O&amp;M Programs</t>
  </si>
  <si>
    <t>1.     Feeder Hardening - Distribution</t>
  </si>
  <si>
    <t>2.     Pole Inspections - Distribution</t>
  </si>
  <si>
    <t>3.     Structures/Other Equipment Inspections Transmission</t>
  </si>
  <si>
    <t>4.     Wood Structures Hardening (Replacing) Transmission</t>
  </si>
  <si>
    <t>5.     Substation Storm Surge/Flood Mitigation</t>
  </si>
  <si>
    <t>1.a Subtotal of Overhead Hardening Programs - O&amp;M</t>
  </si>
  <si>
    <t>2   Vegetation Management O&amp;M Programs</t>
  </si>
  <si>
    <t>1.     Vegetation Management - Distribution</t>
  </si>
  <si>
    <t>2.     Vegetation Management - Transmission</t>
  </si>
  <si>
    <t>2.a Subtotal of Vegetation Management Programs - O&amp;M</t>
  </si>
  <si>
    <t>3   Undergrounding Laterals O&amp;M Programs</t>
  </si>
  <si>
    <t>1.     Lateral Hardening (Undergrounding) Distribution</t>
  </si>
  <si>
    <t>3.a Subtotal of Underground Laterals Program - O&amp;M</t>
  </si>
  <si>
    <t>4   Implementation Costs - A&amp;G</t>
  </si>
  <si>
    <t>1.     Implementation Costs - Distribution</t>
  </si>
  <si>
    <t>2.     Implementation Costs - Transmission</t>
  </si>
  <si>
    <t>21</t>
  </si>
  <si>
    <t>4.a Subtotal of Implementation Costs - O&amp;M</t>
  </si>
  <si>
    <t>22</t>
  </si>
  <si>
    <t>23</t>
  </si>
  <si>
    <t>5 Total O&amp;M Costs</t>
  </si>
  <si>
    <t>24</t>
  </si>
  <si>
    <t>25</t>
  </si>
  <si>
    <t>6   Allocation of O&amp;M Programs</t>
  </si>
  <si>
    <t>26</t>
  </si>
  <si>
    <t>a. Distribution O&amp;M Allocated to GCP Demand</t>
  </si>
  <si>
    <t>27</t>
  </si>
  <si>
    <t>b. Transmission O&amp;M Allocated to 12 CP Demand</t>
  </si>
  <si>
    <t>28</t>
  </si>
  <si>
    <t>c. Implementation Costs Allocated to Distribution GCP Demand</t>
  </si>
  <si>
    <t>29</t>
  </si>
  <si>
    <t>d. Implementation Costs Allocated to Transmission 12 CP Demand</t>
  </si>
  <si>
    <t>30</t>
  </si>
  <si>
    <t>e. Total Allocation of O&amp;M Programs</t>
  </si>
  <si>
    <t>31</t>
  </si>
  <si>
    <t>32</t>
  </si>
  <si>
    <t>7   Implementation Costs Allocation Factors</t>
  </si>
  <si>
    <t>33</t>
  </si>
  <si>
    <t>a.     Distribution</t>
  </si>
  <si>
    <t>34</t>
  </si>
  <si>
    <t>b.     Transmission</t>
  </si>
  <si>
    <t>35</t>
  </si>
  <si>
    <t>36</t>
  </si>
  <si>
    <t>8   Retail Jurisdictional Factors</t>
  </si>
  <si>
    <t>37</t>
  </si>
  <si>
    <t>a.     Distribution Demand Jurisdictional Factor</t>
  </si>
  <si>
    <t>38</t>
  </si>
  <si>
    <t>b.     Transmission Demand Jurisdictional Factor</t>
  </si>
  <si>
    <t>39</t>
  </si>
  <si>
    <t>c.     General &amp; Intangible Plant Jurisdictional Factor</t>
  </si>
  <si>
    <t>40</t>
  </si>
  <si>
    <t>41</t>
  </si>
  <si>
    <t>9 Jurisdictional GCP Demand Revenue Requirements - Distribution</t>
  </si>
  <si>
    <t>42</t>
  </si>
  <si>
    <t>10 Jurisdictional 12 CP Demand Revenue Requirements - Transmission</t>
  </si>
  <si>
    <t>43</t>
  </si>
  <si>
    <t>11 Jurisdictional Implementation Costs Allocated to Distribution GCP Demand</t>
  </si>
  <si>
    <t>44</t>
  </si>
  <si>
    <t>12 Jurisdictional Implementation Costs Allocated to Transmission 12 CP Demand</t>
  </si>
  <si>
    <t>45</t>
  </si>
  <si>
    <t>13 Total Jurisdictional O&amp;M Revenue Requirements</t>
  </si>
  <si>
    <t>46</t>
  </si>
  <si>
    <t>47</t>
  </si>
  <si>
    <t>Capital Investment Revenue Requirements by Category of Activity</t>
  </si>
  <si>
    <t>48</t>
  </si>
  <si>
    <t>Monthly Sums of (Activity Cost x Allocation x Jur. Factor)</t>
  </si>
  <si>
    <t>49</t>
  </si>
  <si>
    <t>50</t>
  </si>
  <si>
    <t>14 Overhead Hardening O&amp;M Programs</t>
  </si>
  <si>
    <t>51</t>
  </si>
  <si>
    <t>a. Allocated to GCP Demand</t>
  </si>
  <si>
    <t>52</t>
  </si>
  <si>
    <t>b. Allocated  to 12 CP Demand</t>
  </si>
  <si>
    <t>53</t>
  </si>
  <si>
    <t>54</t>
  </si>
  <si>
    <t>15 Vegetation Management O&amp;M Programs</t>
  </si>
  <si>
    <t>55</t>
  </si>
  <si>
    <t>56</t>
  </si>
  <si>
    <t>57</t>
  </si>
  <si>
    <t>58</t>
  </si>
  <si>
    <t xml:space="preserve">16 Undergrounding Laterals O&amp;M Programs </t>
  </si>
  <si>
    <t>59</t>
  </si>
  <si>
    <t>60</t>
  </si>
  <si>
    <t>61</t>
  </si>
  <si>
    <t>62</t>
  </si>
  <si>
    <t>17 Implementation O&amp;M</t>
  </si>
  <si>
    <t>63</t>
  </si>
  <si>
    <t>a. Allocated to Distribution</t>
  </si>
  <si>
    <t>64</t>
  </si>
  <si>
    <t>b. Allocated  to Transmission</t>
  </si>
  <si>
    <t>Capital Investment Activities</t>
  </si>
  <si>
    <t>1   Overhead Hardening Capital Investment Programs</t>
  </si>
  <si>
    <t>D</t>
  </si>
  <si>
    <t>T</t>
  </si>
  <si>
    <t xml:space="preserve">1.a Subtotal of Overhead Hardening Capital Investment Programs   </t>
  </si>
  <si>
    <t>2   Undergrounding Laterals Capital Investment Programs</t>
  </si>
  <si>
    <t>2.a Subtotal of Undergrounding Laterals Capital Investment Programs</t>
  </si>
  <si>
    <t>3   Implementation Costs - G&amp;I</t>
  </si>
  <si>
    <t>3.a Subtotal of Implementation Capital Programs</t>
  </si>
  <si>
    <t>4 Total Capital Investment Costs</t>
  </si>
  <si>
    <t>5   Allocation of Capital Investment Programs</t>
  </si>
  <si>
    <t>a. Distribution Allocated to GCP Demand</t>
  </si>
  <si>
    <t>b. Transmission Allocated to 12 CP Demand</t>
  </si>
  <si>
    <t>e. Total Allocation of Capital Investment Programs</t>
  </si>
  <si>
    <t>6   Implementation Costs Allocation Factors</t>
  </si>
  <si>
    <t>7   Retail Jurisdictional Factors</t>
  </si>
  <si>
    <t>8 Jurisdictional GCP Demand Revenue Requirements - Distribution</t>
  </si>
  <si>
    <t>9 Jurisdictional 12 CP Demand Revenue Requirements - Transmission</t>
  </si>
  <si>
    <t>10 Jurisdictional Implementation Costs Allocated to Distribution GCP Demand</t>
  </si>
  <si>
    <t>11 Jurisdictional Implementation Costs Allocated to Transmission 12 CP Demand</t>
  </si>
  <si>
    <t>12 Total Jurisdictional Capital Investment Revenue Requirements</t>
  </si>
  <si>
    <t>13 Overhead Hardening Capital Investment Programs</t>
  </si>
  <si>
    <t xml:space="preserve">14 Undergrounding Laterals Capital Investment Programs </t>
  </si>
  <si>
    <t>15 Implementation Capital</t>
  </si>
  <si>
    <t xml:space="preserve"> </t>
  </si>
  <si>
    <t>Beginning of Period Amount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</si>
  <si>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</si>
  <si>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</si>
  <si>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</si>
  <si>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</si>
  <si>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</si>
  <si>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</si>
  <si>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</si>
  <si>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</si>
  <si>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</si>
  <si>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</si>
  <si>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</si>
  <si>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</si>
  <si>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601-Pole Inspections - Distribution</t>
  </si>
  <si>
    <t>1. Investments</t>
  </si>
  <si>
    <t>a. Expenditures/Additions (a)</t>
  </si>
  <si>
    <t>b. Clearings to Plant</t>
  </si>
  <si>
    <t>c. Retirements</t>
  </si>
  <si>
    <t>d. Other</t>
  </si>
  <si>
    <t>2. Plant-In-Service/Depreciation Base</t>
  </si>
  <si>
    <t>3. Less: Accumulated Depreciation</t>
  </si>
  <si>
    <t>4. CWIP - Non Interest Bearing</t>
  </si>
  <si>
    <t>5. Net Investment  (Lines 2 - 3 + 4)</t>
  </si>
  <si>
    <t>6. Average Net Investment</t>
  </si>
  <si>
    <t>7. Return on Average Net Investment</t>
  </si>
  <si>
    <t>a. Equity Component grossed up for taxes (b)</t>
  </si>
  <si>
    <t>b. Debt Component (Line 6 x debt rate) (c)</t>
  </si>
  <si>
    <t>8. Investment Expenses</t>
  </si>
  <si>
    <t>a. Depreciation (d)</t>
  </si>
  <si>
    <t>b. Amortization</t>
  </si>
  <si>
    <t>c. Other</t>
  </si>
  <si>
    <t>9. Total System Recoverable Expenses (Lines 7 + 8)</t>
  </si>
  <si>
    <t>Notes:</t>
  </si>
  <si>
    <t>(a) Excludes Cost of Removal on the retirement of existing plant.</t>
  </si>
  <si>
    <t>(b) The Gross-up factor for taxes is 1/.746550, which reflects the Federal Income Tax Rate of 21%. The equity component for the period Jan. – Dec. 2022 is 5.1888% based on FPL’s most recent financial forecast. </t>
  </si>
  <si>
    <t>(c) The debt component is 1.1858% based on FPL’s most recent financial forecast. </t>
  </si>
  <si>
    <t>(d) Calculated using the composite depreciation rates for distribution/transmission function as reflected in FPL's 2016 retail base rate settlement agreement (Order No. PSC-16-0560-AS-EI). </t>
  </si>
  <si>
    <t>602-Structures/Other Equipt Inspect</t>
  </si>
  <si>
    <t>603-Feeder Hardening - Distribution</t>
  </si>
  <si>
    <t>604-Lateral Hardening (Underground)</t>
  </si>
  <si>
    <t>605-Wood Structures Hardening (Repl</t>
  </si>
  <si>
    <t>608-Substation Storm Surge/Flood Mi</t>
  </si>
  <si>
    <t>609-FPL SPP Implementation Cost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</si>
  <si>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</si>
  <si>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</si>
  <si>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</si>
  <si>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</si>
  <si>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</si>
  <si>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</si>
  <si>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</si>
  <si>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</si>
  <si>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</si>
  <si>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</si>
  <si>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RATE CLASS</t>
  </si>
  <si>
    <t xml:space="preserve">Avg 12 CP Load Factor at Meter (%) </t>
  </si>
  <si>
    <t xml:space="preserve">Avg 12 GCP Load Factor at Meter (%) </t>
  </si>
  <si>
    <t>Projected Sales at Meter (kwh)</t>
  </si>
  <si>
    <t>Projected Avg 12 CP at Meter (kW)</t>
  </si>
  <si>
    <t>Projected GCP at Meter (kW)</t>
  </si>
  <si>
    <t>Demand Loss Expansion Factor</t>
  </si>
  <si>
    <t>Projected Avg 12 CP at Generation (kW)</t>
  </si>
  <si>
    <t>Projected Avg 12 GCP Demand at Generation (kW)</t>
  </si>
  <si>
    <t>Percentage of 12 CP Demand at Generation (%)</t>
  </si>
  <si>
    <t>Percentage of 12 GCP Demand at Generation (%)</t>
  </si>
  <si>
    <t>RS1/RTR1</t>
  </si>
  <si>
    <t>GS1/GST1</t>
  </si>
  <si>
    <t>GSD1/GSDT1/HLFT1</t>
  </si>
  <si>
    <t>OS2</t>
  </si>
  <si>
    <t>GSLD1/GSLDT1/CS1/CST1/HLFT2</t>
  </si>
  <si>
    <t>GSLD2/GSLDT2/CS2/CST2/HLFT3</t>
  </si>
  <si>
    <t>GSLD3/GSLDT3/CS3/CST3</t>
  </si>
  <si>
    <t>SST1T</t>
  </si>
  <si>
    <t>SST1D1/SST1D2/SST1D3</t>
  </si>
  <si>
    <t>CILC D/CILC G</t>
  </si>
  <si>
    <t>CILC T</t>
  </si>
  <si>
    <t>MET</t>
  </si>
  <si>
    <t>OL1/SL1/SL1M/PL1</t>
  </si>
  <si>
    <t>SL2/SL2M/GSCU1</t>
  </si>
  <si>
    <t>(1) (2) avg 12 CP and GCP load factor based on projected 2019 load research data</t>
  </si>
  <si>
    <t>(3) projected kWh sales for 2022</t>
  </si>
  <si>
    <t>(4) (5) avg 12 CP and GCP KW based on projected 2019 load research data</t>
  </si>
  <si>
    <t>(6) based on projected 2022 demand losses</t>
  </si>
  <si>
    <t>(7) column 4 * column 6</t>
  </si>
  <si>
    <t>(8) column 5 * column 6</t>
  </si>
  <si>
    <t>(9) column 7 / total of column 7</t>
  </si>
  <si>
    <t>(10) column 8 / total of column 8</t>
  </si>
  <si>
    <t>(11)</t>
  </si>
  <si>
    <t>(12)</t>
  </si>
  <si>
    <t>Rate Class</t>
  </si>
  <si>
    <t>12CP Demand Related Cost ($)</t>
  </si>
  <si>
    <t>GCP Demand Related Cost ($)</t>
  </si>
  <si>
    <t>Total SPPCRC Costs ($)</t>
  </si>
  <si>
    <t>Billing KW Load Factor (%)</t>
  </si>
  <si>
    <t>Projected Billed KW at Meter (KW)</t>
  </si>
  <si>
    <t>SPP Factor ($/kW)</t>
  </si>
  <si>
    <t>SPP Factor ($/kWh)</t>
  </si>
  <si>
    <t>RDC ($/KW)</t>
  </si>
  <si>
    <t>SDD ($/KW)</t>
  </si>
  <si>
    <t>(3) column 2 x total of column 4</t>
  </si>
  <si>
    <t>(4) column 3 x total of column 5</t>
  </si>
  <si>
    <t>(5) column 4 + column 5</t>
  </si>
  <si>
    <t>(6) projected kWh sales for 2022</t>
  </si>
  <si>
    <t>(7) Projected kWh sales / 8760 hours / avg customer NCP</t>
  </si>
  <si>
    <t>(8) column 7 / (column 8 *730)</t>
  </si>
  <si>
    <t>(9) column 6 / column 9</t>
  </si>
  <si>
    <t>(11) column 6 / column 7</t>
  </si>
  <si>
    <t>(11) (total of column 6/total of avg 12 CP at generation * 0.10 * rate demand loss expansion factor)/12</t>
  </si>
  <si>
    <t>(12) ((total of column 6/total avg 12 CP at generation)/(21 * rate demand loss expansion factor))/12</t>
  </si>
  <si>
    <t xml:space="preserve"> CONSOLIDATED FLORIDA POWER &amp; LIGHT CO
 Storm Protection Plan Cost Recovery Clause
 Initial Projection
 Projected Period: January through December 2022
 Summary of Projected Period Recovery Amount
 (in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</si>
</sst>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\$#,##0_);\(\$#,##0\);&quot;$0 &quot;"/>
    <numFmt numFmtId="165" formatCode="\$#,##0_);\(\$#,##0\);&quot;$0&quot;"/>
    <numFmt numFmtId="166" formatCode="#,##0.00000_);[Red]\(#,##0.00000\);&quot; &quot;"/>
    <numFmt numFmtId="167" formatCode="#,##0.00%_);\(#,##0.00%\);&quot;0%&quot;"/>
    <numFmt numFmtId="168" formatCode="#,##0.0000%_);[Red]\(#,##0.0000%\);&quot; &quot;"/>
    <numFmt numFmtId="169" formatCode="#,##0_);[Red]\(#,##0\);&quot; &quot;"/>
    <numFmt numFmtId="170" formatCode="#,##0.000%_);[Red]\(#,##0.000%\);&quot; &quot;"/>
    <numFmt numFmtId="171" formatCode="#,##0.000%_);[Red]\(##,##0.000%\);&quot;0%&quot;"/>
    <numFmt numFmtId="172" formatCode="#,##0_);[Red]\(#,##0\);&quot;0&quot;"/>
    <numFmt numFmtId="173" formatCode="#,##0.000000_);[Red]\(#,##0.000000\);&quot; &quot;"/>
    <numFmt numFmtId="174" formatCode="#,##0.00000%_);[Red]\(#,###,##0.00000%\);&quot;0%&quot;"/>
    <numFmt numFmtId="175" formatCode="#,##0.00000%_);[Red]\(#,##0.00000%\);&quot; &quot;"/>
    <numFmt numFmtId="176" formatCode="#,##0.00_);[Red]\(#,##0.00\);&quot; &quot;"/>
    <numFmt numFmtId="177" formatCode="\$#,##0_);[Red]\(\$#,##0\);&quot; &quot;"/>
    <numFmt numFmtId="178" formatCode="#,##0.000000_);\(#,##0.000000\)"/>
    <numFmt numFmtId="179" formatCode="#,##0.00000000_);\(#,##0.00000000\)"/>
  </numFmts>
  <fonts count="1124" x14ac:knownFonts="1">
    <font>
      <sz val="11"/>
      <color indexed="8"/>
      <name val="Calibri"/>
      <family val="2"/>
      <scheme val="minor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9"/>
      <name val="Calibri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9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1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1"/>
    </xf>
    <xf numFmtId="164" fontId="1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64" fontId="16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9" fillId="0" borderId="0" xfId="0" applyFont="1" applyAlignment="1">
      <alignment horizontal="left" indent="1"/>
    </xf>
    <xf numFmtId="164" fontId="20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0" fontId="23" fillId="0" borderId="0" xfId="0" applyFont="1" applyAlignment="1">
      <alignment horizontal="left" indent="1"/>
    </xf>
    <xf numFmtId="165" fontId="24" fillId="0" borderId="3" xfId="0" applyNumberFormat="1" applyFont="1" applyBorder="1" applyAlignment="1">
      <alignment horizontal="right"/>
    </xf>
    <xf numFmtId="165" fontId="25" fillId="0" borderId="3" xfId="0" applyNumberFormat="1" applyFont="1" applyBorder="1" applyAlignment="1">
      <alignment horizontal="right"/>
    </xf>
    <xf numFmtId="165" fontId="26" fillId="0" borderId="3" xfId="0" applyNumberFormat="1" applyFont="1" applyBorder="1" applyAlignment="1">
      <alignment horizontal="right"/>
    </xf>
    <xf numFmtId="0" fontId="27" fillId="0" borderId="0" xfId="0" applyFont="1" applyAlignment="1">
      <alignment horizontal="left"/>
    </xf>
    <xf numFmtId="165" fontId="28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NumberFormat="1" applyFont="1" applyAlignment="1">
      <alignment horizontal="right"/>
    </xf>
    <xf numFmtId="0" fontId="33" fillId="0" borderId="0" xfId="0" applyNumberFormat="1" applyFont="1" applyAlignment="1">
      <alignment horizontal="right"/>
    </xf>
    <xf numFmtId="0" fontId="34" fillId="0" borderId="0" xfId="0" applyNumberFormat="1" applyFont="1" applyAlignment="1">
      <alignment horizontal="right"/>
    </xf>
    <xf numFmtId="0" fontId="35" fillId="0" borderId="0" xfId="0" applyFont="1" applyAlignment="1">
      <alignment horizontal="left"/>
    </xf>
    <xf numFmtId="0" fontId="36" fillId="0" borderId="0" xfId="0" applyNumberFormat="1" applyFont="1" applyAlignment="1">
      <alignment horizontal="right"/>
    </xf>
    <xf numFmtId="0" fontId="37" fillId="0" borderId="0" xfId="0" applyNumberFormat="1" applyFont="1" applyAlignment="1">
      <alignment horizontal="right"/>
    </xf>
    <xf numFmtId="0" fontId="38" fillId="0" borderId="0" xfId="0" applyNumberFormat="1" applyFont="1" applyAlignment="1">
      <alignment horizontal="right"/>
    </xf>
    <xf numFmtId="0" fontId="39" fillId="0" borderId="0" xfId="0" applyFont="1" applyAlignment="1">
      <alignment horizontal="left" indent="1"/>
    </xf>
    <xf numFmtId="164" fontId="40" fillId="0" borderId="0" xfId="0" applyNumberFormat="1" applyFont="1" applyAlignment="1">
      <alignment horizontal="right"/>
    </xf>
    <xf numFmtId="164" fontId="41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3" fillId="0" borderId="0" xfId="0" applyFont="1" applyAlignment="1">
      <alignment horizontal="left"/>
    </xf>
    <xf numFmtId="0" fontId="44" fillId="0" borderId="0" xfId="0" applyNumberFormat="1" applyFont="1" applyAlignment="1">
      <alignment horizontal="right"/>
    </xf>
    <xf numFmtId="0" fontId="45" fillId="0" borderId="0" xfId="0" applyNumberFormat="1" applyFont="1" applyAlignment="1">
      <alignment horizontal="right"/>
    </xf>
    <xf numFmtId="0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Font="1" applyAlignment="1">
      <alignment horizontal="left" indent="1"/>
    </xf>
    <xf numFmtId="164" fontId="52" fillId="0" borderId="0" xfId="0" applyNumberFormat="1" applyFont="1" applyAlignment="1">
      <alignment horizontal="right"/>
    </xf>
    <xf numFmtId="164" fontId="53" fillId="0" borderId="0" xfId="0" applyNumberFormat="1" applyFont="1" applyAlignment="1">
      <alignment horizontal="right"/>
    </xf>
    <xf numFmtId="164" fontId="54" fillId="0" borderId="0" xfId="0" applyNumberFormat="1" applyFont="1" applyAlignment="1">
      <alignment horizontal="right"/>
    </xf>
    <xf numFmtId="0" fontId="55" fillId="0" borderId="0" xfId="0" applyFont="1" applyAlignment="1">
      <alignment horizontal="left"/>
    </xf>
    <xf numFmtId="0" fontId="56" fillId="0" borderId="0" xfId="0" applyNumberFormat="1" applyFont="1" applyAlignment="1">
      <alignment horizontal="right"/>
    </xf>
    <xf numFmtId="0" fontId="57" fillId="0" borderId="0" xfId="0" applyNumberFormat="1" applyFont="1" applyAlignment="1">
      <alignment horizontal="right"/>
    </xf>
    <xf numFmtId="0" fontId="58" fillId="0" borderId="0" xfId="0" applyNumberFormat="1" applyFont="1" applyAlignment="1">
      <alignment horizontal="right"/>
    </xf>
    <xf numFmtId="0" fontId="59" fillId="0" borderId="0" xfId="0" applyFont="1" applyAlignment="1">
      <alignment horizontal="left"/>
    </xf>
    <xf numFmtId="0" fontId="60" fillId="0" borderId="0" xfId="0" applyNumberFormat="1" applyFont="1" applyAlignment="1">
      <alignment horizontal="right"/>
    </xf>
    <xf numFmtId="0" fontId="61" fillId="0" borderId="0" xfId="0" applyNumberFormat="1" applyFont="1" applyAlignment="1">
      <alignment horizontal="right"/>
    </xf>
    <xf numFmtId="0" fontId="62" fillId="0" borderId="0" xfId="0" applyNumberFormat="1" applyFont="1" applyAlignment="1">
      <alignment horizontal="right"/>
    </xf>
    <xf numFmtId="0" fontId="63" fillId="0" borderId="0" xfId="0" applyFont="1" applyAlignment="1">
      <alignment horizontal="left"/>
    </xf>
    <xf numFmtId="0" fontId="64" fillId="0" borderId="0" xfId="0" applyNumberFormat="1" applyFont="1" applyAlignment="1">
      <alignment horizontal="right"/>
    </xf>
    <xf numFmtId="0" fontId="65" fillId="0" borderId="0" xfId="0" applyNumberFormat="1" applyFont="1" applyAlignment="1">
      <alignment horizontal="right"/>
    </xf>
    <xf numFmtId="0" fontId="66" fillId="0" borderId="0" xfId="0" applyNumberFormat="1" applyFont="1" applyAlignment="1">
      <alignment horizontal="right"/>
    </xf>
    <xf numFmtId="0" fontId="67" fillId="0" borderId="0" xfId="0" applyFont="1" applyAlignment="1">
      <alignment horizontal="left"/>
    </xf>
    <xf numFmtId="164" fontId="68" fillId="0" borderId="3" xfId="0" applyNumberFormat="1" applyFont="1" applyBorder="1" applyAlignment="1">
      <alignment horizontal="right"/>
    </xf>
    <xf numFmtId="165" fontId="69" fillId="0" borderId="3" xfId="0" applyNumberFormat="1" applyFont="1" applyBorder="1" applyAlignment="1">
      <alignment horizontal="right"/>
    </xf>
    <xf numFmtId="165" fontId="70" fillId="0" borderId="3" xfId="0" applyNumberFormat="1" applyFont="1" applyBorder="1" applyAlignment="1">
      <alignment horizontal="right"/>
    </xf>
    <xf numFmtId="0" fontId="71" fillId="0" borderId="0" xfId="0" applyFont="1" applyAlignment="1">
      <alignment horizontal="lef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0" fontId="74" fillId="0" borderId="0" xfId="0" applyNumberFormat="1" applyFont="1" applyAlignment="1">
      <alignment horizontal="right"/>
    </xf>
    <xf numFmtId="0" fontId="75" fillId="0" borderId="0" xfId="0" applyFont="1" applyAlignment="1">
      <alignment horizontal="left"/>
    </xf>
    <xf numFmtId="166" fontId="76" fillId="0" borderId="0" xfId="0" applyNumberFormat="1" applyFont="1" applyAlignment="1">
      <alignment horizontal="right"/>
    </xf>
    <xf numFmtId="0" fontId="77" fillId="0" borderId="0" xfId="0" applyNumberFormat="1" applyFont="1" applyAlignment="1">
      <alignment horizontal="right"/>
    </xf>
    <xf numFmtId="0" fontId="78" fillId="0" borderId="0" xfId="0" applyNumberFormat="1" applyFont="1" applyAlignment="1">
      <alignment horizontal="right"/>
    </xf>
    <xf numFmtId="0" fontId="79" fillId="0" borderId="1" xfId="0" applyFont="1" applyBorder="1" applyAlignment="1">
      <alignment horizontal="center" vertical="center" wrapText="1"/>
    </xf>
    <xf numFmtId="0" fontId="80" fillId="0" borderId="0" xfId="0" applyFont="1" applyAlignment="1">
      <alignment horizontal="center"/>
    </xf>
    <xf numFmtId="0" fontId="81" fillId="0" borderId="0" xfId="0" applyFont="1" applyAlignment="1">
      <alignment horizontal="left"/>
    </xf>
    <xf numFmtId="0" fontId="82" fillId="0" borderId="0" xfId="0" applyNumberFormat="1" applyFont="1" applyAlignment="1">
      <alignment horizontal="right"/>
    </xf>
    <xf numFmtId="0" fontId="83" fillId="0" borderId="0" xfId="0" applyNumberFormat="1" applyFont="1" applyAlignment="1">
      <alignment horizontal="right"/>
    </xf>
    <xf numFmtId="0" fontId="84" fillId="0" borderId="0" xfId="0" applyNumberFormat="1" applyFont="1" applyAlignment="1">
      <alignment horizontal="right"/>
    </xf>
    <xf numFmtId="0" fontId="85" fillId="0" borderId="0" xfId="0" applyFont="1" applyAlignment="1">
      <alignment horizontal="left" indent="1"/>
    </xf>
    <xf numFmtId="0" fontId="86" fillId="0" borderId="0" xfId="0" applyNumberFormat="1" applyFont="1" applyAlignment="1">
      <alignment horizontal="right"/>
    </xf>
    <xf numFmtId="164" fontId="87" fillId="0" borderId="0" xfId="0" applyNumberFormat="1" applyFont="1" applyAlignment="1">
      <alignment horizontal="right"/>
    </xf>
    <xf numFmtId="164" fontId="88" fillId="0" borderId="0" xfId="0" applyNumberFormat="1" applyFont="1" applyAlignment="1">
      <alignment horizontal="right"/>
    </xf>
    <xf numFmtId="0" fontId="89" fillId="0" borderId="0" xfId="0" applyFont="1" applyAlignment="1">
      <alignment horizontal="left" indent="1"/>
    </xf>
    <xf numFmtId="0" fontId="90" fillId="0" borderId="0" xfId="0" applyNumberFormat="1" applyFont="1" applyAlignment="1">
      <alignment horizontal="right"/>
    </xf>
    <xf numFmtId="164" fontId="91" fillId="0" borderId="0" xfId="0" applyNumberFormat="1" applyFont="1" applyAlignment="1">
      <alignment horizontal="right"/>
    </xf>
    <xf numFmtId="164" fontId="92" fillId="0" borderId="0" xfId="0" applyNumberFormat="1" applyFont="1" applyAlignment="1">
      <alignment horizontal="right"/>
    </xf>
    <xf numFmtId="0" fontId="93" fillId="0" borderId="0" xfId="0" applyFont="1" applyAlignment="1">
      <alignment horizontal="left" indent="1"/>
    </xf>
    <xf numFmtId="0" fontId="94" fillId="0" borderId="0" xfId="0" applyNumberFormat="1" applyFont="1" applyAlignment="1">
      <alignment horizontal="right"/>
    </xf>
    <xf numFmtId="164" fontId="95" fillId="0" borderId="0" xfId="0" applyNumberFormat="1" applyFont="1" applyAlignment="1">
      <alignment horizontal="right"/>
    </xf>
    <xf numFmtId="164" fontId="96" fillId="0" borderId="0" xfId="0" applyNumberFormat="1" applyFont="1" applyAlignment="1">
      <alignment horizontal="right"/>
    </xf>
    <xf numFmtId="0" fontId="97" fillId="0" borderId="0" xfId="0" applyFont="1" applyAlignment="1">
      <alignment horizontal="left" indent="1"/>
    </xf>
    <xf numFmtId="0" fontId="98" fillId="0" borderId="0" xfId="0" applyNumberFormat="1" applyFont="1" applyAlignment="1">
      <alignment horizontal="right"/>
    </xf>
    <xf numFmtId="164" fontId="99" fillId="0" borderId="0" xfId="0" applyNumberFormat="1" applyFont="1" applyAlignment="1">
      <alignment horizontal="right"/>
    </xf>
    <xf numFmtId="164" fontId="100" fillId="0" borderId="0" xfId="0" applyNumberFormat="1" applyFont="1" applyAlignment="1">
      <alignment horizontal="right"/>
    </xf>
    <xf numFmtId="0" fontId="101" fillId="0" borderId="0" xfId="0" applyFont="1" applyAlignment="1">
      <alignment horizontal="left" indent="1"/>
    </xf>
    <xf numFmtId="0" fontId="102" fillId="0" borderId="0" xfId="0" applyNumberFormat="1" applyFont="1" applyAlignment="1">
      <alignment horizontal="right"/>
    </xf>
    <xf numFmtId="164" fontId="103" fillId="0" borderId="0" xfId="0" applyNumberFormat="1" applyFont="1" applyAlignment="1">
      <alignment horizontal="right"/>
    </xf>
    <xf numFmtId="164" fontId="104" fillId="0" borderId="0" xfId="0" applyNumberFormat="1" applyFont="1" applyAlignment="1">
      <alignment horizontal="right"/>
    </xf>
    <xf numFmtId="0" fontId="105" fillId="0" borderId="4" xfId="0" applyFont="1" applyBorder="1" applyAlignment="1">
      <alignment horizontal="left"/>
    </xf>
    <xf numFmtId="0" fontId="106" fillId="0" borderId="0" xfId="0" applyNumberFormat="1" applyFont="1" applyAlignment="1">
      <alignment horizontal="right"/>
    </xf>
    <xf numFmtId="164" fontId="107" fillId="0" borderId="4" xfId="0" applyNumberFormat="1" applyFont="1" applyBorder="1" applyAlignment="1">
      <alignment horizontal="right"/>
    </xf>
    <xf numFmtId="164" fontId="108" fillId="0" borderId="4" xfId="0" applyNumberFormat="1" applyFont="1" applyBorder="1" applyAlignment="1">
      <alignment horizontal="right"/>
    </xf>
    <xf numFmtId="0" fontId="109" fillId="0" borderId="0" xfId="0" applyFont="1" applyAlignment="1">
      <alignment horizontal="left"/>
    </xf>
    <xf numFmtId="0" fontId="110" fillId="0" borderId="0" xfId="0" applyNumberFormat="1" applyFont="1" applyAlignment="1">
      <alignment horizontal="right"/>
    </xf>
    <xf numFmtId="0" fontId="111" fillId="0" borderId="0" xfId="0" applyNumberFormat="1" applyFont="1" applyAlignment="1">
      <alignment horizontal="right"/>
    </xf>
    <xf numFmtId="0" fontId="112" fillId="0" borderId="0" xfId="0" applyNumberFormat="1" applyFont="1" applyAlignment="1">
      <alignment horizontal="right"/>
    </xf>
    <xf numFmtId="0" fontId="113" fillId="0" borderId="0" xfId="0" applyFont="1" applyAlignment="1">
      <alignment horizontal="left"/>
    </xf>
    <xf numFmtId="0" fontId="114" fillId="0" borderId="0" xfId="0" applyNumberFormat="1" applyFont="1" applyAlignment="1">
      <alignment horizontal="right"/>
    </xf>
    <xf numFmtId="0" fontId="115" fillId="0" borderId="0" xfId="0" applyNumberFormat="1" applyFont="1" applyAlignment="1">
      <alignment horizontal="right"/>
    </xf>
    <xf numFmtId="0" fontId="116" fillId="0" borderId="0" xfId="0" applyNumberFormat="1" applyFont="1" applyAlignment="1">
      <alignment horizontal="right"/>
    </xf>
    <xf numFmtId="0" fontId="117" fillId="0" borderId="0" xfId="0" applyFont="1" applyAlignment="1">
      <alignment horizontal="left" indent="1"/>
    </xf>
    <xf numFmtId="0" fontId="118" fillId="0" borderId="0" xfId="0" applyNumberFormat="1" applyFont="1" applyAlignment="1">
      <alignment horizontal="right"/>
    </xf>
    <xf numFmtId="164" fontId="119" fillId="0" borderId="0" xfId="0" applyNumberFormat="1" applyFont="1" applyAlignment="1">
      <alignment horizontal="right"/>
    </xf>
    <xf numFmtId="164" fontId="120" fillId="0" borderId="0" xfId="0" applyNumberFormat="1" applyFont="1" applyAlignment="1">
      <alignment horizontal="right"/>
    </xf>
    <xf numFmtId="0" fontId="121" fillId="0" borderId="0" xfId="0" applyFont="1" applyAlignment="1">
      <alignment horizontal="left" indent="1"/>
    </xf>
    <xf numFmtId="0" fontId="122" fillId="0" borderId="0" xfId="0" applyNumberFormat="1" applyFont="1" applyAlignment="1">
      <alignment horizontal="right"/>
    </xf>
    <xf numFmtId="164" fontId="123" fillId="0" borderId="0" xfId="0" applyNumberFormat="1" applyFont="1" applyAlignment="1">
      <alignment horizontal="right"/>
    </xf>
    <xf numFmtId="164" fontId="124" fillId="0" borderId="0" xfId="0" applyNumberFormat="1" applyFont="1" applyAlignment="1">
      <alignment horizontal="right"/>
    </xf>
    <xf numFmtId="0" fontId="125" fillId="0" borderId="4" xfId="0" applyFont="1" applyBorder="1" applyAlignment="1">
      <alignment horizontal="left"/>
    </xf>
    <xf numFmtId="0" fontId="126" fillId="0" borderId="0" xfId="0" applyNumberFormat="1" applyFont="1" applyAlignment="1">
      <alignment horizontal="right"/>
    </xf>
    <xf numFmtId="164" fontId="127" fillId="0" borderId="4" xfId="0" applyNumberFormat="1" applyFont="1" applyBorder="1" applyAlignment="1">
      <alignment horizontal="right"/>
    </xf>
    <xf numFmtId="164" fontId="128" fillId="0" borderId="4" xfId="0" applyNumberFormat="1" applyFont="1" applyBorder="1" applyAlignment="1">
      <alignment horizontal="right"/>
    </xf>
    <xf numFmtId="0" fontId="129" fillId="0" borderId="0" xfId="0" applyFont="1" applyAlignment="1">
      <alignment horizontal="left"/>
    </xf>
    <xf numFmtId="0" fontId="130" fillId="0" borderId="0" xfId="0" applyNumberFormat="1" applyFont="1" applyAlignment="1">
      <alignment horizontal="right"/>
    </xf>
    <xf numFmtId="0" fontId="131" fillId="0" borderId="0" xfId="0" applyNumberFormat="1" applyFont="1" applyAlignment="1">
      <alignment horizontal="right"/>
    </xf>
    <xf numFmtId="0" fontId="132" fillId="0" borderId="0" xfId="0" applyNumberFormat="1" applyFont="1" applyAlignment="1">
      <alignment horizontal="right"/>
    </xf>
    <xf numFmtId="0" fontId="133" fillId="0" borderId="0" xfId="0" applyFont="1" applyAlignment="1">
      <alignment horizontal="left"/>
    </xf>
    <xf numFmtId="0" fontId="134" fillId="0" borderId="0" xfId="0" applyNumberFormat="1" applyFont="1" applyAlignment="1">
      <alignment horizontal="right"/>
    </xf>
    <xf numFmtId="0" fontId="135" fillId="0" borderId="0" xfId="0" applyNumberFormat="1" applyFont="1" applyAlignment="1">
      <alignment horizontal="right"/>
    </xf>
    <xf numFmtId="0" fontId="136" fillId="0" borderId="0" xfId="0" applyNumberFormat="1" applyFont="1" applyAlignment="1">
      <alignment horizontal="right"/>
    </xf>
    <xf numFmtId="0" fontId="137" fillId="0" borderId="0" xfId="0" applyFont="1" applyAlignment="1">
      <alignment horizontal="left" indent="1"/>
    </xf>
    <xf numFmtId="0" fontId="138" fillId="0" borderId="0" xfId="0" applyNumberFormat="1" applyFont="1" applyAlignment="1">
      <alignment horizontal="right"/>
    </xf>
    <xf numFmtId="164" fontId="139" fillId="0" borderId="0" xfId="0" applyNumberFormat="1" applyFont="1" applyAlignment="1">
      <alignment horizontal="right"/>
    </xf>
    <xf numFmtId="164" fontId="140" fillId="0" borderId="0" xfId="0" applyNumberFormat="1" applyFont="1" applyAlignment="1">
      <alignment horizontal="right"/>
    </xf>
    <xf numFmtId="0" fontId="141" fillId="0" borderId="4" xfId="0" applyFont="1" applyBorder="1" applyAlignment="1">
      <alignment horizontal="left"/>
    </xf>
    <xf numFmtId="0" fontId="142" fillId="0" borderId="0" xfId="0" applyNumberFormat="1" applyFont="1" applyAlignment="1">
      <alignment horizontal="right"/>
    </xf>
    <xf numFmtId="164" fontId="143" fillId="0" borderId="4" xfId="0" applyNumberFormat="1" applyFont="1" applyBorder="1" applyAlignment="1">
      <alignment horizontal="right"/>
    </xf>
    <xf numFmtId="164" fontId="144" fillId="0" borderId="4" xfId="0" applyNumberFormat="1" applyFont="1" applyBorder="1" applyAlignment="1">
      <alignment horizontal="right"/>
    </xf>
    <xf numFmtId="0" fontId="145" fillId="0" borderId="0" xfId="0" applyFont="1" applyAlignment="1">
      <alignment horizontal="left"/>
    </xf>
    <xf numFmtId="0" fontId="146" fillId="0" borderId="0" xfId="0" applyNumberFormat="1" applyFont="1" applyAlignment="1">
      <alignment horizontal="right"/>
    </xf>
    <xf numFmtId="0" fontId="147" fillId="0" borderId="0" xfId="0" applyNumberFormat="1" applyFont="1" applyAlignment="1">
      <alignment horizontal="right"/>
    </xf>
    <xf numFmtId="0" fontId="148" fillId="0" borderId="0" xfId="0" applyNumberFormat="1" applyFont="1" applyAlignment="1">
      <alignment horizontal="right"/>
    </xf>
    <xf numFmtId="0" fontId="149" fillId="0" borderId="0" xfId="0" applyFont="1" applyAlignment="1">
      <alignment horizontal="left"/>
    </xf>
    <xf numFmtId="0" fontId="150" fillId="0" borderId="0" xfId="0" applyNumberFormat="1" applyFont="1" applyAlignment="1">
      <alignment horizontal="right"/>
    </xf>
    <xf numFmtId="0" fontId="151" fillId="0" borderId="0" xfId="0" applyNumberFormat="1" applyFont="1" applyAlignment="1">
      <alignment horizontal="right"/>
    </xf>
    <xf numFmtId="0" fontId="152" fillId="0" borderId="0" xfId="0" applyNumberFormat="1" applyFont="1" applyAlignment="1">
      <alignment horizontal="right"/>
    </xf>
    <xf numFmtId="0" fontId="153" fillId="0" borderId="0" xfId="0" applyFont="1" applyAlignment="1">
      <alignment horizontal="left" indent="1"/>
    </xf>
    <xf numFmtId="0" fontId="154" fillId="0" borderId="0" xfId="0" applyNumberFormat="1" applyFont="1" applyAlignment="1">
      <alignment horizontal="right"/>
    </xf>
    <xf numFmtId="164" fontId="155" fillId="0" borderId="0" xfId="0" applyNumberFormat="1" applyFont="1" applyAlignment="1">
      <alignment horizontal="right"/>
    </xf>
    <xf numFmtId="164" fontId="156" fillId="0" borderId="0" xfId="0" applyNumberFormat="1" applyFont="1" applyAlignment="1">
      <alignment horizontal="right"/>
    </xf>
    <xf numFmtId="0" fontId="157" fillId="0" borderId="0" xfId="0" applyFont="1" applyAlignment="1">
      <alignment horizontal="left" indent="1"/>
    </xf>
    <xf numFmtId="0" fontId="158" fillId="0" borderId="0" xfId="0" applyNumberFormat="1" applyFont="1" applyAlignment="1">
      <alignment horizontal="right"/>
    </xf>
    <xf numFmtId="164" fontId="159" fillId="0" borderId="0" xfId="0" applyNumberFormat="1" applyFont="1" applyAlignment="1">
      <alignment horizontal="right"/>
    </xf>
    <xf numFmtId="164" fontId="160" fillId="0" borderId="0" xfId="0" applyNumberFormat="1" applyFont="1" applyAlignment="1">
      <alignment horizontal="right"/>
    </xf>
    <xf numFmtId="0" fontId="161" fillId="0" borderId="4" xfId="0" applyFont="1" applyBorder="1" applyAlignment="1">
      <alignment horizontal="left"/>
    </xf>
    <xf numFmtId="0" fontId="162" fillId="0" borderId="0" xfId="0" applyNumberFormat="1" applyFont="1" applyAlignment="1">
      <alignment horizontal="right"/>
    </xf>
    <xf numFmtId="164" fontId="163" fillId="0" borderId="4" xfId="0" applyNumberFormat="1" applyFont="1" applyBorder="1" applyAlignment="1">
      <alignment horizontal="right"/>
    </xf>
    <xf numFmtId="164" fontId="164" fillId="0" borderId="4" xfId="0" applyNumberFormat="1" applyFont="1" applyBorder="1" applyAlignment="1">
      <alignment horizontal="right"/>
    </xf>
    <xf numFmtId="0" fontId="165" fillId="0" borderId="0" xfId="0" applyFont="1" applyAlignment="1">
      <alignment horizontal="left"/>
    </xf>
    <xf numFmtId="0" fontId="166" fillId="0" borderId="0" xfId="0" applyNumberFormat="1" applyFont="1" applyAlignment="1">
      <alignment horizontal="right"/>
    </xf>
    <xf numFmtId="0" fontId="167" fillId="0" borderId="0" xfId="0" applyNumberFormat="1" applyFont="1" applyAlignment="1">
      <alignment horizontal="right"/>
    </xf>
    <xf numFmtId="0" fontId="168" fillId="0" borderId="0" xfId="0" applyNumberFormat="1" applyFont="1" applyAlignment="1">
      <alignment horizontal="right"/>
    </xf>
    <xf numFmtId="0" fontId="169" fillId="0" borderId="0" xfId="0" applyFont="1" applyAlignment="1">
      <alignment horizontal="left"/>
    </xf>
    <xf numFmtId="0" fontId="170" fillId="0" borderId="0" xfId="0" applyNumberFormat="1" applyFont="1" applyAlignment="1">
      <alignment horizontal="right"/>
    </xf>
    <xf numFmtId="164" fontId="171" fillId="0" borderId="0" xfId="0" applyNumberFormat="1" applyFont="1" applyAlignment="1">
      <alignment horizontal="right"/>
    </xf>
    <xf numFmtId="164" fontId="172" fillId="0" borderId="0" xfId="0" applyNumberFormat="1" applyFont="1" applyAlignment="1">
      <alignment horizontal="right"/>
    </xf>
    <xf numFmtId="0" fontId="173" fillId="0" borderId="0" xfId="0" applyFont="1" applyAlignment="1">
      <alignment horizontal="left"/>
    </xf>
    <xf numFmtId="0" fontId="174" fillId="0" borderId="0" xfId="0" applyNumberFormat="1" applyFont="1" applyAlignment="1">
      <alignment horizontal="right"/>
    </xf>
    <xf numFmtId="0" fontId="175" fillId="0" borderId="0" xfId="0" applyNumberFormat="1" applyFont="1" applyAlignment="1">
      <alignment horizontal="right"/>
    </xf>
    <xf numFmtId="0" fontId="176" fillId="0" borderId="0" xfId="0" applyNumberFormat="1" applyFont="1" applyAlignment="1">
      <alignment horizontal="right"/>
    </xf>
    <xf numFmtId="0" fontId="177" fillId="0" borderId="0" xfId="0" applyFont="1" applyAlignment="1">
      <alignment horizontal="left"/>
    </xf>
    <xf numFmtId="0" fontId="178" fillId="0" borderId="0" xfId="0" applyNumberFormat="1" applyFont="1" applyAlignment="1">
      <alignment horizontal="right"/>
    </xf>
    <xf numFmtId="0" fontId="179" fillId="0" borderId="0" xfId="0" applyNumberFormat="1" applyFont="1" applyAlignment="1">
      <alignment horizontal="right"/>
    </xf>
    <xf numFmtId="0" fontId="180" fillId="0" borderId="0" xfId="0" applyNumberFormat="1" applyFont="1" applyAlignment="1">
      <alignment horizontal="right"/>
    </xf>
    <xf numFmtId="0" fontId="181" fillId="0" borderId="0" xfId="0" applyFont="1" applyAlignment="1">
      <alignment horizontal="left" indent="1"/>
    </xf>
    <xf numFmtId="164" fontId="182" fillId="0" borderId="0" xfId="0" applyNumberFormat="1" applyFont="1" applyAlignment="1">
      <alignment horizontal="right"/>
    </xf>
    <xf numFmtId="0" fontId="183" fillId="0" borderId="0" xfId="0" applyFont="1" applyAlignment="1">
      <alignment horizontal="left" indent="1"/>
    </xf>
    <xf numFmtId="0" fontId="184" fillId="0" borderId="0" xfId="0" applyFont="1" applyAlignment="1">
      <alignment horizontal="left" indent="1"/>
    </xf>
    <xf numFmtId="0" fontId="185" fillId="0" borderId="0" xfId="0" applyFont="1" applyAlignment="1">
      <alignment horizontal="left" indent="1"/>
    </xf>
    <xf numFmtId="0" fontId="186" fillId="0" borderId="0" xfId="0" applyFont="1" applyAlignment="1">
      <alignment horizontal="left" indent="1"/>
    </xf>
    <xf numFmtId="0" fontId="187" fillId="0" borderId="0" xfId="0" applyFont="1" applyAlignment="1">
      <alignment horizontal="left"/>
    </xf>
    <xf numFmtId="0" fontId="188" fillId="0" borderId="0" xfId="0" applyNumberFormat="1" applyFont="1" applyAlignment="1">
      <alignment horizontal="right"/>
    </xf>
    <xf numFmtId="0" fontId="189" fillId="0" borderId="0" xfId="0" applyNumberFormat="1" applyFont="1" applyAlignment="1">
      <alignment horizontal="right"/>
    </xf>
    <xf numFmtId="0" fontId="190" fillId="0" borderId="0" xfId="0" applyNumberFormat="1" applyFont="1" applyAlignment="1">
      <alignment horizontal="right"/>
    </xf>
    <xf numFmtId="0" fontId="191" fillId="0" borderId="0" xfId="0" applyFont="1" applyAlignment="1">
      <alignment horizontal="left"/>
    </xf>
    <xf numFmtId="0" fontId="192" fillId="0" borderId="0" xfId="0" applyNumberFormat="1" applyFont="1" applyAlignment="1">
      <alignment horizontal="right"/>
    </xf>
    <xf numFmtId="0" fontId="193" fillId="0" borderId="0" xfId="0" applyNumberFormat="1" applyFont="1" applyAlignment="1">
      <alignment horizontal="right"/>
    </xf>
    <xf numFmtId="0" fontId="194" fillId="0" borderId="0" xfId="0" applyNumberFormat="1" applyFont="1" applyAlignment="1">
      <alignment horizontal="right"/>
    </xf>
    <xf numFmtId="0" fontId="195" fillId="0" borderId="0" xfId="0" applyFont="1" applyAlignment="1">
      <alignment horizontal="left" indent="1"/>
    </xf>
    <xf numFmtId="167" fontId="196" fillId="0" borderId="0" xfId="0" applyNumberFormat="1" applyFont="1" applyAlignment="1">
      <alignment horizontal="right"/>
    </xf>
    <xf numFmtId="0" fontId="197" fillId="0" borderId="0" xfId="0" applyFont="1" applyAlignment="1">
      <alignment horizontal="left" indent="1"/>
    </xf>
    <xf numFmtId="167" fontId="198" fillId="0" borderId="0" xfId="0" applyNumberFormat="1" applyFont="1" applyAlignment="1">
      <alignment horizontal="right"/>
    </xf>
    <xf numFmtId="0" fontId="199" fillId="0" borderId="0" xfId="0" applyFont="1" applyAlignment="1">
      <alignment horizontal="left"/>
    </xf>
    <xf numFmtId="0" fontId="200" fillId="0" borderId="0" xfId="0" applyNumberFormat="1" applyFont="1" applyAlignment="1">
      <alignment horizontal="right"/>
    </xf>
    <xf numFmtId="0" fontId="201" fillId="0" borderId="0" xfId="0" applyNumberFormat="1" applyFont="1" applyAlignment="1">
      <alignment horizontal="right"/>
    </xf>
    <xf numFmtId="0" fontId="202" fillId="0" borderId="0" xfId="0" applyNumberFormat="1" applyFont="1" applyAlignment="1">
      <alignment horizontal="right"/>
    </xf>
    <xf numFmtId="0" fontId="203" fillId="0" borderId="0" xfId="0" applyFont="1" applyAlignment="1">
      <alignment horizontal="left"/>
    </xf>
    <xf numFmtId="0" fontId="204" fillId="0" borderId="0" xfId="0" applyNumberFormat="1" applyFont="1" applyAlignment="1">
      <alignment horizontal="right"/>
    </xf>
    <xf numFmtId="0" fontId="205" fillId="0" borderId="0" xfId="0" applyNumberFormat="1" applyFont="1" applyAlignment="1">
      <alignment horizontal="right"/>
    </xf>
    <xf numFmtId="0" fontId="206" fillId="0" borderId="0" xfId="0" applyNumberFormat="1" applyFont="1" applyAlignment="1">
      <alignment horizontal="right"/>
    </xf>
    <xf numFmtId="0" fontId="207" fillId="0" borderId="0" xfId="0" applyFont="1" applyAlignment="1">
      <alignment horizontal="left" indent="1"/>
    </xf>
    <xf numFmtId="168" fontId="208" fillId="0" borderId="0" xfId="0" applyNumberFormat="1" applyFont="1" applyAlignment="1">
      <alignment horizontal="right"/>
    </xf>
    <xf numFmtId="0" fontId="209" fillId="0" borderId="0" xfId="0" applyFont="1" applyAlignment="1">
      <alignment horizontal="left" indent="1"/>
    </xf>
    <xf numFmtId="168" fontId="210" fillId="0" borderId="0" xfId="0" applyNumberFormat="1" applyFont="1" applyAlignment="1">
      <alignment horizontal="right"/>
    </xf>
    <xf numFmtId="0" fontId="211" fillId="0" borderId="0" xfId="0" applyFont="1" applyAlignment="1">
      <alignment horizontal="left" indent="1"/>
    </xf>
    <xf numFmtId="168" fontId="212" fillId="0" borderId="0" xfId="0" applyNumberFormat="1" applyFont="1" applyAlignment="1">
      <alignment horizontal="right"/>
    </xf>
    <xf numFmtId="0" fontId="213" fillId="0" borderId="0" xfId="0" applyFont="1" applyAlignment="1">
      <alignment horizontal="left"/>
    </xf>
    <xf numFmtId="0" fontId="214" fillId="0" borderId="0" xfId="0" applyNumberFormat="1" applyFont="1" applyAlignment="1">
      <alignment horizontal="right"/>
    </xf>
    <xf numFmtId="0" fontId="215" fillId="0" borderId="0" xfId="0" applyNumberFormat="1" applyFont="1" applyAlignment="1">
      <alignment horizontal="right"/>
    </xf>
    <xf numFmtId="0" fontId="216" fillId="0" borderId="0" xfId="0" applyNumberFormat="1" applyFont="1" applyAlignment="1">
      <alignment horizontal="right"/>
    </xf>
    <xf numFmtId="0" fontId="217" fillId="0" borderId="0" xfId="0" applyNumberFormat="1" applyFont="1" applyAlignment="1">
      <alignment horizontal="right"/>
    </xf>
    <xf numFmtId="164" fontId="218" fillId="0" borderId="5" xfId="0" applyNumberFormat="1" applyFont="1" applyBorder="1" applyAlignment="1">
      <alignment horizontal="right"/>
    </xf>
    <xf numFmtId="0" fontId="219" fillId="0" borderId="0" xfId="0" applyNumberFormat="1" applyFont="1" applyAlignment="1">
      <alignment horizontal="right"/>
    </xf>
    <xf numFmtId="0" fontId="220" fillId="0" borderId="0" xfId="0" applyNumberFormat="1" applyFont="1" applyAlignment="1">
      <alignment horizontal="right"/>
    </xf>
    <xf numFmtId="0" fontId="221" fillId="0" borderId="0" xfId="0" applyNumberFormat="1" applyFont="1" applyAlignment="1">
      <alignment horizontal="right"/>
    </xf>
    <xf numFmtId="0" fontId="222" fillId="0" borderId="0" xfId="0" applyNumberFormat="1" applyFont="1" applyAlignment="1">
      <alignment horizontal="right"/>
    </xf>
    <xf numFmtId="0" fontId="223" fillId="0" borderId="0" xfId="0" applyFont="1" applyAlignment="1">
      <alignment horizontal="left" indent="1"/>
    </xf>
    <xf numFmtId="0" fontId="224" fillId="0" borderId="0" xfId="0" applyNumberFormat="1" applyFont="1" applyAlignment="1">
      <alignment horizontal="right"/>
    </xf>
    <xf numFmtId="0" fontId="225" fillId="0" borderId="0" xfId="0" applyNumberFormat="1" applyFont="1" applyAlignment="1">
      <alignment horizontal="right"/>
    </xf>
    <xf numFmtId="0" fontId="226" fillId="0" borderId="0" xfId="0" applyNumberFormat="1" applyFont="1" applyAlignment="1">
      <alignment horizontal="right"/>
    </xf>
    <xf numFmtId="0" fontId="227" fillId="0" borderId="0" xfId="0" applyFont="1" applyAlignment="1">
      <alignment horizontal="left" indent="3"/>
    </xf>
    <xf numFmtId="0" fontId="228" fillId="0" borderId="0" xfId="0" applyNumberFormat="1" applyFont="1" applyAlignment="1">
      <alignment horizontal="right"/>
    </xf>
    <xf numFmtId="0" fontId="229" fillId="0" borderId="0" xfId="0" applyNumberFormat="1" applyFont="1" applyAlignment="1">
      <alignment horizontal="right"/>
    </xf>
    <xf numFmtId="0" fontId="230" fillId="0" borderId="0" xfId="0" applyNumberFormat="1" applyFont="1" applyAlignment="1">
      <alignment horizontal="right"/>
    </xf>
    <xf numFmtId="0" fontId="231" fillId="0" borderId="0" xfId="0" applyFont="1" applyAlignment="1">
      <alignment horizontal="left"/>
    </xf>
    <xf numFmtId="0" fontId="232" fillId="0" borderId="0" xfId="0" applyNumberFormat="1" applyFont="1" applyAlignment="1">
      <alignment horizontal="right"/>
    </xf>
    <xf numFmtId="0" fontId="233" fillId="0" borderId="0" xfId="0" applyNumberFormat="1" applyFont="1" applyAlignment="1">
      <alignment horizontal="right"/>
    </xf>
    <xf numFmtId="0" fontId="234" fillId="0" borderId="0" xfId="0" applyNumberFormat="1" applyFont="1" applyAlignment="1">
      <alignment horizontal="right"/>
    </xf>
    <xf numFmtId="0" fontId="235" fillId="0" borderId="0" xfId="0" applyFont="1" applyAlignment="1">
      <alignment horizontal="left" indent="1"/>
    </xf>
    <xf numFmtId="0" fontId="236" fillId="0" borderId="0" xfId="0" applyFont="1" applyAlignment="1">
      <alignment horizontal="left" indent="1"/>
    </xf>
    <xf numFmtId="0" fontId="237" fillId="0" borderId="0" xfId="0" applyNumberFormat="1" applyFont="1" applyAlignment="1">
      <alignment horizontal="right"/>
    </xf>
    <xf numFmtId="0" fontId="238" fillId="0" borderId="0" xfId="0" applyNumberFormat="1" applyFont="1" applyAlignment="1">
      <alignment horizontal="right"/>
    </xf>
    <xf numFmtId="0" fontId="239" fillId="0" borderId="0" xfId="0" applyNumberFormat="1" applyFont="1" applyAlignment="1">
      <alignment horizontal="right"/>
    </xf>
    <xf numFmtId="0" fontId="240" fillId="0" borderId="0" xfId="0" applyFont="1" applyAlignment="1">
      <alignment horizontal="left" indent="1"/>
    </xf>
    <xf numFmtId="0" fontId="241" fillId="0" borderId="0" xfId="0" applyFont="1" applyAlignment="1">
      <alignment horizontal="left" indent="1"/>
    </xf>
    <xf numFmtId="0" fontId="242" fillId="0" borderId="0" xfId="0" applyNumberFormat="1" applyFont="1" applyAlignment="1">
      <alignment horizontal="right"/>
    </xf>
    <xf numFmtId="0" fontId="243" fillId="0" borderId="0" xfId="0" applyNumberFormat="1" applyFont="1" applyAlignment="1">
      <alignment horizontal="right"/>
    </xf>
    <xf numFmtId="0" fontId="244" fillId="0" borderId="0" xfId="0" applyNumberFormat="1" applyFont="1" applyAlignment="1">
      <alignment horizontal="right"/>
    </xf>
    <xf numFmtId="0" fontId="245" fillId="0" borderId="0" xfId="0" applyFont="1" applyAlignment="1">
      <alignment horizontal="left" indent="1"/>
    </xf>
    <xf numFmtId="0" fontId="246" fillId="0" borderId="0" xfId="0" applyFont="1" applyAlignment="1">
      <alignment horizontal="left" indent="1"/>
    </xf>
    <xf numFmtId="0" fontId="247" fillId="0" borderId="0" xfId="0" applyNumberFormat="1" applyFont="1" applyAlignment="1">
      <alignment horizontal="right"/>
    </xf>
    <xf numFmtId="0" fontId="248" fillId="0" borderId="0" xfId="0" applyNumberFormat="1" applyFont="1" applyAlignment="1">
      <alignment horizontal="right"/>
    </xf>
    <xf numFmtId="0" fontId="249" fillId="0" borderId="0" xfId="0" applyNumberFormat="1" applyFont="1" applyAlignment="1">
      <alignment horizontal="right"/>
    </xf>
    <xf numFmtId="0" fontId="250" fillId="0" borderId="0" xfId="0" applyFont="1" applyAlignment="1">
      <alignment horizontal="left" indent="1"/>
    </xf>
    <xf numFmtId="0" fontId="251" fillId="0" borderId="0" xfId="0" applyFont="1" applyAlignment="1">
      <alignment horizontal="left" indent="1"/>
    </xf>
    <xf numFmtId="0" fontId="252" fillId="0" borderId="1" xfId="0" applyFont="1" applyBorder="1" applyAlignment="1">
      <alignment horizontal="center" vertical="center" wrapText="1"/>
    </xf>
    <xf numFmtId="0" fontId="253" fillId="0" borderId="0" xfId="0" applyFont="1" applyAlignment="1">
      <alignment horizontal="center"/>
    </xf>
    <xf numFmtId="0" fontId="254" fillId="0" borderId="0" xfId="0" applyFont="1" applyAlignment="1">
      <alignment horizontal="left"/>
    </xf>
    <xf numFmtId="0" fontId="255" fillId="0" borderId="0" xfId="0" applyNumberFormat="1" applyFont="1" applyAlignment="1">
      <alignment horizontal="right"/>
    </xf>
    <xf numFmtId="0" fontId="256" fillId="0" borderId="0" xfId="0" applyNumberFormat="1" applyFont="1" applyAlignment="1">
      <alignment horizontal="right"/>
    </xf>
    <xf numFmtId="0" fontId="257" fillId="0" borderId="0" xfId="0" applyNumberFormat="1" applyFont="1" applyAlignment="1">
      <alignment horizontal="right"/>
    </xf>
    <xf numFmtId="0" fontId="258" fillId="0" borderId="0" xfId="0" applyFont="1" applyAlignment="1">
      <alignment horizontal="left" indent="1"/>
    </xf>
    <xf numFmtId="0" fontId="259" fillId="0" borderId="0" xfId="0" applyNumberFormat="1" applyFont="1" applyAlignment="1">
      <alignment horizontal="right"/>
    </xf>
    <xf numFmtId="164" fontId="260" fillId="0" borderId="0" xfId="0" applyNumberFormat="1" applyFont="1" applyAlignment="1">
      <alignment horizontal="right"/>
    </xf>
    <xf numFmtId="164" fontId="261" fillId="0" borderId="0" xfId="0" applyNumberFormat="1" applyFont="1" applyAlignment="1">
      <alignment horizontal="right"/>
    </xf>
    <xf numFmtId="0" fontId="262" fillId="0" borderId="0" xfId="0" applyFont="1" applyAlignment="1">
      <alignment horizontal="left" indent="1"/>
    </xf>
    <xf numFmtId="0" fontId="263" fillId="0" borderId="0" xfId="0" applyNumberFormat="1" applyFont="1" applyAlignment="1">
      <alignment horizontal="right"/>
    </xf>
    <xf numFmtId="164" fontId="264" fillId="0" borderId="0" xfId="0" applyNumberFormat="1" applyFont="1" applyAlignment="1">
      <alignment horizontal="right"/>
    </xf>
    <xf numFmtId="164" fontId="265" fillId="0" borderId="0" xfId="0" applyNumberFormat="1" applyFont="1" applyAlignment="1">
      <alignment horizontal="right"/>
    </xf>
    <xf numFmtId="0" fontId="266" fillId="0" borderId="0" xfId="0" applyFont="1" applyAlignment="1">
      <alignment horizontal="left" indent="1"/>
    </xf>
    <xf numFmtId="0" fontId="267" fillId="0" borderId="0" xfId="0" applyNumberFormat="1" applyFont="1" applyAlignment="1">
      <alignment horizontal="right"/>
    </xf>
    <xf numFmtId="164" fontId="268" fillId="0" borderId="0" xfId="0" applyNumberFormat="1" applyFont="1" applyAlignment="1">
      <alignment horizontal="right"/>
    </xf>
    <xf numFmtId="164" fontId="269" fillId="0" borderId="0" xfId="0" applyNumberFormat="1" applyFont="1" applyAlignment="1">
      <alignment horizontal="right"/>
    </xf>
    <xf numFmtId="0" fontId="270" fillId="0" borderId="0" xfId="0" applyFont="1" applyAlignment="1">
      <alignment horizontal="left" indent="1"/>
    </xf>
    <xf numFmtId="0" fontId="271" fillId="0" borderId="0" xfId="0" applyNumberFormat="1" applyFont="1" applyAlignment="1">
      <alignment horizontal="right"/>
    </xf>
    <xf numFmtId="164" fontId="272" fillId="0" borderId="0" xfId="0" applyNumberFormat="1" applyFont="1" applyAlignment="1">
      <alignment horizontal="right"/>
    </xf>
    <xf numFmtId="164" fontId="273" fillId="0" borderId="0" xfId="0" applyNumberFormat="1" applyFont="1" applyAlignment="1">
      <alignment horizontal="right"/>
    </xf>
    <xf numFmtId="0" fontId="274" fillId="0" borderId="0" xfId="0" applyFont="1" applyAlignment="1">
      <alignment horizontal="left" indent="1"/>
    </xf>
    <xf numFmtId="0" fontId="275" fillId="0" borderId="0" xfId="0" applyNumberFormat="1" applyFont="1" applyAlignment="1">
      <alignment horizontal="right"/>
    </xf>
    <xf numFmtId="164" fontId="276" fillId="0" borderId="0" xfId="0" applyNumberFormat="1" applyFont="1" applyAlignment="1">
      <alignment horizontal="right"/>
    </xf>
    <xf numFmtId="164" fontId="277" fillId="0" borderId="0" xfId="0" applyNumberFormat="1" applyFont="1" applyAlignment="1">
      <alignment horizontal="right"/>
    </xf>
    <xf numFmtId="0" fontId="278" fillId="0" borderId="4" xfId="0" applyFont="1" applyBorder="1" applyAlignment="1">
      <alignment horizontal="left"/>
    </xf>
    <xf numFmtId="0" fontId="279" fillId="0" borderId="4" xfId="0" applyNumberFormat="1" applyFont="1" applyBorder="1" applyAlignment="1">
      <alignment horizontal="right"/>
    </xf>
    <xf numFmtId="164" fontId="280" fillId="0" borderId="4" xfId="0" applyNumberFormat="1" applyFont="1" applyBorder="1" applyAlignment="1">
      <alignment horizontal="right"/>
    </xf>
    <xf numFmtId="164" fontId="281" fillId="0" borderId="4" xfId="0" applyNumberFormat="1" applyFont="1" applyBorder="1" applyAlignment="1">
      <alignment horizontal="right"/>
    </xf>
    <xf numFmtId="0" fontId="282" fillId="0" borderId="0" xfId="0" applyFont="1" applyAlignment="1">
      <alignment horizontal="left"/>
    </xf>
    <xf numFmtId="0" fontId="283" fillId="0" borderId="0" xfId="0" applyNumberFormat="1" applyFont="1" applyAlignment="1">
      <alignment horizontal="right"/>
    </xf>
    <xf numFmtId="0" fontId="284" fillId="0" borderId="0" xfId="0" applyNumberFormat="1" applyFont="1" applyAlignment="1">
      <alignment horizontal="right"/>
    </xf>
    <xf numFmtId="0" fontId="285" fillId="0" borderId="0" xfId="0" applyNumberFormat="1" applyFont="1" applyAlignment="1">
      <alignment horizontal="right"/>
    </xf>
    <xf numFmtId="0" fontId="286" fillId="0" borderId="0" xfId="0" applyFont="1" applyAlignment="1">
      <alignment horizontal="left"/>
    </xf>
    <xf numFmtId="0" fontId="287" fillId="0" borderId="0" xfId="0" applyNumberFormat="1" applyFont="1" applyAlignment="1">
      <alignment horizontal="right"/>
    </xf>
    <xf numFmtId="0" fontId="288" fillId="0" borderId="0" xfId="0" applyNumberFormat="1" applyFont="1" applyAlignment="1">
      <alignment horizontal="right"/>
    </xf>
    <xf numFmtId="0" fontId="289" fillId="0" borderId="0" xfId="0" applyNumberFormat="1" applyFont="1" applyAlignment="1">
      <alignment horizontal="right"/>
    </xf>
    <xf numFmtId="0" fontId="290" fillId="0" borderId="0" xfId="0" applyFont="1" applyAlignment="1">
      <alignment horizontal="left" indent="1"/>
    </xf>
    <xf numFmtId="0" fontId="291" fillId="0" borderId="0" xfId="0" applyNumberFormat="1" applyFont="1" applyAlignment="1">
      <alignment horizontal="right"/>
    </xf>
    <xf numFmtId="164" fontId="292" fillId="0" borderId="0" xfId="0" applyNumberFormat="1" applyFont="1" applyAlignment="1">
      <alignment horizontal="right"/>
    </xf>
    <xf numFmtId="164" fontId="293" fillId="0" borderId="0" xfId="0" applyNumberFormat="1" applyFont="1" applyAlignment="1">
      <alignment horizontal="right"/>
    </xf>
    <xf numFmtId="0" fontId="294" fillId="0" borderId="4" xfId="0" applyFont="1" applyBorder="1" applyAlignment="1">
      <alignment horizontal="left"/>
    </xf>
    <xf numFmtId="0" fontId="295" fillId="0" borderId="0" xfId="0" applyNumberFormat="1" applyFont="1" applyAlignment="1">
      <alignment horizontal="right"/>
    </xf>
    <xf numFmtId="164" fontId="296" fillId="0" borderId="4" xfId="0" applyNumberFormat="1" applyFont="1" applyBorder="1" applyAlignment="1">
      <alignment horizontal="right"/>
    </xf>
    <xf numFmtId="164" fontId="297" fillId="0" borderId="4" xfId="0" applyNumberFormat="1" applyFont="1" applyBorder="1" applyAlignment="1">
      <alignment horizontal="right"/>
    </xf>
    <xf numFmtId="0" fontId="298" fillId="0" borderId="0" xfId="0" applyFont="1" applyAlignment="1">
      <alignment horizontal="left"/>
    </xf>
    <xf numFmtId="0" fontId="299" fillId="0" borderId="0" xfId="0" applyNumberFormat="1" applyFont="1" applyAlignment="1">
      <alignment horizontal="right"/>
    </xf>
    <xf numFmtId="0" fontId="300" fillId="0" borderId="0" xfId="0" applyNumberFormat="1" applyFont="1" applyAlignment="1">
      <alignment horizontal="right"/>
    </xf>
    <xf numFmtId="0" fontId="301" fillId="0" borderId="0" xfId="0" applyNumberFormat="1" applyFont="1" applyAlignment="1">
      <alignment horizontal="right"/>
    </xf>
    <xf numFmtId="0" fontId="302" fillId="0" borderId="0" xfId="0" applyFont="1" applyAlignment="1">
      <alignment horizontal="left"/>
    </xf>
    <xf numFmtId="0" fontId="303" fillId="0" borderId="0" xfId="0" applyNumberFormat="1" applyFont="1" applyAlignment="1">
      <alignment horizontal="right"/>
    </xf>
    <xf numFmtId="0" fontId="304" fillId="0" borderId="0" xfId="0" applyNumberFormat="1" applyFont="1" applyAlignment="1">
      <alignment horizontal="right"/>
    </xf>
    <xf numFmtId="0" fontId="305" fillId="0" borderId="0" xfId="0" applyNumberFormat="1" applyFont="1" applyAlignment="1">
      <alignment horizontal="right"/>
    </xf>
    <xf numFmtId="0" fontId="306" fillId="0" borderId="0" xfId="0" applyFont="1" applyAlignment="1">
      <alignment horizontal="left" indent="1"/>
    </xf>
    <xf numFmtId="0" fontId="307" fillId="0" borderId="0" xfId="0" applyNumberFormat="1" applyFont="1" applyAlignment="1">
      <alignment horizontal="right"/>
    </xf>
    <xf numFmtId="165" fontId="308" fillId="0" borderId="0" xfId="0" applyNumberFormat="1" applyFont="1" applyAlignment="1">
      <alignment horizontal="right"/>
    </xf>
    <xf numFmtId="164" fontId="309" fillId="0" borderId="0" xfId="0" applyNumberFormat="1" applyFont="1" applyAlignment="1">
      <alignment horizontal="right"/>
    </xf>
    <xf numFmtId="0" fontId="310" fillId="0" borderId="0" xfId="0" applyFont="1" applyAlignment="1">
      <alignment horizontal="left" indent="1"/>
    </xf>
    <xf numFmtId="0" fontId="311" fillId="0" borderId="0" xfId="0" applyNumberFormat="1" applyFont="1" applyAlignment="1">
      <alignment horizontal="right"/>
    </xf>
    <xf numFmtId="165" fontId="312" fillId="0" borderId="0" xfId="0" applyNumberFormat="1" applyFont="1" applyAlignment="1">
      <alignment horizontal="right"/>
    </xf>
    <xf numFmtId="164" fontId="313" fillId="0" borderId="0" xfId="0" applyNumberFormat="1" applyFont="1" applyAlignment="1">
      <alignment horizontal="right"/>
    </xf>
    <xf numFmtId="0" fontId="314" fillId="0" borderId="4" xfId="0" applyFont="1" applyBorder="1" applyAlignment="1">
      <alignment horizontal="left"/>
    </xf>
    <xf numFmtId="0" fontId="315" fillId="0" borderId="0" xfId="0" applyNumberFormat="1" applyFont="1" applyAlignment="1">
      <alignment horizontal="right"/>
    </xf>
    <xf numFmtId="164" fontId="316" fillId="0" borderId="4" xfId="0" applyNumberFormat="1" applyFont="1" applyBorder="1" applyAlignment="1">
      <alignment horizontal="right"/>
    </xf>
    <xf numFmtId="164" fontId="317" fillId="0" borderId="4" xfId="0" applyNumberFormat="1" applyFont="1" applyBorder="1" applyAlignment="1">
      <alignment horizontal="right"/>
    </xf>
    <xf numFmtId="0" fontId="318" fillId="0" borderId="0" xfId="0" applyFont="1" applyAlignment="1">
      <alignment horizontal="left"/>
    </xf>
    <xf numFmtId="0" fontId="319" fillId="0" borderId="0" xfId="0" applyNumberFormat="1" applyFont="1" applyAlignment="1">
      <alignment horizontal="right"/>
    </xf>
    <xf numFmtId="0" fontId="320" fillId="0" borderId="0" xfId="0" applyNumberFormat="1" applyFont="1" applyAlignment="1">
      <alignment horizontal="right"/>
    </xf>
    <xf numFmtId="0" fontId="321" fillId="0" borderId="0" xfId="0" applyNumberFormat="1" applyFont="1" applyAlignment="1">
      <alignment horizontal="right"/>
    </xf>
    <xf numFmtId="0" fontId="322" fillId="0" borderId="0" xfId="0" applyFont="1" applyAlignment="1">
      <alignment horizontal="left"/>
    </xf>
    <xf numFmtId="0" fontId="323" fillId="0" borderId="0" xfId="0" applyNumberFormat="1" applyFont="1" applyAlignment="1">
      <alignment horizontal="right"/>
    </xf>
    <xf numFmtId="164" fontId="324" fillId="0" borderId="0" xfId="0" applyNumberFormat="1" applyFont="1" applyAlignment="1">
      <alignment horizontal="right"/>
    </xf>
    <xf numFmtId="164" fontId="325" fillId="0" borderId="0" xfId="0" applyNumberFormat="1" applyFont="1" applyAlignment="1">
      <alignment horizontal="right"/>
    </xf>
    <xf numFmtId="0" fontId="326" fillId="0" borderId="0" xfId="0" applyFont="1" applyAlignment="1">
      <alignment horizontal="left"/>
    </xf>
    <xf numFmtId="0" fontId="327" fillId="0" borderId="0" xfId="0" applyNumberFormat="1" applyFont="1" applyAlignment="1">
      <alignment horizontal="right"/>
    </xf>
    <xf numFmtId="0" fontId="328" fillId="0" borderId="0" xfId="0" applyNumberFormat="1" applyFont="1" applyAlignment="1">
      <alignment horizontal="right"/>
    </xf>
    <xf numFmtId="0" fontId="329" fillId="0" borderId="0" xfId="0" applyNumberFormat="1" applyFont="1" applyAlignment="1">
      <alignment horizontal="right"/>
    </xf>
    <xf numFmtId="0" fontId="330" fillId="0" borderId="0" xfId="0" applyFont="1" applyAlignment="1">
      <alignment horizontal="left"/>
    </xf>
    <xf numFmtId="0" fontId="331" fillId="0" borderId="0" xfId="0" applyNumberFormat="1" applyFont="1" applyAlignment="1">
      <alignment horizontal="right"/>
    </xf>
    <xf numFmtId="0" fontId="332" fillId="0" borderId="0" xfId="0" applyNumberFormat="1" applyFont="1" applyAlignment="1">
      <alignment horizontal="right"/>
    </xf>
    <xf numFmtId="0" fontId="333" fillId="0" borderId="0" xfId="0" applyNumberFormat="1" applyFont="1" applyAlignment="1">
      <alignment horizontal="right"/>
    </xf>
    <xf numFmtId="0" fontId="334" fillId="0" borderId="0" xfId="0" applyFont="1" applyAlignment="1">
      <alignment horizontal="left" indent="1"/>
    </xf>
    <xf numFmtId="0" fontId="335" fillId="0" borderId="0" xfId="0" applyNumberFormat="1" applyFont="1" applyAlignment="1">
      <alignment horizontal="right"/>
    </xf>
    <xf numFmtId="164" fontId="336" fillId="0" borderId="0" xfId="0" applyNumberFormat="1" applyFont="1" applyAlignment="1">
      <alignment horizontal="right"/>
    </xf>
    <xf numFmtId="0" fontId="337" fillId="0" borderId="0" xfId="0" applyNumberFormat="1" applyFont="1" applyAlignment="1">
      <alignment horizontal="right"/>
    </xf>
    <xf numFmtId="0" fontId="338" fillId="0" borderId="0" xfId="0" applyFont="1" applyAlignment="1">
      <alignment horizontal="left" indent="1"/>
    </xf>
    <xf numFmtId="0" fontId="339" fillId="0" borderId="0" xfId="0" applyNumberFormat="1" applyFont="1" applyAlignment="1">
      <alignment horizontal="right"/>
    </xf>
    <xf numFmtId="164" fontId="340" fillId="0" borderId="0" xfId="0" applyNumberFormat="1" applyFont="1" applyAlignment="1">
      <alignment horizontal="right"/>
    </xf>
    <xf numFmtId="0" fontId="341" fillId="0" borderId="0" xfId="0" applyNumberFormat="1" applyFont="1" applyAlignment="1">
      <alignment horizontal="right"/>
    </xf>
    <xf numFmtId="0" fontId="342" fillId="0" borderId="0" xfId="0" applyFont="1" applyAlignment="1">
      <alignment horizontal="left" indent="1"/>
    </xf>
    <xf numFmtId="0" fontId="343" fillId="0" borderId="0" xfId="0" applyNumberFormat="1" applyFont="1" applyAlignment="1">
      <alignment horizontal="right"/>
    </xf>
    <xf numFmtId="164" fontId="344" fillId="0" borderId="0" xfId="0" applyNumberFormat="1" applyFont="1" applyAlignment="1">
      <alignment horizontal="right"/>
    </xf>
    <xf numFmtId="0" fontId="345" fillId="0" borderId="0" xfId="0" applyNumberFormat="1" applyFont="1" applyAlignment="1">
      <alignment horizontal="right"/>
    </xf>
    <xf numFmtId="0" fontId="346" fillId="0" borderId="0" xfId="0" applyFont="1" applyAlignment="1">
      <alignment horizontal="left" indent="1"/>
    </xf>
    <xf numFmtId="0" fontId="347" fillId="0" borderId="0" xfId="0" applyNumberFormat="1" applyFont="1" applyAlignment="1">
      <alignment horizontal="right"/>
    </xf>
    <xf numFmtId="164" fontId="348" fillId="0" borderId="0" xfId="0" applyNumberFormat="1" applyFont="1" applyAlignment="1">
      <alignment horizontal="right"/>
    </xf>
    <xf numFmtId="0" fontId="349" fillId="0" borderId="0" xfId="0" applyNumberFormat="1" applyFont="1" applyAlignment="1">
      <alignment horizontal="right"/>
    </xf>
    <xf numFmtId="0" fontId="350" fillId="0" borderId="0" xfId="0" applyFont="1" applyAlignment="1">
      <alignment horizontal="left" indent="1"/>
    </xf>
    <xf numFmtId="0" fontId="351" fillId="0" borderId="0" xfId="0" applyNumberFormat="1" applyFont="1" applyAlignment="1">
      <alignment horizontal="right"/>
    </xf>
    <xf numFmtId="164" fontId="352" fillId="0" borderId="0" xfId="0" applyNumberFormat="1" applyFont="1" applyAlignment="1">
      <alignment horizontal="right"/>
    </xf>
    <xf numFmtId="0" fontId="353" fillId="0" borderId="0" xfId="0" applyNumberFormat="1" applyFont="1" applyAlignment="1">
      <alignment horizontal="right"/>
    </xf>
    <xf numFmtId="0" fontId="354" fillId="0" borderId="0" xfId="0" applyFont="1" applyAlignment="1">
      <alignment horizontal="left"/>
    </xf>
    <xf numFmtId="0" fontId="355" fillId="0" borderId="0" xfId="0" applyNumberFormat="1" applyFont="1" applyAlignment="1">
      <alignment horizontal="right"/>
    </xf>
    <xf numFmtId="0" fontId="356" fillId="0" borderId="0" xfId="0" applyNumberFormat="1" applyFont="1" applyAlignment="1">
      <alignment horizontal="right"/>
    </xf>
    <xf numFmtId="0" fontId="357" fillId="0" borderId="0" xfId="0" applyNumberFormat="1" applyFont="1" applyAlignment="1">
      <alignment horizontal="right"/>
    </xf>
    <xf numFmtId="0" fontId="358" fillId="0" borderId="0" xfId="0" applyFont="1" applyAlignment="1">
      <alignment horizontal="left"/>
    </xf>
    <xf numFmtId="0" fontId="359" fillId="0" borderId="0" xfId="0" applyNumberFormat="1" applyFont="1" applyAlignment="1">
      <alignment horizontal="right"/>
    </xf>
    <xf numFmtId="0" fontId="360" fillId="0" borderId="0" xfId="0" applyNumberFormat="1" applyFont="1" applyAlignment="1">
      <alignment horizontal="right"/>
    </xf>
    <xf numFmtId="0" fontId="361" fillId="0" borderId="0" xfId="0" applyNumberFormat="1" applyFont="1" applyAlignment="1">
      <alignment horizontal="right"/>
    </xf>
    <xf numFmtId="0" fontId="362" fillId="0" borderId="0" xfId="0" applyFont="1" applyAlignment="1">
      <alignment horizontal="left" indent="1"/>
    </xf>
    <xf numFmtId="167" fontId="363" fillId="0" borderId="0" xfId="0" applyNumberFormat="1" applyFont="1" applyAlignment="1">
      <alignment horizontal="right"/>
    </xf>
    <xf numFmtId="0" fontId="364" fillId="0" borderId="0" xfId="0" applyFont="1" applyAlignment="1">
      <alignment horizontal="left" indent="1"/>
    </xf>
    <xf numFmtId="167" fontId="365" fillId="0" borderId="0" xfId="0" applyNumberFormat="1" applyFont="1" applyAlignment="1">
      <alignment horizontal="right"/>
    </xf>
    <xf numFmtId="0" fontId="366" fillId="0" borderId="0" xfId="0" applyFont="1" applyAlignment="1">
      <alignment horizontal="left"/>
    </xf>
    <xf numFmtId="0" fontId="367" fillId="0" borderId="0" xfId="0" applyNumberFormat="1" applyFont="1" applyAlignment="1">
      <alignment horizontal="right"/>
    </xf>
    <xf numFmtId="0" fontId="368" fillId="0" borderId="0" xfId="0" applyNumberFormat="1" applyFont="1" applyAlignment="1">
      <alignment horizontal="right"/>
    </xf>
    <xf numFmtId="0" fontId="369" fillId="0" borderId="0" xfId="0" applyNumberFormat="1" applyFont="1" applyAlignment="1">
      <alignment horizontal="right"/>
    </xf>
    <xf numFmtId="0" fontId="370" fillId="0" borderId="0" xfId="0" applyFont="1" applyAlignment="1">
      <alignment horizontal="left"/>
    </xf>
    <xf numFmtId="0" fontId="371" fillId="0" borderId="0" xfId="0" applyNumberFormat="1" applyFont="1" applyAlignment="1">
      <alignment horizontal="right"/>
    </xf>
    <xf numFmtId="0" fontId="372" fillId="0" borderId="0" xfId="0" applyNumberFormat="1" applyFont="1" applyAlignment="1">
      <alignment horizontal="right"/>
    </xf>
    <xf numFmtId="0" fontId="373" fillId="0" borderId="0" xfId="0" applyNumberFormat="1" applyFont="1" applyAlignment="1">
      <alignment horizontal="right"/>
    </xf>
    <xf numFmtId="0" fontId="374" fillId="0" borderId="0" xfId="0" applyFont="1" applyAlignment="1">
      <alignment horizontal="left" indent="1"/>
    </xf>
    <xf numFmtId="168" fontId="375" fillId="0" borderId="0" xfId="0" applyNumberFormat="1" applyFont="1" applyAlignment="1">
      <alignment horizontal="right"/>
    </xf>
    <xf numFmtId="0" fontId="376" fillId="0" borderId="0" xfId="0" applyFont="1" applyAlignment="1">
      <alignment horizontal="left" indent="1"/>
    </xf>
    <xf numFmtId="168" fontId="377" fillId="0" borderId="0" xfId="0" applyNumberFormat="1" applyFont="1" applyAlignment="1">
      <alignment horizontal="right"/>
    </xf>
    <xf numFmtId="0" fontId="378" fillId="0" borderId="0" xfId="0" applyFont="1" applyAlignment="1">
      <alignment horizontal="left" indent="1"/>
    </xf>
    <xf numFmtId="168" fontId="379" fillId="0" borderId="0" xfId="0" applyNumberFormat="1" applyFont="1" applyAlignment="1">
      <alignment horizontal="right"/>
    </xf>
    <xf numFmtId="0" fontId="380" fillId="0" borderId="0" xfId="0" applyFont="1" applyAlignment="1">
      <alignment horizontal="left"/>
    </xf>
    <xf numFmtId="0" fontId="381" fillId="0" borderId="0" xfId="0" applyNumberFormat="1" applyFont="1" applyAlignment="1">
      <alignment horizontal="right"/>
    </xf>
    <xf numFmtId="0" fontId="382" fillId="0" borderId="0" xfId="0" applyNumberFormat="1" applyFont="1" applyAlignment="1">
      <alignment horizontal="right"/>
    </xf>
    <xf numFmtId="0" fontId="383" fillId="0" borderId="0" xfId="0" applyNumberFormat="1" applyFont="1" applyAlignment="1">
      <alignment horizontal="right"/>
    </xf>
    <xf numFmtId="0" fontId="384" fillId="0" borderId="0" xfId="0" applyNumberFormat="1" applyFont="1" applyAlignment="1">
      <alignment horizontal="right"/>
    </xf>
    <xf numFmtId="164" fontId="385" fillId="0" borderId="0" xfId="0" applyNumberFormat="1" applyFont="1" applyAlignment="1">
      <alignment horizontal="right"/>
    </xf>
    <xf numFmtId="0" fontId="386" fillId="0" borderId="0" xfId="0" applyNumberFormat="1" applyFont="1" applyAlignment="1">
      <alignment horizontal="right"/>
    </xf>
    <xf numFmtId="0" fontId="387" fillId="0" borderId="0" xfId="0" applyNumberFormat="1" applyFont="1" applyAlignment="1">
      <alignment horizontal="right"/>
    </xf>
    <xf numFmtId="164" fontId="388" fillId="0" borderId="5" xfId="0" applyNumberFormat="1" applyFont="1" applyBorder="1" applyAlignment="1">
      <alignment horizontal="right"/>
    </xf>
    <xf numFmtId="0" fontId="389" fillId="0" borderId="0" xfId="0" applyNumberFormat="1" applyFont="1" applyAlignment="1">
      <alignment horizontal="right"/>
    </xf>
    <xf numFmtId="0" fontId="390" fillId="0" borderId="0" xfId="0" applyFont="1" applyAlignment="1">
      <alignment horizontal="left"/>
    </xf>
    <xf numFmtId="0" fontId="391" fillId="0" borderId="0" xfId="0" applyNumberFormat="1" applyFont="1" applyAlignment="1">
      <alignment horizontal="right"/>
    </xf>
    <xf numFmtId="0" fontId="392" fillId="0" borderId="0" xfId="0" applyNumberFormat="1" applyFont="1" applyAlignment="1">
      <alignment horizontal="right"/>
    </xf>
    <xf numFmtId="0" fontId="393" fillId="0" borderId="0" xfId="0" applyNumberFormat="1" applyFont="1" applyAlignment="1">
      <alignment horizontal="right"/>
    </xf>
    <xf numFmtId="0" fontId="394" fillId="0" borderId="0" xfId="0" applyFont="1" applyAlignment="1">
      <alignment horizontal="left" indent="1"/>
    </xf>
    <xf numFmtId="0" fontId="395" fillId="0" borderId="0" xfId="0" applyNumberFormat="1" applyFont="1" applyAlignment="1">
      <alignment horizontal="right"/>
    </xf>
    <xf numFmtId="0" fontId="396" fillId="0" borderId="0" xfId="0" applyNumberFormat="1" applyFont="1" applyAlignment="1">
      <alignment horizontal="right"/>
    </xf>
    <xf numFmtId="0" fontId="397" fillId="0" borderId="0" xfId="0" applyNumberFormat="1" applyFont="1" applyAlignment="1">
      <alignment horizontal="right"/>
    </xf>
    <xf numFmtId="0" fontId="398" fillId="0" borderId="0" xfId="0" applyFont="1" applyAlignment="1">
      <alignment horizontal="left" indent="3"/>
    </xf>
    <xf numFmtId="0" fontId="399" fillId="0" borderId="0" xfId="0" applyNumberFormat="1" applyFont="1" applyAlignment="1">
      <alignment horizontal="right"/>
    </xf>
    <xf numFmtId="0" fontId="400" fillId="0" borderId="0" xfId="0" applyNumberFormat="1" applyFont="1" applyAlignment="1">
      <alignment horizontal="right"/>
    </xf>
    <xf numFmtId="0" fontId="401" fillId="0" borderId="0" xfId="0" applyNumberFormat="1" applyFont="1" applyAlignment="1">
      <alignment horizontal="right"/>
    </xf>
    <xf numFmtId="0" fontId="402" fillId="0" borderId="0" xfId="0" applyFont="1" applyAlignment="1">
      <alignment horizontal="left"/>
    </xf>
    <xf numFmtId="0" fontId="403" fillId="0" borderId="0" xfId="0" applyNumberFormat="1" applyFont="1" applyAlignment="1">
      <alignment horizontal="right"/>
    </xf>
    <xf numFmtId="0" fontId="404" fillId="0" borderId="0" xfId="0" applyNumberFormat="1" applyFont="1" applyAlignment="1">
      <alignment horizontal="right"/>
    </xf>
    <xf numFmtId="0" fontId="405" fillId="0" borderId="0" xfId="0" applyNumberFormat="1" applyFont="1" applyAlignment="1">
      <alignment horizontal="right"/>
    </xf>
    <xf numFmtId="0" fontId="406" fillId="0" borderId="0" xfId="0" applyFont="1" applyAlignment="1">
      <alignment horizontal="left" indent="1"/>
    </xf>
    <xf numFmtId="0" fontId="407" fillId="0" borderId="0" xfId="0" applyFont="1" applyAlignment="1">
      <alignment horizontal="left" indent="1"/>
    </xf>
    <xf numFmtId="0" fontId="408" fillId="0" borderId="0" xfId="0" applyNumberFormat="1" applyFont="1" applyAlignment="1">
      <alignment horizontal="right"/>
    </xf>
    <xf numFmtId="0" fontId="409" fillId="0" borderId="0" xfId="0" applyNumberFormat="1" applyFont="1" applyAlignment="1">
      <alignment horizontal="right"/>
    </xf>
    <xf numFmtId="0" fontId="410" fillId="0" borderId="0" xfId="0" applyNumberFormat="1" applyFont="1" applyAlignment="1">
      <alignment horizontal="right"/>
    </xf>
    <xf numFmtId="0" fontId="411" fillId="0" borderId="0" xfId="0" applyFont="1" applyAlignment="1">
      <alignment horizontal="left" indent="1"/>
    </xf>
    <xf numFmtId="0" fontId="412" fillId="0" borderId="0" xfId="0" applyFont="1" applyAlignment="1">
      <alignment horizontal="left" indent="1"/>
    </xf>
    <xf numFmtId="0" fontId="413" fillId="0" borderId="0" xfId="0" applyNumberFormat="1" applyFont="1" applyAlignment="1">
      <alignment horizontal="right"/>
    </xf>
    <xf numFmtId="0" fontId="414" fillId="0" borderId="0" xfId="0" applyNumberFormat="1" applyFont="1" applyAlignment="1">
      <alignment horizontal="right"/>
    </xf>
    <xf numFmtId="0" fontId="415" fillId="0" borderId="0" xfId="0" applyNumberFormat="1" applyFont="1" applyAlignment="1">
      <alignment horizontal="right"/>
    </xf>
    <xf numFmtId="0" fontId="416" fillId="0" borderId="0" xfId="0" applyFont="1" applyAlignment="1">
      <alignment horizontal="left" indent="1"/>
    </xf>
    <xf numFmtId="0" fontId="417" fillId="0" borderId="0" xfId="0" applyFont="1" applyAlignment="1">
      <alignment horizontal="left" indent="1"/>
    </xf>
    <xf numFmtId="0" fontId="418" fillId="0" borderId="1" xfId="0" applyFont="1" applyBorder="1" applyAlignment="1">
      <alignment horizontal="center" vertical="center" wrapText="1"/>
    </xf>
    <xf numFmtId="0" fontId="419" fillId="0" borderId="0" xfId="0" applyFont="1" applyAlignment="1">
      <alignment horizontal="left"/>
    </xf>
    <xf numFmtId="164" fontId="420" fillId="0" borderId="0" xfId="0" applyNumberFormat="1" applyFont="1" applyAlignment="1">
      <alignment horizontal="right"/>
    </xf>
    <xf numFmtId="164" fontId="421" fillId="0" borderId="0" xfId="0" applyNumberFormat="1" applyFont="1" applyAlignment="1">
      <alignment horizontal="right"/>
    </xf>
    <xf numFmtId="0" fontId="422" fillId="0" borderId="0" xfId="0" applyNumberFormat="1" applyFont="1" applyAlignment="1">
      <alignment horizontal="right"/>
    </xf>
    <xf numFmtId="0" fontId="423" fillId="0" borderId="0" xfId="0" applyFont="1" applyAlignment="1">
      <alignment horizontal="left" indent="1"/>
    </xf>
    <xf numFmtId="0" fontId="424" fillId="0" borderId="0" xfId="0" applyNumberFormat="1" applyFont="1" applyAlignment="1">
      <alignment horizontal="right"/>
    </xf>
    <xf numFmtId="0" fontId="425" fillId="0" borderId="0" xfId="0" applyNumberFormat="1" applyFont="1" applyAlignment="1">
      <alignment horizontal="right"/>
    </xf>
    <xf numFmtId="0" fontId="426" fillId="0" borderId="0" xfId="0" applyNumberFormat="1" applyFont="1" applyAlignment="1">
      <alignment horizontal="right"/>
    </xf>
    <xf numFmtId="0" fontId="427" fillId="0" borderId="0" xfId="0" applyFont="1" applyAlignment="1">
      <alignment horizontal="left" indent="2"/>
    </xf>
    <xf numFmtId="0" fontId="428" fillId="0" borderId="0" xfId="0" applyNumberFormat="1" applyFont="1" applyAlignment="1">
      <alignment horizontal="right"/>
    </xf>
    <xf numFmtId="164" fontId="429" fillId="0" borderId="0" xfId="0" applyNumberFormat="1" applyFont="1" applyAlignment="1">
      <alignment horizontal="right"/>
    </xf>
    <xf numFmtId="164" fontId="430" fillId="0" borderId="0" xfId="0" applyNumberFormat="1" applyFont="1" applyAlignment="1">
      <alignment horizontal="right"/>
    </xf>
    <xf numFmtId="0" fontId="431" fillId="0" borderId="0" xfId="0" applyFont="1" applyAlignment="1">
      <alignment horizontal="left" indent="2"/>
    </xf>
    <xf numFmtId="164" fontId="432" fillId="0" borderId="0" xfId="0" applyNumberFormat="1" applyFont="1" applyAlignment="1">
      <alignment horizontal="right"/>
    </xf>
    <xf numFmtId="0" fontId="433" fillId="0" borderId="0" xfId="0" applyFont="1" applyAlignment="1">
      <alignment horizontal="left" indent="2"/>
    </xf>
    <xf numFmtId="164" fontId="434" fillId="0" borderId="0" xfId="0" applyNumberFormat="1" applyFont="1" applyAlignment="1">
      <alignment horizontal="right"/>
    </xf>
    <xf numFmtId="0" fontId="435" fillId="0" borderId="0" xfId="0" applyFont="1" applyAlignment="1">
      <alignment horizontal="left" indent="2"/>
    </xf>
    <xf numFmtId="164" fontId="436" fillId="0" borderId="0" xfId="0" applyNumberFormat="1" applyFont="1" applyAlignment="1">
      <alignment horizontal="right"/>
    </xf>
    <xf numFmtId="0" fontId="437" fillId="0" borderId="0" xfId="0" applyFont="1" applyAlignment="1">
      <alignment horizontal="left" indent="1"/>
    </xf>
    <xf numFmtId="0" fontId="438" fillId="0" borderId="0" xfId="0" applyNumberFormat="1" applyFont="1" applyAlignment="1">
      <alignment horizontal="right"/>
    </xf>
    <xf numFmtId="0" fontId="439" fillId="0" borderId="0" xfId="0" applyNumberFormat="1" applyFont="1" applyAlignment="1">
      <alignment horizontal="right"/>
    </xf>
    <xf numFmtId="0" fontId="440" fillId="0" borderId="0" xfId="0" applyNumberFormat="1" applyFont="1" applyAlignment="1">
      <alignment horizontal="right"/>
    </xf>
    <xf numFmtId="0" fontId="441" fillId="0" borderId="0" xfId="0" applyFont="1" applyAlignment="1">
      <alignment horizontal="left" indent="1"/>
    </xf>
    <xf numFmtId="164" fontId="442" fillId="0" borderId="0" xfId="0" applyNumberFormat="1" applyFont="1" applyAlignment="1">
      <alignment horizontal="right"/>
    </xf>
    <xf numFmtId="164" fontId="443" fillId="0" borderId="0" xfId="0" applyNumberFormat="1" applyFont="1" applyAlignment="1">
      <alignment horizontal="right"/>
    </xf>
    <xf numFmtId="0" fontId="444" fillId="0" borderId="0" xfId="0" applyNumberFormat="1" applyFont="1" applyAlignment="1">
      <alignment horizontal="right"/>
    </xf>
    <xf numFmtId="0" fontId="445" fillId="0" borderId="0" xfId="0" applyFont="1" applyAlignment="1">
      <alignment horizontal="left" indent="1"/>
    </xf>
    <xf numFmtId="164" fontId="446" fillId="0" borderId="0" xfId="0" applyNumberFormat="1" applyFont="1" applyAlignment="1">
      <alignment horizontal="right"/>
    </xf>
    <xf numFmtId="164" fontId="447" fillId="0" borderId="0" xfId="0" applyNumberFormat="1" applyFont="1" applyAlignment="1">
      <alignment horizontal="right"/>
    </xf>
    <xf numFmtId="0" fontId="448" fillId="0" borderId="0" xfId="0" applyNumberFormat="1" applyFont="1" applyAlignment="1">
      <alignment horizontal="right"/>
    </xf>
    <xf numFmtId="0" fontId="449" fillId="0" borderId="0" xfId="0" applyFont="1" applyAlignment="1">
      <alignment horizontal="left" indent="1"/>
    </xf>
    <xf numFmtId="164" fontId="450" fillId="0" borderId="3" xfId="0" applyNumberFormat="1" applyFont="1" applyBorder="1" applyAlignment="1">
      <alignment horizontal="right"/>
    </xf>
    <xf numFmtId="164" fontId="451" fillId="0" borderId="3" xfId="0" applyNumberFormat="1" applyFont="1" applyBorder="1" applyAlignment="1">
      <alignment horizontal="right"/>
    </xf>
    <xf numFmtId="0" fontId="452" fillId="0" borderId="0" xfId="0" applyNumberFormat="1" applyFont="1" applyAlignment="1">
      <alignment horizontal="right"/>
    </xf>
    <xf numFmtId="0" fontId="453" fillId="0" borderId="0" xfId="0" applyFont="1" applyAlignment="1">
      <alignment horizontal="left" indent="1"/>
    </xf>
    <xf numFmtId="0" fontId="454" fillId="0" borderId="0" xfId="0" applyNumberFormat="1" applyFont="1" applyAlignment="1">
      <alignment horizontal="right"/>
    </xf>
    <xf numFmtId="0" fontId="455" fillId="0" borderId="0" xfId="0" applyNumberFormat="1" applyFont="1" applyAlignment="1">
      <alignment horizontal="right"/>
    </xf>
    <xf numFmtId="0" fontId="456" fillId="0" borderId="0" xfId="0" applyNumberFormat="1" applyFont="1" applyAlignment="1">
      <alignment horizontal="right"/>
    </xf>
    <xf numFmtId="0" fontId="457" fillId="0" borderId="0" xfId="0" applyFont="1" applyAlignment="1">
      <alignment horizontal="left" indent="1"/>
    </xf>
    <xf numFmtId="164" fontId="458" fillId="0" borderId="6" xfId="0" applyNumberFormat="1" applyFont="1" applyBorder="1" applyAlignment="1">
      <alignment horizontal="right"/>
    </xf>
    <xf numFmtId="164" fontId="459" fillId="0" borderId="6" xfId="0" applyNumberFormat="1" applyFont="1" applyBorder="1" applyAlignment="1">
      <alignment horizontal="right"/>
    </xf>
    <xf numFmtId="0" fontId="460" fillId="0" borderId="0" xfId="0" applyNumberFormat="1" applyFont="1" applyAlignment="1">
      <alignment horizontal="right"/>
    </xf>
    <xf numFmtId="0" fontId="461" fillId="0" borderId="0" xfId="0" applyFont="1" applyAlignment="1">
      <alignment horizontal="left" indent="1"/>
    </xf>
    <xf numFmtId="0" fontId="462" fillId="0" borderId="0" xfId="0" applyNumberFormat="1" applyFont="1" applyAlignment="1">
      <alignment horizontal="right"/>
    </xf>
    <xf numFmtId="0" fontId="463" fillId="0" borderId="0" xfId="0" applyNumberFormat="1" applyFont="1" applyAlignment="1">
      <alignment horizontal="right"/>
    </xf>
    <xf numFmtId="0" fontId="464" fillId="0" borderId="0" xfId="0" applyNumberFormat="1" applyFont="1" applyAlignment="1">
      <alignment horizontal="right"/>
    </xf>
    <xf numFmtId="0" fontId="465" fillId="0" borderId="0" xfId="0" applyFont="1" applyAlignment="1">
      <alignment horizontal="left" indent="1"/>
    </xf>
    <xf numFmtId="0" fontId="466" fillId="0" borderId="0" xfId="0" applyNumberFormat="1" applyFont="1" applyAlignment="1">
      <alignment horizontal="right"/>
    </xf>
    <xf numFmtId="164" fontId="467" fillId="0" borderId="0" xfId="0" applyNumberFormat="1" applyFont="1" applyAlignment="1">
      <alignment horizontal="right"/>
    </xf>
    <xf numFmtId="0" fontId="468" fillId="0" borderId="0" xfId="0" applyNumberFormat="1" applyFont="1" applyAlignment="1">
      <alignment horizontal="right"/>
    </xf>
    <xf numFmtId="0" fontId="469" fillId="0" borderId="0" xfId="0" applyFont="1" applyAlignment="1">
      <alignment horizontal="left" indent="1"/>
    </xf>
    <xf numFmtId="0" fontId="470" fillId="0" borderId="0" xfId="0" applyNumberFormat="1" applyFont="1" applyAlignment="1">
      <alignment horizontal="right"/>
    </xf>
    <xf numFmtId="0" fontId="471" fillId="0" borderId="0" xfId="0" applyNumberFormat="1" applyFont="1" applyAlignment="1">
      <alignment horizontal="right"/>
    </xf>
    <xf numFmtId="0" fontId="472" fillId="0" borderId="0" xfId="0" applyNumberFormat="1" applyFont="1" applyAlignment="1">
      <alignment horizontal="right"/>
    </xf>
    <xf numFmtId="0" fontId="473" fillId="0" borderId="0" xfId="0" applyFont="1" applyAlignment="1">
      <alignment horizontal="left" indent="1"/>
    </xf>
    <xf numFmtId="0" fontId="474" fillId="0" borderId="0" xfId="0" applyNumberFormat="1" applyFont="1" applyAlignment="1">
      <alignment horizontal="right"/>
    </xf>
    <xf numFmtId="0" fontId="475" fillId="0" borderId="0" xfId="0" applyNumberFormat="1" applyFont="1" applyAlignment="1">
      <alignment horizontal="right"/>
    </xf>
    <xf numFmtId="0" fontId="476" fillId="0" borderId="0" xfId="0" applyNumberFormat="1" applyFont="1" applyAlignment="1">
      <alignment horizontal="right"/>
    </xf>
    <xf numFmtId="0" fontId="477" fillId="0" borderId="0" xfId="0" applyFont="1" applyAlignment="1">
      <alignment horizontal="left" indent="2"/>
    </xf>
    <xf numFmtId="164" fontId="478" fillId="0" borderId="0" xfId="0" applyNumberFormat="1" applyFont="1" applyAlignment="1">
      <alignment horizontal="right"/>
    </xf>
    <xf numFmtId="0" fontId="479" fillId="0" borderId="0" xfId="0" applyFont="1" applyAlignment="1">
      <alignment horizontal="left" indent="2"/>
    </xf>
    <xf numFmtId="164" fontId="480" fillId="0" borderId="0" xfId="0" applyNumberFormat="1" applyFont="1" applyAlignment="1">
      <alignment horizontal="right"/>
    </xf>
    <xf numFmtId="0" fontId="481" fillId="0" borderId="0" xfId="0" applyFont="1" applyAlignment="1">
      <alignment horizontal="left" indent="1"/>
    </xf>
    <xf numFmtId="0" fontId="482" fillId="0" borderId="0" xfId="0" applyNumberFormat="1" applyFont="1" applyAlignment="1">
      <alignment horizontal="right"/>
    </xf>
    <xf numFmtId="0" fontId="483" fillId="0" borderId="0" xfId="0" applyNumberFormat="1" applyFont="1" applyAlignment="1">
      <alignment horizontal="right"/>
    </xf>
    <xf numFmtId="0" fontId="484" fillId="0" borderId="0" xfId="0" applyNumberFormat="1" applyFont="1" applyAlignment="1">
      <alignment horizontal="right"/>
    </xf>
    <xf numFmtId="0" fontId="485" fillId="0" borderId="0" xfId="0" applyFont="1" applyAlignment="1">
      <alignment horizontal="left" indent="1"/>
    </xf>
    <xf numFmtId="0" fontId="486" fillId="0" borderId="0" xfId="0" applyNumberFormat="1" applyFont="1" applyAlignment="1">
      <alignment horizontal="right"/>
    </xf>
    <xf numFmtId="0" fontId="487" fillId="0" borderId="0" xfId="0" applyNumberFormat="1" applyFont="1" applyAlignment="1">
      <alignment horizontal="right"/>
    </xf>
    <xf numFmtId="0" fontId="488" fillId="0" borderId="0" xfId="0" applyNumberFormat="1" applyFont="1" applyAlignment="1">
      <alignment horizontal="right"/>
    </xf>
    <xf numFmtId="0" fontId="489" fillId="0" borderId="0" xfId="0" applyFont="1" applyAlignment="1">
      <alignment horizontal="left" indent="2"/>
    </xf>
    <xf numFmtId="164" fontId="490" fillId="0" borderId="0" xfId="0" applyNumberFormat="1" applyFont="1" applyAlignment="1">
      <alignment horizontal="right"/>
    </xf>
    <xf numFmtId="0" fontId="491" fillId="0" borderId="0" xfId="0" applyFont="1" applyAlignment="1">
      <alignment horizontal="left" indent="2"/>
    </xf>
    <xf numFmtId="0" fontId="492" fillId="0" borderId="0" xfId="0" applyNumberFormat="1" applyFont="1" applyAlignment="1">
      <alignment horizontal="right"/>
    </xf>
    <xf numFmtId="164" fontId="493" fillId="0" borderId="0" xfId="0" applyNumberFormat="1" applyFont="1" applyAlignment="1">
      <alignment horizontal="right"/>
    </xf>
    <xf numFmtId="164" fontId="494" fillId="0" borderId="0" xfId="0" applyNumberFormat="1" applyFont="1" applyAlignment="1">
      <alignment horizontal="right"/>
    </xf>
    <xf numFmtId="0" fontId="495" fillId="0" borderId="0" xfId="0" applyFont="1" applyAlignment="1">
      <alignment horizontal="left" indent="2"/>
    </xf>
    <xf numFmtId="0" fontId="496" fillId="0" borderId="0" xfId="0" applyNumberFormat="1" applyFont="1" applyAlignment="1">
      <alignment horizontal="right"/>
    </xf>
    <xf numFmtId="164" fontId="497" fillId="0" borderId="0" xfId="0" applyNumberFormat="1" applyFont="1" applyAlignment="1">
      <alignment horizontal="right"/>
    </xf>
    <xf numFmtId="164" fontId="498" fillId="0" borderId="0" xfId="0" applyNumberFormat="1" applyFont="1" applyAlignment="1">
      <alignment horizontal="right"/>
    </xf>
    <xf numFmtId="0" fontId="499" fillId="0" borderId="0" xfId="0" applyFont="1" applyAlignment="1">
      <alignment horizontal="left" indent="1"/>
    </xf>
    <xf numFmtId="0" fontId="500" fillId="0" borderId="0" xfId="0" applyNumberFormat="1" applyFont="1" applyAlignment="1">
      <alignment horizontal="right"/>
    </xf>
    <xf numFmtId="0" fontId="501" fillId="0" borderId="0" xfId="0" applyNumberFormat="1" applyFont="1" applyAlignment="1">
      <alignment horizontal="right"/>
    </xf>
    <xf numFmtId="169" fontId="502" fillId="0" borderId="0" xfId="0" applyNumberFormat="1" applyFont="1" applyAlignment="1">
      <alignment horizontal="right"/>
    </xf>
    <xf numFmtId="0" fontId="503" fillId="0" borderId="0" xfId="0" applyFont="1" applyAlignment="1">
      <alignment horizontal="left" indent="1"/>
    </xf>
    <xf numFmtId="0" fontId="504" fillId="0" borderId="0" xfId="0" applyNumberFormat="1" applyFont="1" applyAlignment="1">
      <alignment horizontal="right"/>
    </xf>
    <xf numFmtId="164" fontId="505" fillId="0" borderId="7" xfId="0" applyNumberFormat="1" applyFont="1" applyBorder="1" applyAlignment="1">
      <alignment horizontal="right"/>
    </xf>
    <xf numFmtId="164" fontId="506" fillId="0" borderId="7" xfId="0" applyNumberFormat="1" applyFont="1" applyBorder="1" applyAlignment="1">
      <alignment horizontal="right"/>
    </xf>
    <xf numFmtId="0" fontId="507" fillId="0" borderId="0" xfId="0" applyFont="1"/>
    <xf numFmtId="0" fontId="508" fillId="0" borderId="1" xfId="0" applyFont="1" applyBorder="1" applyAlignment="1">
      <alignment horizontal="center" vertical="center" wrapText="1"/>
    </xf>
    <xf numFmtId="0" fontId="509" fillId="0" borderId="0" xfId="0" applyFont="1" applyAlignment="1">
      <alignment horizontal="left"/>
    </xf>
    <xf numFmtId="164" fontId="510" fillId="0" borderId="0" xfId="0" applyNumberFormat="1" applyFont="1" applyAlignment="1">
      <alignment horizontal="right"/>
    </xf>
    <xf numFmtId="164" fontId="511" fillId="0" borderId="0" xfId="0" applyNumberFormat="1" applyFont="1" applyAlignment="1">
      <alignment horizontal="right"/>
    </xf>
    <xf numFmtId="0" fontId="512" fillId="0" borderId="0" xfId="0" applyNumberFormat="1" applyFont="1" applyAlignment="1">
      <alignment horizontal="right"/>
    </xf>
    <xf numFmtId="0" fontId="513" fillId="0" borderId="0" xfId="0" applyFont="1" applyAlignment="1">
      <alignment horizontal="left" indent="1"/>
    </xf>
    <xf numFmtId="0" fontId="514" fillId="0" borderId="0" xfId="0" applyNumberFormat="1" applyFont="1" applyAlignment="1">
      <alignment horizontal="right"/>
    </xf>
    <xf numFmtId="0" fontId="515" fillId="0" borderId="0" xfId="0" applyNumberFormat="1" applyFont="1" applyAlignment="1">
      <alignment horizontal="right"/>
    </xf>
    <xf numFmtId="0" fontId="516" fillId="0" borderId="0" xfId="0" applyNumberFormat="1" applyFont="1" applyAlignment="1">
      <alignment horizontal="right"/>
    </xf>
    <xf numFmtId="0" fontId="517" fillId="0" borderId="0" xfId="0" applyFont="1" applyAlignment="1">
      <alignment horizontal="left" indent="2"/>
    </xf>
    <xf numFmtId="0" fontId="518" fillId="0" borderId="0" xfId="0" applyNumberFormat="1" applyFont="1" applyAlignment="1">
      <alignment horizontal="right"/>
    </xf>
    <xf numFmtId="164" fontId="519" fillId="0" borderId="0" xfId="0" applyNumberFormat="1" applyFont="1" applyAlignment="1">
      <alignment horizontal="right"/>
    </xf>
    <xf numFmtId="164" fontId="520" fillId="0" borderId="0" xfId="0" applyNumberFormat="1" applyFont="1" applyAlignment="1">
      <alignment horizontal="right"/>
    </xf>
    <xf numFmtId="0" fontId="521" fillId="0" borderId="0" xfId="0" applyFont="1" applyAlignment="1">
      <alignment horizontal="left" indent="2"/>
    </xf>
    <xf numFmtId="164" fontId="522" fillId="0" borderId="0" xfId="0" applyNumberFormat="1" applyFont="1" applyAlignment="1">
      <alignment horizontal="right"/>
    </xf>
    <xf numFmtId="0" fontId="523" fillId="0" borderId="0" xfId="0" applyFont="1" applyAlignment="1">
      <alignment horizontal="left" indent="2"/>
    </xf>
    <xf numFmtId="164" fontId="524" fillId="0" borderId="0" xfId="0" applyNumberFormat="1" applyFont="1" applyAlignment="1">
      <alignment horizontal="right"/>
    </xf>
    <xf numFmtId="0" fontId="525" fillId="0" borderId="0" xfId="0" applyFont="1" applyAlignment="1">
      <alignment horizontal="left" indent="2"/>
    </xf>
    <xf numFmtId="164" fontId="526" fillId="0" borderId="0" xfId="0" applyNumberFormat="1" applyFont="1" applyAlignment="1">
      <alignment horizontal="right"/>
    </xf>
    <xf numFmtId="0" fontId="527" fillId="0" borderId="0" xfId="0" applyFont="1" applyAlignment="1">
      <alignment horizontal="left" indent="1"/>
    </xf>
    <xf numFmtId="0" fontId="528" fillId="0" borderId="0" xfId="0" applyNumberFormat="1" applyFont="1" applyAlignment="1">
      <alignment horizontal="right"/>
    </xf>
    <xf numFmtId="0" fontId="529" fillId="0" borderId="0" xfId="0" applyNumberFormat="1" applyFont="1" applyAlignment="1">
      <alignment horizontal="right"/>
    </xf>
    <xf numFmtId="0" fontId="530" fillId="0" borderId="0" xfId="0" applyNumberFormat="1" applyFont="1" applyAlignment="1">
      <alignment horizontal="right"/>
    </xf>
    <xf numFmtId="0" fontId="531" fillId="0" borderId="0" xfId="0" applyFont="1" applyAlignment="1">
      <alignment horizontal="left" indent="1"/>
    </xf>
    <xf numFmtId="164" fontId="532" fillId="0" borderId="0" xfId="0" applyNumberFormat="1" applyFont="1" applyAlignment="1">
      <alignment horizontal="right"/>
    </xf>
    <xf numFmtId="164" fontId="533" fillId="0" borderId="0" xfId="0" applyNumberFormat="1" applyFont="1" applyAlignment="1">
      <alignment horizontal="right"/>
    </xf>
    <xf numFmtId="0" fontId="534" fillId="0" borderId="0" xfId="0" applyNumberFormat="1" applyFont="1" applyAlignment="1">
      <alignment horizontal="right"/>
    </xf>
    <xf numFmtId="0" fontId="535" fillId="0" borderId="0" xfId="0" applyFont="1" applyAlignment="1">
      <alignment horizontal="left" indent="1"/>
    </xf>
    <xf numFmtId="164" fontId="536" fillId="0" borderId="0" xfId="0" applyNumberFormat="1" applyFont="1" applyAlignment="1">
      <alignment horizontal="right"/>
    </xf>
    <xf numFmtId="164" fontId="537" fillId="0" borderId="0" xfId="0" applyNumberFormat="1" applyFont="1" applyAlignment="1">
      <alignment horizontal="right"/>
    </xf>
    <xf numFmtId="0" fontId="538" fillId="0" borderId="0" xfId="0" applyNumberFormat="1" applyFont="1" applyAlignment="1">
      <alignment horizontal="right"/>
    </xf>
    <xf numFmtId="0" fontId="539" fillId="0" borderId="0" xfId="0" applyFont="1" applyAlignment="1">
      <alignment horizontal="left" indent="1"/>
    </xf>
    <xf numFmtId="164" fontId="540" fillId="0" borderId="3" xfId="0" applyNumberFormat="1" applyFont="1" applyBorder="1" applyAlignment="1">
      <alignment horizontal="right"/>
    </xf>
    <xf numFmtId="164" fontId="541" fillId="0" borderId="3" xfId="0" applyNumberFormat="1" applyFont="1" applyBorder="1" applyAlignment="1">
      <alignment horizontal="right"/>
    </xf>
    <xf numFmtId="0" fontId="542" fillId="0" borderId="0" xfId="0" applyNumberFormat="1" applyFont="1" applyAlignment="1">
      <alignment horizontal="right"/>
    </xf>
    <xf numFmtId="0" fontId="543" fillId="0" borderId="0" xfId="0" applyFont="1" applyAlignment="1">
      <alignment horizontal="left" indent="1"/>
    </xf>
    <xf numFmtId="0" fontId="544" fillId="0" borderId="0" xfId="0" applyNumberFormat="1" applyFont="1" applyAlignment="1">
      <alignment horizontal="right"/>
    </xf>
    <xf numFmtId="0" fontId="545" fillId="0" borderId="0" xfId="0" applyNumberFormat="1" applyFont="1" applyAlignment="1">
      <alignment horizontal="right"/>
    </xf>
    <xf numFmtId="0" fontId="546" fillId="0" borderId="0" xfId="0" applyNumberFormat="1" applyFont="1" applyAlignment="1">
      <alignment horizontal="right"/>
    </xf>
    <xf numFmtId="0" fontId="547" fillId="0" borderId="0" xfId="0" applyFont="1" applyAlignment="1">
      <alignment horizontal="left" indent="1"/>
    </xf>
    <xf numFmtId="164" fontId="548" fillId="0" borderId="6" xfId="0" applyNumberFormat="1" applyFont="1" applyBorder="1" applyAlignment="1">
      <alignment horizontal="right"/>
    </xf>
    <xf numFmtId="164" fontId="549" fillId="0" borderId="6" xfId="0" applyNumberFormat="1" applyFont="1" applyBorder="1" applyAlignment="1">
      <alignment horizontal="right"/>
    </xf>
    <xf numFmtId="0" fontId="550" fillId="0" borderId="0" xfId="0" applyNumberFormat="1" applyFont="1" applyAlignment="1">
      <alignment horizontal="right"/>
    </xf>
    <xf numFmtId="0" fontId="551" fillId="0" borderId="0" xfId="0" applyFont="1" applyAlignment="1">
      <alignment horizontal="left" indent="1"/>
    </xf>
    <xf numFmtId="0" fontId="552" fillId="0" borderId="0" xfId="0" applyNumberFormat="1" applyFont="1" applyAlignment="1">
      <alignment horizontal="right"/>
    </xf>
    <xf numFmtId="0" fontId="553" fillId="0" borderId="0" xfId="0" applyNumberFormat="1" applyFont="1" applyAlignment="1">
      <alignment horizontal="right"/>
    </xf>
    <xf numFmtId="0" fontId="554" fillId="0" borderId="0" xfId="0" applyNumberFormat="1" applyFont="1" applyAlignment="1">
      <alignment horizontal="right"/>
    </xf>
    <xf numFmtId="0" fontId="555" fillId="0" borderId="0" xfId="0" applyFont="1" applyAlignment="1">
      <alignment horizontal="left" indent="1"/>
    </xf>
    <xf numFmtId="0" fontId="556" fillId="0" borderId="0" xfId="0" applyNumberFormat="1" applyFont="1" applyAlignment="1">
      <alignment horizontal="right"/>
    </xf>
    <xf numFmtId="164" fontId="557" fillId="0" borderId="0" xfId="0" applyNumberFormat="1" applyFont="1" applyAlignment="1">
      <alignment horizontal="right"/>
    </xf>
    <xf numFmtId="0" fontId="558" fillId="0" borderId="0" xfId="0" applyNumberFormat="1" applyFont="1" applyAlignment="1">
      <alignment horizontal="right"/>
    </xf>
    <xf numFmtId="0" fontId="559" fillId="0" borderId="0" xfId="0" applyFont="1" applyAlignment="1">
      <alignment horizontal="left" indent="1"/>
    </xf>
    <xf numFmtId="0" fontId="560" fillId="0" borderId="0" xfId="0" applyNumberFormat="1" applyFont="1" applyAlignment="1">
      <alignment horizontal="right"/>
    </xf>
    <xf numFmtId="0" fontId="561" fillId="0" borderId="0" xfId="0" applyNumberFormat="1" applyFont="1" applyAlignment="1">
      <alignment horizontal="right"/>
    </xf>
    <xf numFmtId="0" fontId="562" fillId="0" borderId="0" xfId="0" applyNumberFormat="1" applyFont="1" applyAlignment="1">
      <alignment horizontal="right"/>
    </xf>
    <xf numFmtId="0" fontId="563" fillId="0" borderId="0" xfId="0" applyFont="1" applyAlignment="1">
      <alignment horizontal="left" indent="1"/>
    </xf>
    <xf numFmtId="0" fontId="564" fillId="0" borderId="0" xfId="0" applyNumberFormat="1" applyFont="1" applyAlignment="1">
      <alignment horizontal="right"/>
    </xf>
    <xf numFmtId="0" fontId="565" fillId="0" borderId="0" xfId="0" applyNumberFormat="1" applyFont="1" applyAlignment="1">
      <alignment horizontal="right"/>
    </xf>
    <xf numFmtId="0" fontId="566" fillId="0" borderId="0" xfId="0" applyNumberFormat="1" applyFont="1" applyAlignment="1">
      <alignment horizontal="right"/>
    </xf>
    <xf numFmtId="0" fontId="567" fillId="0" borderId="0" xfId="0" applyFont="1" applyAlignment="1">
      <alignment horizontal="left" indent="2"/>
    </xf>
    <xf numFmtId="164" fontId="568" fillId="0" borderId="0" xfId="0" applyNumberFormat="1" applyFont="1" applyAlignment="1">
      <alignment horizontal="right"/>
    </xf>
    <xf numFmtId="0" fontId="569" fillId="0" borderId="0" xfId="0" applyFont="1" applyAlignment="1">
      <alignment horizontal="left" indent="2"/>
    </xf>
    <xf numFmtId="164" fontId="570" fillId="0" borderId="0" xfId="0" applyNumberFormat="1" applyFont="1" applyAlignment="1">
      <alignment horizontal="right"/>
    </xf>
    <xf numFmtId="0" fontId="571" fillId="0" borderId="0" xfId="0" applyFont="1" applyAlignment="1">
      <alignment horizontal="left" indent="1"/>
    </xf>
    <xf numFmtId="0" fontId="572" fillId="0" borderId="0" xfId="0" applyNumberFormat="1" applyFont="1" applyAlignment="1">
      <alignment horizontal="right"/>
    </xf>
    <xf numFmtId="0" fontId="573" fillId="0" borderId="0" xfId="0" applyNumberFormat="1" applyFont="1" applyAlignment="1">
      <alignment horizontal="right"/>
    </xf>
    <xf numFmtId="0" fontId="574" fillId="0" borderId="0" xfId="0" applyNumberFormat="1" applyFont="1" applyAlignment="1">
      <alignment horizontal="right"/>
    </xf>
    <xf numFmtId="0" fontId="575" fillId="0" borderId="0" xfId="0" applyFont="1" applyAlignment="1">
      <alignment horizontal="left" indent="1"/>
    </xf>
    <xf numFmtId="0" fontId="576" fillId="0" borderId="0" xfId="0" applyNumberFormat="1" applyFont="1" applyAlignment="1">
      <alignment horizontal="right"/>
    </xf>
    <xf numFmtId="0" fontId="577" fillId="0" borderId="0" xfId="0" applyNumberFormat="1" applyFont="1" applyAlignment="1">
      <alignment horizontal="right"/>
    </xf>
    <xf numFmtId="0" fontId="578" fillId="0" borderId="0" xfId="0" applyNumberFormat="1" applyFont="1" applyAlignment="1">
      <alignment horizontal="right"/>
    </xf>
    <xf numFmtId="0" fontId="579" fillId="0" borderId="0" xfId="0" applyFont="1" applyAlignment="1">
      <alignment horizontal="left" indent="2"/>
    </xf>
    <xf numFmtId="164" fontId="580" fillId="0" borderId="0" xfId="0" applyNumberFormat="1" applyFont="1" applyAlignment="1">
      <alignment horizontal="right"/>
    </xf>
    <xf numFmtId="0" fontId="581" fillId="0" borderId="0" xfId="0" applyFont="1" applyAlignment="1">
      <alignment horizontal="left" indent="2"/>
    </xf>
    <xf numFmtId="0" fontId="582" fillId="0" borderId="0" xfId="0" applyNumberFormat="1" applyFont="1" applyAlignment="1">
      <alignment horizontal="right"/>
    </xf>
    <xf numFmtId="164" fontId="583" fillId="0" borderId="0" xfId="0" applyNumberFormat="1" applyFont="1" applyAlignment="1">
      <alignment horizontal="right"/>
    </xf>
    <xf numFmtId="164" fontId="584" fillId="0" borderId="0" xfId="0" applyNumberFormat="1" applyFont="1" applyAlignment="1">
      <alignment horizontal="right"/>
    </xf>
    <xf numFmtId="0" fontId="585" fillId="0" borderId="0" xfId="0" applyFont="1" applyAlignment="1">
      <alignment horizontal="left" indent="2"/>
    </xf>
    <xf numFmtId="0" fontId="586" fillId="0" borderId="0" xfId="0" applyNumberFormat="1" applyFont="1" applyAlignment="1">
      <alignment horizontal="right"/>
    </xf>
    <xf numFmtId="164" fontId="587" fillId="0" borderId="0" xfId="0" applyNumberFormat="1" applyFont="1" applyAlignment="1">
      <alignment horizontal="right"/>
    </xf>
    <xf numFmtId="164" fontId="588" fillId="0" borderId="0" xfId="0" applyNumberFormat="1" applyFont="1" applyAlignment="1">
      <alignment horizontal="right"/>
    </xf>
    <xf numFmtId="0" fontId="589" fillId="0" borderId="0" xfId="0" applyFont="1" applyAlignment="1">
      <alignment horizontal="left" indent="1"/>
    </xf>
    <xf numFmtId="0" fontId="590" fillId="0" borderId="0" xfId="0" applyNumberFormat="1" applyFont="1" applyAlignment="1">
      <alignment horizontal="right"/>
    </xf>
    <xf numFmtId="0" fontId="591" fillId="0" borderId="0" xfId="0" applyNumberFormat="1" applyFont="1" applyAlignment="1">
      <alignment horizontal="right"/>
    </xf>
    <xf numFmtId="0" fontId="592" fillId="0" borderId="0" xfId="0" applyNumberFormat="1" applyFont="1" applyAlignment="1">
      <alignment horizontal="right"/>
    </xf>
    <xf numFmtId="0" fontId="593" fillId="0" borderId="0" xfId="0" applyFont="1" applyAlignment="1">
      <alignment horizontal="left" indent="1"/>
    </xf>
    <xf numFmtId="0" fontId="594" fillId="0" borderId="0" xfId="0" applyNumberFormat="1" applyFont="1" applyAlignment="1">
      <alignment horizontal="right"/>
    </xf>
    <xf numFmtId="164" fontId="595" fillId="0" borderId="7" xfId="0" applyNumberFormat="1" applyFont="1" applyBorder="1" applyAlignment="1">
      <alignment horizontal="right"/>
    </xf>
    <xf numFmtId="164" fontId="596" fillId="0" borderId="7" xfId="0" applyNumberFormat="1" applyFont="1" applyBorder="1" applyAlignment="1">
      <alignment horizontal="right"/>
    </xf>
    <xf numFmtId="0" fontId="597" fillId="0" borderId="0" xfId="0" applyFont="1"/>
    <xf numFmtId="0" fontId="598" fillId="0" borderId="1" xfId="0" applyFont="1" applyBorder="1" applyAlignment="1">
      <alignment horizontal="center" vertical="center" wrapText="1"/>
    </xf>
    <xf numFmtId="0" fontId="599" fillId="0" borderId="0" xfId="0" applyFont="1" applyAlignment="1">
      <alignment horizontal="left"/>
    </xf>
    <xf numFmtId="164" fontId="600" fillId="0" borderId="0" xfId="0" applyNumberFormat="1" applyFont="1" applyAlignment="1">
      <alignment horizontal="right"/>
    </xf>
    <xf numFmtId="164" fontId="601" fillId="0" borderId="0" xfId="0" applyNumberFormat="1" applyFont="1" applyAlignment="1">
      <alignment horizontal="right"/>
    </xf>
    <xf numFmtId="0" fontId="602" fillId="0" borderId="0" xfId="0" applyNumberFormat="1" applyFont="1" applyAlignment="1">
      <alignment horizontal="right"/>
    </xf>
    <xf numFmtId="0" fontId="603" fillId="0" borderId="0" xfId="0" applyFont="1" applyAlignment="1">
      <alignment horizontal="left" indent="1"/>
    </xf>
    <xf numFmtId="0" fontId="604" fillId="0" borderId="0" xfId="0" applyNumberFormat="1" applyFont="1" applyAlignment="1">
      <alignment horizontal="right"/>
    </xf>
    <xf numFmtId="0" fontId="605" fillId="0" borderId="0" xfId="0" applyNumberFormat="1" applyFont="1" applyAlignment="1">
      <alignment horizontal="right"/>
    </xf>
    <xf numFmtId="0" fontId="606" fillId="0" borderId="0" xfId="0" applyNumberFormat="1" applyFont="1" applyAlignment="1">
      <alignment horizontal="right"/>
    </xf>
    <xf numFmtId="0" fontId="607" fillId="0" borderId="0" xfId="0" applyFont="1" applyAlignment="1">
      <alignment horizontal="left" indent="2"/>
    </xf>
    <xf numFmtId="0" fontId="608" fillId="0" borderId="0" xfId="0" applyNumberFormat="1" applyFont="1" applyAlignment="1">
      <alignment horizontal="right"/>
    </xf>
    <xf numFmtId="164" fontId="609" fillId="0" borderId="0" xfId="0" applyNumberFormat="1" applyFont="1" applyAlignment="1">
      <alignment horizontal="right"/>
    </xf>
    <xf numFmtId="164" fontId="610" fillId="0" borderId="0" xfId="0" applyNumberFormat="1" applyFont="1" applyAlignment="1">
      <alignment horizontal="right"/>
    </xf>
    <xf numFmtId="0" fontId="611" fillId="0" borderId="0" xfId="0" applyFont="1" applyAlignment="1">
      <alignment horizontal="left" indent="2"/>
    </xf>
    <xf numFmtId="164" fontId="612" fillId="0" borderId="0" xfId="0" applyNumberFormat="1" applyFont="1" applyAlignment="1">
      <alignment horizontal="right"/>
    </xf>
    <xf numFmtId="0" fontId="613" fillId="0" borderId="0" xfId="0" applyFont="1" applyAlignment="1">
      <alignment horizontal="left" indent="2"/>
    </xf>
    <xf numFmtId="164" fontId="614" fillId="0" borderId="0" xfId="0" applyNumberFormat="1" applyFont="1" applyAlignment="1">
      <alignment horizontal="right"/>
    </xf>
    <xf numFmtId="0" fontId="615" fillId="0" borderId="0" xfId="0" applyFont="1" applyAlignment="1">
      <alignment horizontal="left" indent="2"/>
    </xf>
    <xf numFmtId="164" fontId="616" fillId="0" borderId="0" xfId="0" applyNumberFormat="1" applyFont="1" applyAlignment="1">
      <alignment horizontal="right"/>
    </xf>
    <xf numFmtId="0" fontId="617" fillId="0" borderId="0" xfId="0" applyFont="1" applyAlignment="1">
      <alignment horizontal="left" indent="1"/>
    </xf>
    <xf numFmtId="0" fontId="618" fillId="0" borderId="0" xfId="0" applyNumberFormat="1" applyFont="1" applyAlignment="1">
      <alignment horizontal="right"/>
    </xf>
    <xf numFmtId="0" fontId="619" fillId="0" borderId="0" xfId="0" applyNumberFormat="1" applyFont="1" applyAlignment="1">
      <alignment horizontal="right"/>
    </xf>
    <xf numFmtId="0" fontId="620" fillId="0" borderId="0" xfId="0" applyNumberFormat="1" applyFont="1" applyAlignment="1">
      <alignment horizontal="right"/>
    </xf>
    <xf numFmtId="0" fontId="621" fillId="0" borderId="0" xfId="0" applyFont="1" applyAlignment="1">
      <alignment horizontal="left" indent="1"/>
    </xf>
    <xf numFmtId="164" fontId="622" fillId="0" borderId="0" xfId="0" applyNumberFormat="1" applyFont="1" applyAlignment="1">
      <alignment horizontal="right"/>
    </xf>
    <xf numFmtId="164" fontId="623" fillId="0" borderId="0" xfId="0" applyNumberFormat="1" applyFont="1" applyAlignment="1">
      <alignment horizontal="right"/>
    </xf>
    <xf numFmtId="0" fontId="624" fillId="0" borderId="0" xfId="0" applyNumberFormat="1" applyFont="1" applyAlignment="1">
      <alignment horizontal="right"/>
    </xf>
    <xf numFmtId="0" fontId="625" fillId="0" borderId="0" xfId="0" applyFont="1" applyAlignment="1">
      <alignment horizontal="left" indent="1"/>
    </xf>
    <xf numFmtId="164" fontId="626" fillId="0" borderId="0" xfId="0" applyNumberFormat="1" applyFont="1" applyAlignment="1">
      <alignment horizontal="right"/>
    </xf>
    <xf numFmtId="164" fontId="627" fillId="0" borderId="0" xfId="0" applyNumberFormat="1" applyFont="1" applyAlignment="1">
      <alignment horizontal="right"/>
    </xf>
    <xf numFmtId="0" fontId="628" fillId="0" borderId="0" xfId="0" applyNumberFormat="1" applyFont="1" applyAlignment="1">
      <alignment horizontal="right"/>
    </xf>
    <xf numFmtId="0" fontId="629" fillId="0" borderId="0" xfId="0" applyFont="1" applyAlignment="1">
      <alignment horizontal="left" indent="1"/>
    </xf>
    <xf numFmtId="164" fontId="630" fillId="0" borderId="3" xfId="0" applyNumberFormat="1" applyFont="1" applyBorder="1" applyAlignment="1">
      <alignment horizontal="right"/>
    </xf>
    <xf numFmtId="164" fontId="631" fillId="0" borderId="3" xfId="0" applyNumberFormat="1" applyFont="1" applyBorder="1" applyAlignment="1">
      <alignment horizontal="right"/>
    </xf>
    <xf numFmtId="0" fontId="632" fillId="0" borderId="0" xfId="0" applyNumberFormat="1" applyFont="1" applyAlignment="1">
      <alignment horizontal="right"/>
    </xf>
    <xf numFmtId="0" fontId="633" fillId="0" borderId="0" xfId="0" applyFont="1" applyAlignment="1">
      <alignment horizontal="left" indent="1"/>
    </xf>
    <xf numFmtId="0" fontId="634" fillId="0" borderId="0" xfId="0" applyNumberFormat="1" applyFont="1" applyAlignment="1">
      <alignment horizontal="right"/>
    </xf>
    <xf numFmtId="0" fontId="635" fillId="0" borderId="0" xfId="0" applyNumberFormat="1" applyFont="1" applyAlignment="1">
      <alignment horizontal="right"/>
    </xf>
    <xf numFmtId="0" fontId="636" fillId="0" borderId="0" xfId="0" applyNumberFormat="1" applyFont="1" applyAlignment="1">
      <alignment horizontal="right"/>
    </xf>
    <xf numFmtId="0" fontId="637" fillId="0" borderId="0" xfId="0" applyFont="1" applyAlignment="1">
      <alignment horizontal="left" indent="1"/>
    </xf>
    <xf numFmtId="164" fontId="638" fillId="0" borderId="6" xfId="0" applyNumberFormat="1" applyFont="1" applyBorder="1" applyAlignment="1">
      <alignment horizontal="right"/>
    </xf>
    <xf numFmtId="164" fontId="639" fillId="0" borderId="6" xfId="0" applyNumberFormat="1" applyFont="1" applyBorder="1" applyAlignment="1">
      <alignment horizontal="right"/>
    </xf>
    <xf numFmtId="0" fontId="640" fillId="0" borderId="0" xfId="0" applyNumberFormat="1" applyFont="1" applyAlignment="1">
      <alignment horizontal="right"/>
    </xf>
    <xf numFmtId="0" fontId="641" fillId="0" borderId="0" xfId="0" applyFont="1" applyAlignment="1">
      <alignment horizontal="left" indent="1"/>
    </xf>
    <xf numFmtId="0" fontId="642" fillId="0" borderId="0" xfId="0" applyNumberFormat="1" applyFont="1" applyAlignment="1">
      <alignment horizontal="right"/>
    </xf>
    <xf numFmtId="0" fontId="643" fillId="0" borderId="0" xfId="0" applyNumberFormat="1" applyFont="1" applyAlignment="1">
      <alignment horizontal="right"/>
    </xf>
    <xf numFmtId="0" fontId="644" fillId="0" borderId="0" xfId="0" applyNumberFormat="1" applyFont="1" applyAlignment="1">
      <alignment horizontal="right"/>
    </xf>
    <xf numFmtId="0" fontId="645" fillId="0" borderId="0" xfId="0" applyFont="1" applyAlignment="1">
      <alignment horizontal="left" indent="1"/>
    </xf>
    <xf numFmtId="0" fontId="646" fillId="0" borderId="0" xfId="0" applyNumberFormat="1" applyFont="1" applyAlignment="1">
      <alignment horizontal="right"/>
    </xf>
    <xf numFmtId="164" fontId="647" fillId="0" borderId="0" xfId="0" applyNumberFormat="1" applyFont="1" applyAlignment="1">
      <alignment horizontal="right"/>
    </xf>
    <xf numFmtId="0" fontId="648" fillId="0" borderId="0" xfId="0" applyNumberFormat="1" applyFont="1" applyAlignment="1">
      <alignment horizontal="right"/>
    </xf>
    <xf numFmtId="0" fontId="649" fillId="0" borderId="0" xfId="0" applyFont="1" applyAlignment="1">
      <alignment horizontal="left" indent="1"/>
    </xf>
    <xf numFmtId="0" fontId="650" fillId="0" borderId="0" xfId="0" applyNumberFormat="1" applyFont="1" applyAlignment="1">
      <alignment horizontal="right"/>
    </xf>
    <xf numFmtId="0" fontId="651" fillId="0" borderId="0" xfId="0" applyNumberFormat="1" applyFont="1" applyAlignment="1">
      <alignment horizontal="right"/>
    </xf>
    <xf numFmtId="0" fontId="652" fillId="0" borderId="0" xfId="0" applyNumberFormat="1" applyFont="1" applyAlignment="1">
      <alignment horizontal="right"/>
    </xf>
    <xf numFmtId="0" fontId="653" fillId="0" borderId="0" xfId="0" applyFont="1" applyAlignment="1">
      <alignment horizontal="left" indent="1"/>
    </xf>
    <xf numFmtId="0" fontId="654" fillId="0" borderId="0" xfId="0" applyNumberFormat="1" applyFont="1" applyAlignment="1">
      <alignment horizontal="right"/>
    </xf>
    <xf numFmtId="0" fontId="655" fillId="0" borderId="0" xfId="0" applyNumberFormat="1" applyFont="1" applyAlignment="1">
      <alignment horizontal="right"/>
    </xf>
    <xf numFmtId="0" fontId="656" fillId="0" borderId="0" xfId="0" applyNumberFormat="1" applyFont="1" applyAlignment="1">
      <alignment horizontal="right"/>
    </xf>
    <xf numFmtId="0" fontId="657" fillId="0" borderId="0" xfId="0" applyFont="1" applyAlignment="1">
      <alignment horizontal="left" indent="2"/>
    </xf>
    <xf numFmtId="164" fontId="658" fillId="0" borderId="0" xfId="0" applyNumberFormat="1" applyFont="1" applyAlignment="1">
      <alignment horizontal="right"/>
    </xf>
    <xf numFmtId="0" fontId="659" fillId="0" borderId="0" xfId="0" applyFont="1" applyAlignment="1">
      <alignment horizontal="left" indent="2"/>
    </xf>
    <xf numFmtId="164" fontId="660" fillId="0" borderId="0" xfId="0" applyNumberFormat="1" applyFont="1" applyAlignment="1">
      <alignment horizontal="right"/>
    </xf>
    <xf numFmtId="0" fontId="661" fillId="0" borderId="0" xfId="0" applyFont="1" applyAlignment="1">
      <alignment horizontal="left" indent="1"/>
    </xf>
    <xf numFmtId="0" fontId="662" fillId="0" borderId="0" xfId="0" applyNumberFormat="1" applyFont="1" applyAlignment="1">
      <alignment horizontal="right"/>
    </xf>
    <xf numFmtId="0" fontId="663" fillId="0" borderId="0" xfId="0" applyNumberFormat="1" applyFont="1" applyAlignment="1">
      <alignment horizontal="right"/>
    </xf>
    <xf numFmtId="0" fontId="664" fillId="0" borderId="0" xfId="0" applyNumberFormat="1" applyFont="1" applyAlignment="1">
      <alignment horizontal="right"/>
    </xf>
    <xf numFmtId="0" fontId="665" fillId="0" borderId="0" xfId="0" applyFont="1" applyAlignment="1">
      <alignment horizontal="left" indent="1"/>
    </xf>
    <xf numFmtId="0" fontId="666" fillId="0" borderId="0" xfId="0" applyNumberFormat="1" applyFont="1" applyAlignment="1">
      <alignment horizontal="right"/>
    </xf>
    <xf numFmtId="0" fontId="667" fillId="0" borderId="0" xfId="0" applyNumberFormat="1" applyFont="1" applyAlignment="1">
      <alignment horizontal="right"/>
    </xf>
    <xf numFmtId="0" fontId="668" fillId="0" borderId="0" xfId="0" applyNumberFormat="1" applyFont="1" applyAlignment="1">
      <alignment horizontal="right"/>
    </xf>
    <xf numFmtId="0" fontId="669" fillId="0" borderId="0" xfId="0" applyFont="1" applyAlignment="1">
      <alignment horizontal="left" indent="2"/>
    </xf>
    <xf numFmtId="164" fontId="670" fillId="0" borderId="0" xfId="0" applyNumberFormat="1" applyFont="1" applyAlignment="1">
      <alignment horizontal="right"/>
    </xf>
    <xf numFmtId="0" fontId="671" fillId="0" borderId="0" xfId="0" applyFont="1" applyAlignment="1">
      <alignment horizontal="left" indent="2"/>
    </xf>
    <xf numFmtId="0" fontId="672" fillId="0" borderId="0" xfId="0" applyNumberFormat="1" applyFont="1" applyAlignment="1">
      <alignment horizontal="right"/>
    </xf>
    <xf numFmtId="164" fontId="673" fillId="0" borderId="0" xfId="0" applyNumberFormat="1" applyFont="1" applyAlignment="1">
      <alignment horizontal="right"/>
    </xf>
    <xf numFmtId="164" fontId="674" fillId="0" borderId="0" xfId="0" applyNumberFormat="1" applyFont="1" applyAlignment="1">
      <alignment horizontal="right"/>
    </xf>
    <xf numFmtId="0" fontId="675" fillId="0" borderId="0" xfId="0" applyFont="1" applyAlignment="1">
      <alignment horizontal="left" indent="2"/>
    </xf>
    <xf numFmtId="0" fontId="676" fillId="0" borderId="0" xfId="0" applyNumberFormat="1" applyFont="1" applyAlignment="1">
      <alignment horizontal="right"/>
    </xf>
    <xf numFmtId="164" fontId="677" fillId="0" borderId="0" xfId="0" applyNumberFormat="1" applyFont="1" applyAlignment="1">
      <alignment horizontal="right"/>
    </xf>
    <xf numFmtId="164" fontId="678" fillId="0" borderId="0" xfId="0" applyNumberFormat="1" applyFont="1" applyAlignment="1">
      <alignment horizontal="right"/>
    </xf>
    <xf numFmtId="0" fontId="679" fillId="0" borderId="0" xfId="0" applyFont="1" applyAlignment="1">
      <alignment horizontal="left" indent="1"/>
    </xf>
    <xf numFmtId="0" fontId="680" fillId="0" borderId="0" xfId="0" applyNumberFormat="1" applyFont="1" applyAlignment="1">
      <alignment horizontal="right"/>
    </xf>
    <xf numFmtId="0" fontId="681" fillId="0" borderId="0" xfId="0" applyNumberFormat="1" applyFont="1" applyAlignment="1">
      <alignment horizontal="right"/>
    </xf>
    <xf numFmtId="0" fontId="682" fillId="0" borderId="0" xfId="0" applyNumberFormat="1" applyFont="1" applyAlignment="1">
      <alignment horizontal="right"/>
    </xf>
    <xf numFmtId="0" fontId="683" fillId="0" borderId="0" xfId="0" applyFont="1" applyAlignment="1">
      <alignment horizontal="left" indent="1"/>
    </xf>
    <xf numFmtId="0" fontId="684" fillId="0" borderId="0" xfId="0" applyNumberFormat="1" applyFont="1" applyAlignment="1">
      <alignment horizontal="right"/>
    </xf>
    <xf numFmtId="164" fontId="685" fillId="0" borderId="7" xfId="0" applyNumberFormat="1" applyFont="1" applyBorder="1" applyAlignment="1">
      <alignment horizontal="right"/>
    </xf>
    <xf numFmtId="164" fontId="686" fillId="0" borderId="7" xfId="0" applyNumberFormat="1" applyFont="1" applyBorder="1" applyAlignment="1">
      <alignment horizontal="right"/>
    </xf>
    <xf numFmtId="0" fontId="687" fillId="0" borderId="0" xfId="0" applyFont="1"/>
    <xf numFmtId="0" fontId="688" fillId="0" borderId="1" xfId="0" applyFont="1" applyBorder="1" applyAlignment="1">
      <alignment horizontal="center" vertical="center" wrapText="1"/>
    </xf>
    <xf numFmtId="0" fontId="689" fillId="0" borderId="0" xfId="0" applyFont="1" applyAlignment="1">
      <alignment horizontal="left"/>
    </xf>
    <xf numFmtId="169" fontId="690" fillId="0" borderId="0" xfId="0" applyNumberFormat="1" applyFont="1" applyAlignment="1">
      <alignment horizontal="right"/>
    </xf>
    <xf numFmtId="169" fontId="691" fillId="0" borderId="0" xfId="0" applyNumberFormat="1" applyFont="1" applyAlignment="1">
      <alignment horizontal="right"/>
    </xf>
    <xf numFmtId="169" fontId="692" fillId="0" borderId="0" xfId="0" applyNumberFormat="1" applyFont="1" applyAlignment="1">
      <alignment horizontal="right"/>
    </xf>
    <xf numFmtId="0" fontId="693" fillId="0" borderId="0" xfId="0" applyFont="1" applyAlignment="1">
      <alignment horizontal="left" indent="1"/>
    </xf>
    <xf numFmtId="0" fontId="694" fillId="0" borderId="0" xfId="0" applyNumberFormat="1" applyFont="1" applyAlignment="1">
      <alignment horizontal="right"/>
    </xf>
    <xf numFmtId="0" fontId="695" fillId="0" borderId="0" xfId="0" applyNumberFormat="1" applyFont="1" applyAlignment="1">
      <alignment horizontal="right"/>
    </xf>
    <xf numFmtId="0" fontId="696" fillId="0" borderId="0" xfId="0" applyNumberFormat="1" applyFont="1" applyAlignment="1">
      <alignment horizontal="right"/>
    </xf>
    <xf numFmtId="0" fontId="697" fillId="0" borderId="0" xfId="0" applyFont="1" applyAlignment="1">
      <alignment horizontal="left" indent="2"/>
    </xf>
    <xf numFmtId="0" fontId="698" fillId="0" borderId="0" xfId="0" applyNumberFormat="1" applyFont="1" applyAlignment="1">
      <alignment horizontal="right"/>
    </xf>
    <xf numFmtId="164" fontId="699" fillId="0" borderId="0" xfId="0" applyNumberFormat="1" applyFont="1" applyAlignment="1">
      <alignment horizontal="right"/>
    </xf>
    <xf numFmtId="164" fontId="700" fillId="0" borderId="0" xfId="0" applyNumberFormat="1" applyFont="1" applyAlignment="1">
      <alignment horizontal="right"/>
    </xf>
    <xf numFmtId="0" fontId="701" fillId="0" borderId="0" xfId="0" applyFont="1" applyAlignment="1">
      <alignment horizontal="left" indent="2"/>
    </xf>
    <xf numFmtId="0" fontId="702" fillId="0" borderId="0" xfId="0" applyFont="1" applyAlignment="1">
      <alignment horizontal="left" indent="2"/>
    </xf>
    <xf numFmtId="0" fontId="703" fillId="0" borderId="0" xfId="0" applyFont="1" applyAlignment="1">
      <alignment horizontal="left" indent="2"/>
    </xf>
    <xf numFmtId="0" fontId="704" fillId="0" borderId="0" xfId="0" applyFont="1" applyAlignment="1">
      <alignment horizontal="left" indent="1"/>
    </xf>
    <xf numFmtId="0" fontId="705" fillId="0" borderId="0" xfId="0" applyNumberFormat="1" applyFont="1" applyAlignment="1">
      <alignment horizontal="right"/>
    </xf>
    <xf numFmtId="0" fontId="706" fillId="0" borderId="0" xfId="0" applyNumberFormat="1" applyFont="1" applyAlignment="1">
      <alignment horizontal="right"/>
    </xf>
    <xf numFmtId="0" fontId="707" fillId="0" borderId="0" xfId="0" applyNumberFormat="1" applyFont="1" applyAlignment="1">
      <alignment horizontal="right"/>
    </xf>
    <xf numFmtId="0" fontId="708" fillId="0" borderId="0" xfId="0" applyFont="1" applyAlignment="1">
      <alignment horizontal="left" indent="1"/>
    </xf>
    <xf numFmtId="164" fontId="709" fillId="0" borderId="0" xfId="0" applyNumberFormat="1" applyFont="1" applyAlignment="1">
      <alignment horizontal="right"/>
    </xf>
    <xf numFmtId="164" fontId="710" fillId="0" borderId="0" xfId="0" applyNumberFormat="1" applyFont="1" applyAlignment="1">
      <alignment horizontal="right"/>
    </xf>
    <xf numFmtId="0" fontId="711" fillId="0" borderId="0" xfId="0" applyNumberFormat="1" applyFont="1" applyAlignment="1">
      <alignment horizontal="right"/>
    </xf>
    <xf numFmtId="0" fontId="712" fillId="0" borderId="0" xfId="0" applyFont="1" applyAlignment="1">
      <alignment horizontal="left" indent="1"/>
    </xf>
    <xf numFmtId="164" fontId="713" fillId="0" borderId="0" xfId="0" applyNumberFormat="1" applyFont="1" applyAlignment="1">
      <alignment horizontal="right"/>
    </xf>
    <xf numFmtId="164" fontId="714" fillId="0" borderId="0" xfId="0" applyNumberFormat="1" applyFont="1" applyAlignment="1">
      <alignment horizontal="right"/>
    </xf>
    <xf numFmtId="0" fontId="715" fillId="0" borderId="0" xfId="0" applyNumberFormat="1" applyFont="1" applyAlignment="1">
      <alignment horizontal="right"/>
    </xf>
    <xf numFmtId="0" fontId="716" fillId="0" borderId="0" xfId="0" applyFont="1" applyAlignment="1">
      <alignment horizontal="left" indent="1"/>
    </xf>
    <xf numFmtId="164" fontId="717" fillId="0" borderId="3" xfId="0" applyNumberFormat="1" applyFont="1" applyBorder="1" applyAlignment="1">
      <alignment horizontal="right"/>
    </xf>
    <xf numFmtId="164" fontId="718" fillId="0" borderId="3" xfId="0" applyNumberFormat="1" applyFont="1" applyBorder="1" applyAlignment="1">
      <alignment horizontal="right"/>
    </xf>
    <xf numFmtId="0" fontId="719" fillId="0" borderId="0" xfId="0" applyNumberFormat="1" applyFont="1" applyAlignment="1">
      <alignment horizontal="right"/>
    </xf>
    <xf numFmtId="0" fontId="720" fillId="0" borderId="0" xfId="0" applyFont="1" applyAlignment="1">
      <alignment horizontal="left" indent="1"/>
    </xf>
    <xf numFmtId="0" fontId="721" fillId="0" borderId="0" xfId="0" applyNumberFormat="1" applyFont="1" applyAlignment="1">
      <alignment horizontal="right"/>
    </xf>
    <xf numFmtId="0" fontId="722" fillId="0" borderId="0" xfId="0" applyNumberFormat="1" applyFont="1" applyAlignment="1">
      <alignment horizontal="right"/>
    </xf>
    <xf numFmtId="0" fontId="723" fillId="0" borderId="0" xfId="0" applyNumberFormat="1" applyFont="1" applyAlignment="1">
      <alignment horizontal="right"/>
    </xf>
    <xf numFmtId="0" fontId="724" fillId="0" borderId="0" xfId="0" applyFont="1" applyAlignment="1">
      <alignment horizontal="left" indent="1"/>
    </xf>
    <xf numFmtId="165" fontId="725" fillId="0" borderId="6" xfId="0" applyNumberFormat="1" applyFont="1" applyBorder="1" applyAlignment="1">
      <alignment horizontal="right"/>
    </xf>
    <xf numFmtId="165" fontId="726" fillId="0" borderId="6" xfId="0" applyNumberFormat="1" applyFont="1" applyBorder="1" applyAlignment="1">
      <alignment horizontal="right"/>
    </xf>
    <xf numFmtId="0" fontId="727" fillId="0" borderId="0" xfId="0" applyNumberFormat="1" applyFont="1" applyAlignment="1">
      <alignment horizontal="right"/>
    </xf>
    <xf numFmtId="0" fontId="728" fillId="0" borderId="0" xfId="0" applyFont="1" applyAlignment="1">
      <alignment horizontal="left" indent="1"/>
    </xf>
    <xf numFmtId="0" fontId="729" fillId="0" borderId="0" xfId="0" applyNumberFormat="1" applyFont="1" applyAlignment="1">
      <alignment horizontal="right"/>
    </xf>
    <xf numFmtId="0" fontId="730" fillId="0" borderId="0" xfId="0" applyNumberFormat="1" applyFont="1" applyAlignment="1">
      <alignment horizontal="right"/>
    </xf>
    <xf numFmtId="0" fontId="731" fillId="0" borderId="0" xfId="0" applyNumberFormat="1" applyFont="1" applyAlignment="1">
      <alignment horizontal="right"/>
    </xf>
    <xf numFmtId="0" fontId="732" fillId="0" borderId="0" xfId="0" applyFont="1" applyAlignment="1">
      <alignment horizontal="left" indent="1"/>
    </xf>
    <xf numFmtId="0" fontId="733" fillId="0" borderId="0" xfId="0" applyNumberFormat="1" applyFont="1" applyAlignment="1">
      <alignment horizontal="right"/>
    </xf>
    <xf numFmtId="164" fontId="734" fillId="0" borderId="0" xfId="0" applyNumberFormat="1" applyFont="1" applyAlignment="1">
      <alignment horizontal="right"/>
    </xf>
    <xf numFmtId="0" fontId="735" fillId="0" borderId="0" xfId="0" applyNumberFormat="1" applyFont="1" applyAlignment="1">
      <alignment horizontal="right"/>
    </xf>
    <xf numFmtId="0" fontId="736" fillId="0" borderId="0" xfId="0" applyFont="1" applyAlignment="1">
      <alignment horizontal="left" indent="1"/>
    </xf>
    <xf numFmtId="0" fontId="737" fillId="0" borderId="0" xfId="0" applyNumberFormat="1" applyFont="1" applyAlignment="1">
      <alignment horizontal="right"/>
    </xf>
    <xf numFmtId="0" fontId="738" fillId="0" borderId="0" xfId="0" applyNumberFormat="1" applyFont="1" applyAlignment="1">
      <alignment horizontal="right"/>
    </xf>
    <xf numFmtId="0" fontId="739" fillId="0" borderId="0" xfId="0" applyNumberFormat="1" applyFont="1" applyAlignment="1">
      <alignment horizontal="right"/>
    </xf>
    <xf numFmtId="0" fontId="740" fillId="0" borderId="0" xfId="0" applyFont="1" applyAlignment="1">
      <alignment horizontal="left" indent="1"/>
    </xf>
    <xf numFmtId="0" fontId="741" fillId="0" borderId="0" xfId="0" applyNumberFormat="1" applyFont="1" applyAlignment="1">
      <alignment horizontal="right"/>
    </xf>
    <xf numFmtId="0" fontId="742" fillId="0" borderId="0" xfId="0" applyNumberFormat="1" applyFont="1" applyAlignment="1">
      <alignment horizontal="right"/>
    </xf>
    <xf numFmtId="0" fontId="743" fillId="0" borderId="0" xfId="0" applyNumberFormat="1" applyFont="1" applyAlignment="1">
      <alignment horizontal="right"/>
    </xf>
    <xf numFmtId="0" fontId="744" fillId="0" borderId="0" xfId="0" applyFont="1" applyAlignment="1">
      <alignment horizontal="left" indent="2"/>
    </xf>
    <xf numFmtId="0" fontId="745" fillId="0" borderId="0" xfId="0" applyFont="1" applyAlignment="1">
      <alignment horizontal="left" indent="2"/>
    </xf>
    <xf numFmtId="0" fontId="746" fillId="0" borderId="0" xfId="0" applyFont="1" applyAlignment="1">
      <alignment horizontal="left" indent="1"/>
    </xf>
    <xf numFmtId="0" fontId="747" fillId="0" borderId="0" xfId="0" applyNumberFormat="1" applyFont="1" applyAlignment="1">
      <alignment horizontal="right"/>
    </xf>
    <xf numFmtId="0" fontId="748" fillId="0" borderId="0" xfId="0" applyNumberFormat="1" applyFont="1" applyAlignment="1">
      <alignment horizontal="right"/>
    </xf>
    <xf numFmtId="0" fontId="749" fillId="0" borderId="0" xfId="0" applyNumberFormat="1" applyFont="1" applyAlignment="1">
      <alignment horizontal="right"/>
    </xf>
    <xf numFmtId="0" fontId="750" fillId="0" borderId="0" xfId="0" applyFont="1" applyAlignment="1">
      <alignment horizontal="left" indent="1"/>
    </xf>
    <xf numFmtId="0" fontId="751" fillId="0" borderId="0" xfId="0" applyNumberFormat="1" applyFont="1" applyAlignment="1">
      <alignment horizontal="right"/>
    </xf>
    <xf numFmtId="0" fontId="752" fillId="0" borderId="0" xfId="0" applyNumberFormat="1" applyFont="1" applyAlignment="1">
      <alignment horizontal="right"/>
    </xf>
    <xf numFmtId="0" fontId="753" fillId="0" borderId="0" xfId="0" applyNumberFormat="1" applyFont="1" applyAlignment="1">
      <alignment horizontal="right"/>
    </xf>
    <xf numFmtId="0" fontId="754" fillId="0" borderId="0" xfId="0" applyFont="1" applyAlignment="1">
      <alignment horizontal="left" indent="2"/>
    </xf>
    <xf numFmtId="0" fontId="755" fillId="0" borderId="0" xfId="0" applyFont="1" applyAlignment="1">
      <alignment horizontal="left" indent="2"/>
    </xf>
    <xf numFmtId="0" fontId="756" fillId="0" borderId="0" xfId="0" applyNumberFormat="1" applyFont="1" applyAlignment="1">
      <alignment horizontal="right"/>
    </xf>
    <xf numFmtId="164" fontId="757" fillId="0" borderId="0" xfId="0" applyNumberFormat="1" applyFont="1" applyAlignment="1">
      <alignment horizontal="right"/>
    </xf>
    <xf numFmtId="164" fontId="758" fillId="0" borderId="0" xfId="0" applyNumberFormat="1" applyFont="1" applyAlignment="1">
      <alignment horizontal="right"/>
    </xf>
    <xf numFmtId="0" fontId="759" fillId="0" borderId="0" xfId="0" applyFont="1" applyAlignment="1">
      <alignment horizontal="left" indent="2"/>
    </xf>
    <xf numFmtId="0" fontId="760" fillId="0" borderId="0" xfId="0" applyNumberFormat="1" applyFont="1" applyAlignment="1">
      <alignment horizontal="right"/>
    </xf>
    <xf numFmtId="164" fontId="761" fillId="0" borderId="0" xfId="0" applyNumberFormat="1" applyFont="1" applyAlignment="1">
      <alignment horizontal="right"/>
    </xf>
    <xf numFmtId="164" fontId="762" fillId="0" borderId="0" xfId="0" applyNumberFormat="1" applyFont="1" applyAlignment="1">
      <alignment horizontal="right"/>
    </xf>
    <xf numFmtId="0" fontId="763" fillId="0" borderId="0" xfId="0" applyFont="1" applyAlignment="1">
      <alignment horizontal="left" indent="1"/>
    </xf>
    <xf numFmtId="0" fontId="764" fillId="0" borderId="0" xfId="0" applyNumberFormat="1" applyFont="1" applyAlignment="1">
      <alignment horizontal="right"/>
    </xf>
    <xf numFmtId="0" fontId="765" fillId="0" borderId="0" xfId="0" applyNumberFormat="1" applyFont="1" applyAlignment="1">
      <alignment horizontal="right"/>
    </xf>
    <xf numFmtId="0" fontId="766" fillId="0" borderId="0" xfId="0" applyNumberFormat="1" applyFont="1" applyAlignment="1">
      <alignment horizontal="right"/>
    </xf>
    <xf numFmtId="0" fontId="767" fillId="0" borderId="0" xfId="0" applyFont="1" applyAlignment="1">
      <alignment horizontal="left" indent="1"/>
    </xf>
    <xf numFmtId="0" fontId="768" fillId="0" borderId="0" xfId="0" applyNumberFormat="1" applyFont="1" applyAlignment="1">
      <alignment horizontal="right"/>
    </xf>
    <xf numFmtId="165" fontId="769" fillId="0" borderId="7" xfId="0" applyNumberFormat="1" applyFont="1" applyBorder="1" applyAlignment="1">
      <alignment horizontal="right"/>
    </xf>
    <xf numFmtId="165" fontId="770" fillId="0" borderId="7" xfId="0" applyNumberFormat="1" applyFont="1" applyBorder="1" applyAlignment="1">
      <alignment horizontal="right"/>
    </xf>
    <xf numFmtId="0" fontId="771" fillId="0" borderId="0" xfId="0" applyFont="1"/>
    <xf numFmtId="0" fontId="772" fillId="0" borderId="1" xfId="0" applyFont="1" applyBorder="1" applyAlignment="1">
      <alignment horizontal="center" vertical="center" wrapText="1"/>
    </xf>
    <xf numFmtId="0" fontId="773" fillId="0" borderId="0" xfId="0" applyFont="1" applyAlignment="1">
      <alignment horizontal="left"/>
    </xf>
    <xf numFmtId="164" fontId="774" fillId="0" borderId="0" xfId="0" applyNumberFormat="1" applyFont="1" applyAlignment="1">
      <alignment horizontal="right"/>
    </xf>
    <xf numFmtId="164" fontId="775" fillId="0" borderId="0" xfId="0" applyNumberFormat="1" applyFont="1" applyAlignment="1">
      <alignment horizontal="right"/>
    </xf>
    <xf numFmtId="0" fontId="776" fillId="0" borderId="0" xfId="0" applyNumberFormat="1" applyFont="1" applyAlignment="1">
      <alignment horizontal="right"/>
    </xf>
    <xf numFmtId="0" fontId="777" fillId="0" borderId="0" xfId="0" applyFont="1" applyAlignment="1">
      <alignment horizontal="left" indent="1"/>
    </xf>
    <xf numFmtId="0" fontId="778" fillId="0" borderId="0" xfId="0" applyNumberFormat="1" applyFont="1" applyAlignment="1">
      <alignment horizontal="right"/>
    </xf>
    <xf numFmtId="0" fontId="779" fillId="0" borderId="0" xfId="0" applyNumberFormat="1" applyFont="1" applyAlignment="1">
      <alignment horizontal="right"/>
    </xf>
    <xf numFmtId="0" fontId="780" fillId="0" borderId="0" xfId="0" applyNumberFormat="1" applyFont="1" applyAlignment="1">
      <alignment horizontal="right"/>
    </xf>
    <xf numFmtId="0" fontId="781" fillId="0" borderId="0" xfId="0" applyFont="1" applyAlignment="1">
      <alignment horizontal="left" indent="2"/>
    </xf>
    <xf numFmtId="0" fontId="782" fillId="0" borderId="0" xfId="0" applyNumberFormat="1" applyFont="1" applyAlignment="1">
      <alignment horizontal="right"/>
    </xf>
    <xf numFmtId="164" fontId="783" fillId="0" borderId="0" xfId="0" applyNumberFormat="1" applyFont="1" applyAlignment="1">
      <alignment horizontal="right"/>
    </xf>
    <xf numFmtId="164" fontId="784" fillId="0" borderId="0" xfId="0" applyNumberFormat="1" applyFont="1" applyAlignment="1">
      <alignment horizontal="right"/>
    </xf>
    <xf numFmtId="0" fontId="785" fillId="0" borderId="0" xfId="0" applyFont="1" applyAlignment="1">
      <alignment horizontal="left" indent="2"/>
    </xf>
    <xf numFmtId="164" fontId="786" fillId="0" borderId="0" xfId="0" applyNumberFormat="1" applyFont="1" applyAlignment="1">
      <alignment horizontal="right"/>
    </xf>
    <xf numFmtId="0" fontId="787" fillId="0" borderId="0" xfId="0" applyFont="1" applyAlignment="1">
      <alignment horizontal="left" indent="2"/>
    </xf>
    <xf numFmtId="164" fontId="788" fillId="0" borderId="0" xfId="0" applyNumberFormat="1" applyFont="1" applyAlignment="1">
      <alignment horizontal="right"/>
    </xf>
    <xf numFmtId="0" fontId="789" fillId="0" borderId="0" xfId="0" applyFont="1" applyAlignment="1">
      <alignment horizontal="left" indent="2"/>
    </xf>
    <xf numFmtId="164" fontId="790" fillId="0" borderId="0" xfId="0" applyNumberFormat="1" applyFont="1" applyAlignment="1">
      <alignment horizontal="right"/>
    </xf>
    <xf numFmtId="0" fontId="791" fillId="0" borderId="0" xfId="0" applyFont="1" applyAlignment="1">
      <alignment horizontal="left" indent="1"/>
    </xf>
    <xf numFmtId="0" fontId="792" fillId="0" borderId="0" xfId="0" applyNumberFormat="1" applyFont="1" applyAlignment="1">
      <alignment horizontal="right"/>
    </xf>
    <xf numFmtId="0" fontId="793" fillId="0" borderId="0" xfId="0" applyNumberFormat="1" applyFont="1" applyAlignment="1">
      <alignment horizontal="right"/>
    </xf>
    <xf numFmtId="0" fontId="794" fillId="0" borderId="0" xfId="0" applyNumberFormat="1" applyFont="1" applyAlignment="1">
      <alignment horizontal="right"/>
    </xf>
    <xf numFmtId="0" fontId="795" fillId="0" borderId="0" xfId="0" applyFont="1" applyAlignment="1">
      <alignment horizontal="left" indent="1"/>
    </xf>
    <xf numFmtId="164" fontId="796" fillId="0" borderId="0" xfId="0" applyNumberFormat="1" applyFont="1" applyAlignment="1">
      <alignment horizontal="right"/>
    </xf>
    <xf numFmtId="164" fontId="797" fillId="0" borderId="0" xfId="0" applyNumberFormat="1" applyFont="1" applyAlignment="1">
      <alignment horizontal="right"/>
    </xf>
    <xf numFmtId="0" fontId="798" fillId="0" borderId="0" xfId="0" applyNumberFormat="1" applyFont="1" applyAlignment="1">
      <alignment horizontal="right"/>
    </xf>
    <xf numFmtId="0" fontId="799" fillId="0" borderId="0" xfId="0" applyFont="1" applyAlignment="1">
      <alignment horizontal="left" indent="1"/>
    </xf>
    <xf numFmtId="164" fontId="800" fillId="0" borderId="0" xfId="0" applyNumberFormat="1" applyFont="1" applyAlignment="1">
      <alignment horizontal="right"/>
    </xf>
    <xf numFmtId="164" fontId="801" fillId="0" borderId="0" xfId="0" applyNumberFormat="1" applyFont="1" applyAlignment="1">
      <alignment horizontal="right"/>
    </xf>
    <xf numFmtId="0" fontId="802" fillId="0" borderId="0" xfId="0" applyNumberFormat="1" applyFont="1" applyAlignment="1">
      <alignment horizontal="right"/>
    </xf>
    <xf numFmtId="0" fontId="803" fillId="0" borderId="0" xfId="0" applyFont="1" applyAlignment="1">
      <alignment horizontal="left" indent="1"/>
    </xf>
    <xf numFmtId="164" fontId="804" fillId="0" borderId="3" xfId="0" applyNumberFormat="1" applyFont="1" applyBorder="1" applyAlignment="1">
      <alignment horizontal="right"/>
    </xf>
    <xf numFmtId="164" fontId="805" fillId="0" borderId="3" xfId="0" applyNumberFormat="1" applyFont="1" applyBorder="1" applyAlignment="1">
      <alignment horizontal="right"/>
    </xf>
    <xf numFmtId="0" fontId="806" fillId="0" borderId="0" xfId="0" applyNumberFormat="1" applyFont="1" applyAlignment="1">
      <alignment horizontal="right"/>
    </xf>
    <xf numFmtId="0" fontId="807" fillId="0" borderId="0" xfId="0" applyFont="1" applyAlignment="1">
      <alignment horizontal="left" indent="1"/>
    </xf>
    <xf numFmtId="0" fontId="808" fillId="0" borderId="0" xfId="0" applyNumberFormat="1" applyFont="1" applyAlignment="1">
      <alignment horizontal="right"/>
    </xf>
    <xf numFmtId="0" fontId="809" fillId="0" borderId="0" xfId="0" applyNumberFormat="1" applyFont="1" applyAlignment="1">
      <alignment horizontal="right"/>
    </xf>
    <xf numFmtId="0" fontId="810" fillId="0" borderId="0" xfId="0" applyNumberFormat="1" applyFont="1" applyAlignment="1">
      <alignment horizontal="right"/>
    </xf>
    <xf numFmtId="0" fontId="811" fillId="0" borderId="0" xfId="0" applyFont="1" applyAlignment="1">
      <alignment horizontal="left" indent="1"/>
    </xf>
    <xf numFmtId="164" fontId="812" fillId="0" borderId="6" xfId="0" applyNumberFormat="1" applyFont="1" applyBorder="1" applyAlignment="1">
      <alignment horizontal="right"/>
    </xf>
    <xf numFmtId="164" fontId="813" fillId="0" borderId="6" xfId="0" applyNumberFormat="1" applyFont="1" applyBorder="1" applyAlignment="1">
      <alignment horizontal="right"/>
    </xf>
    <xf numFmtId="0" fontId="814" fillId="0" borderId="0" xfId="0" applyNumberFormat="1" applyFont="1" applyAlignment="1">
      <alignment horizontal="right"/>
    </xf>
    <xf numFmtId="0" fontId="815" fillId="0" borderId="0" xfId="0" applyFont="1" applyAlignment="1">
      <alignment horizontal="left" indent="1"/>
    </xf>
    <xf numFmtId="0" fontId="816" fillId="0" borderId="0" xfId="0" applyNumberFormat="1" applyFont="1" applyAlignment="1">
      <alignment horizontal="right"/>
    </xf>
    <xf numFmtId="0" fontId="817" fillId="0" borderId="0" xfId="0" applyNumberFormat="1" applyFont="1" applyAlignment="1">
      <alignment horizontal="right"/>
    </xf>
    <xf numFmtId="0" fontId="818" fillId="0" borderId="0" xfId="0" applyNumberFormat="1" applyFont="1" applyAlignment="1">
      <alignment horizontal="right"/>
    </xf>
    <xf numFmtId="0" fontId="819" fillId="0" borderId="0" xfId="0" applyFont="1" applyAlignment="1">
      <alignment horizontal="left" indent="1"/>
    </xf>
    <xf numFmtId="0" fontId="820" fillId="0" borderId="0" xfId="0" applyNumberFormat="1" applyFont="1" applyAlignment="1">
      <alignment horizontal="right"/>
    </xf>
    <xf numFmtId="164" fontId="821" fillId="0" borderId="0" xfId="0" applyNumberFormat="1" applyFont="1" applyAlignment="1">
      <alignment horizontal="right"/>
    </xf>
    <xf numFmtId="0" fontId="822" fillId="0" borderId="0" xfId="0" applyNumberFormat="1" applyFont="1" applyAlignment="1">
      <alignment horizontal="right"/>
    </xf>
    <xf numFmtId="0" fontId="823" fillId="0" borderId="0" xfId="0" applyFont="1" applyAlignment="1">
      <alignment horizontal="left" indent="1"/>
    </xf>
    <xf numFmtId="0" fontId="824" fillId="0" borderId="0" xfId="0" applyNumberFormat="1" applyFont="1" applyAlignment="1">
      <alignment horizontal="right"/>
    </xf>
    <xf numFmtId="0" fontId="825" fillId="0" borderId="0" xfId="0" applyNumberFormat="1" applyFont="1" applyAlignment="1">
      <alignment horizontal="right"/>
    </xf>
    <xf numFmtId="0" fontId="826" fillId="0" borderId="0" xfId="0" applyNumberFormat="1" applyFont="1" applyAlignment="1">
      <alignment horizontal="right"/>
    </xf>
    <xf numFmtId="0" fontId="827" fillId="0" borderId="0" xfId="0" applyFont="1" applyAlignment="1">
      <alignment horizontal="left" indent="1"/>
    </xf>
    <xf numFmtId="0" fontId="828" fillId="0" borderId="0" xfId="0" applyNumberFormat="1" applyFont="1" applyAlignment="1">
      <alignment horizontal="right"/>
    </xf>
    <xf numFmtId="0" fontId="829" fillId="0" borderId="0" xfId="0" applyNumberFormat="1" applyFont="1" applyAlignment="1">
      <alignment horizontal="right"/>
    </xf>
    <xf numFmtId="0" fontId="830" fillId="0" borderId="0" xfId="0" applyNumberFormat="1" applyFont="1" applyAlignment="1">
      <alignment horizontal="right"/>
    </xf>
    <xf numFmtId="0" fontId="831" fillId="0" borderId="0" xfId="0" applyFont="1" applyAlignment="1">
      <alignment horizontal="left" indent="2"/>
    </xf>
    <xf numFmtId="164" fontId="832" fillId="0" borderId="0" xfId="0" applyNumberFormat="1" applyFont="1" applyAlignment="1">
      <alignment horizontal="right"/>
    </xf>
    <xf numFmtId="0" fontId="833" fillId="0" borderId="0" xfId="0" applyFont="1" applyAlignment="1">
      <alignment horizontal="left" indent="2"/>
    </xf>
    <xf numFmtId="164" fontId="834" fillId="0" borderId="0" xfId="0" applyNumberFormat="1" applyFont="1" applyAlignment="1">
      <alignment horizontal="right"/>
    </xf>
    <xf numFmtId="0" fontId="835" fillId="0" borderId="0" xfId="0" applyFont="1" applyAlignment="1">
      <alignment horizontal="left" indent="1"/>
    </xf>
    <xf numFmtId="0" fontId="836" fillId="0" borderId="0" xfId="0" applyNumberFormat="1" applyFont="1" applyAlignment="1">
      <alignment horizontal="right"/>
    </xf>
    <xf numFmtId="0" fontId="837" fillId="0" borderId="0" xfId="0" applyNumberFormat="1" applyFont="1" applyAlignment="1">
      <alignment horizontal="right"/>
    </xf>
    <xf numFmtId="0" fontId="838" fillId="0" borderId="0" xfId="0" applyNumberFormat="1" applyFont="1" applyAlignment="1">
      <alignment horizontal="right"/>
    </xf>
    <xf numFmtId="0" fontId="839" fillId="0" borderId="0" xfId="0" applyFont="1" applyAlignment="1">
      <alignment horizontal="left" indent="1"/>
    </xf>
    <xf numFmtId="0" fontId="840" fillId="0" borderId="0" xfId="0" applyNumberFormat="1" applyFont="1" applyAlignment="1">
      <alignment horizontal="right"/>
    </xf>
    <xf numFmtId="0" fontId="841" fillId="0" borderId="0" xfId="0" applyNumberFormat="1" applyFont="1" applyAlignment="1">
      <alignment horizontal="right"/>
    </xf>
    <xf numFmtId="0" fontId="842" fillId="0" borderId="0" xfId="0" applyNumberFormat="1" applyFont="1" applyAlignment="1">
      <alignment horizontal="right"/>
    </xf>
    <xf numFmtId="0" fontId="843" fillId="0" borderId="0" xfId="0" applyFont="1" applyAlignment="1">
      <alignment horizontal="left" indent="2"/>
    </xf>
    <xf numFmtId="164" fontId="844" fillId="0" borderId="0" xfId="0" applyNumberFormat="1" applyFont="1" applyAlignment="1">
      <alignment horizontal="right"/>
    </xf>
    <xf numFmtId="0" fontId="845" fillId="0" borderId="0" xfId="0" applyFont="1" applyAlignment="1">
      <alignment horizontal="left" indent="2"/>
    </xf>
    <xf numFmtId="0" fontId="846" fillId="0" borderId="0" xfId="0" applyNumberFormat="1" applyFont="1" applyAlignment="1">
      <alignment horizontal="right"/>
    </xf>
    <xf numFmtId="164" fontId="847" fillId="0" borderId="0" xfId="0" applyNumberFormat="1" applyFont="1" applyAlignment="1">
      <alignment horizontal="right"/>
    </xf>
    <xf numFmtId="164" fontId="848" fillId="0" borderId="0" xfId="0" applyNumberFormat="1" applyFont="1" applyAlignment="1">
      <alignment horizontal="right"/>
    </xf>
    <xf numFmtId="0" fontId="849" fillId="0" borderId="0" xfId="0" applyFont="1" applyAlignment="1">
      <alignment horizontal="left" indent="2"/>
    </xf>
    <xf numFmtId="0" fontId="850" fillId="0" borderId="0" xfId="0" applyNumberFormat="1" applyFont="1" applyAlignment="1">
      <alignment horizontal="right"/>
    </xf>
    <xf numFmtId="164" fontId="851" fillId="0" borderId="0" xfId="0" applyNumberFormat="1" applyFont="1" applyAlignment="1">
      <alignment horizontal="right"/>
    </xf>
    <xf numFmtId="164" fontId="852" fillId="0" borderId="0" xfId="0" applyNumberFormat="1" applyFont="1" applyAlignment="1">
      <alignment horizontal="right"/>
    </xf>
    <xf numFmtId="0" fontId="853" fillId="0" borderId="0" xfId="0" applyFont="1" applyAlignment="1">
      <alignment horizontal="left" indent="1"/>
    </xf>
    <xf numFmtId="0" fontId="854" fillId="0" borderId="0" xfId="0" applyNumberFormat="1" applyFont="1" applyAlignment="1">
      <alignment horizontal="right"/>
    </xf>
    <xf numFmtId="0" fontId="855" fillId="0" borderId="0" xfId="0" applyNumberFormat="1" applyFont="1" applyAlignment="1">
      <alignment horizontal="right"/>
    </xf>
    <xf numFmtId="0" fontId="856" fillId="0" borderId="0" xfId="0" applyNumberFormat="1" applyFont="1" applyAlignment="1">
      <alignment horizontal="right"/>
    </xf>
    <xf numFmtId="0" fontId="857" fillId="0" borderId="0" xfId="0" applyFont="1" applyAlignment="1">
      <alignment horizontal="left" indent="1"/>
    </xf>
    <xf numFmtId="0" fontId="858" fillId="0" borderId="0" xfId="0" applyNumberFormat="1" applyFont="1" applyAlignment="1">
      <alignment horizontal="right"/>
    </xf>
    <xf numFmtId="164" fontId="859" fillId="0" borderId="7" xfId="0" applyNumberFormat="1" applyFont="1" applyBorder="1" applyAlignment="1">
      <alignment horizontal="right"/>
    </xf>
    <xf numFmtId="164" fontId="860" fillId="0" borderId="7" xfId="0" applyNumberFormat="1" applyFont="1" applyBorder="1" applyAlignment="1">
      <alignment horizontal="right"/>
    </xf>
    <xf numFmtId="0" fontId="861" fillId="0" borderId="0" xfId="0" applyFont="1"/>
    <xf numFmtId="0" fontId="862" fillId="0" borderId="1" xfId="0" applyFont="1" applyBorder="1" applyAlignment="1">
      <alignment horizontal="center" vertical="center" wrapText="1"/>
    </xf>
    <xf numFmtId="0" fontId="863" fillId="0" borderId="0" xfId="0" applyFont="1" applyAlignment="1">
      <alignment horizontal="left"/>
    </xf>
    <xf numFmtId="164" fontId="864" fillId="0" borderId="0" xfId="0" applyNumberFormat="1" applyFont="1" applyAlignment="1">
      <alignment horizontal="right"/>
    </xf>
    <xf numFmtId="164" fontId="865" fillId="0" borderId="0" xfId="0" applyNumberFormat="1" applyFont="1" applyAlignment="1">
      <alignment horizontal="right"/>
    </xf>
    <xf numFmtId="0" fontId="866" fillId="0" borderId="0" xfId="0" applyNumberFormat="1" applyFont="1" applyAlignment="1">
      <alignment horizontal="right"/>
    </xf>
    <xf numFmtId="0" fontId="867" fillId="0" borderId="0" xfId="0" applyFont="1" applyAlignment="1">
      <alignment horizontal="left" indent="1"/>
    </xf>
    <xf numFmtId="0" fontId="868" fillId="0" borderId="0" xfId="0" applyNumberFormat="1" applyFont="1" applyAlignment="1">
      <alignment horizontal="right"/>
    </xf>
    <xf numFmtId="0" fontId="869" fillId="0" borderId="0" xfId="0" applyNumberFormat="1" applyFont="1" applyAlignment="1">
      <alignment horizontal="right"/>
    </xf>
    <xf numFmtId="0" fontId="870" fillId="0" borderId="0" xfId="0" applyNumberFormat="1" applyFont="1" applyAlignment="1">
      <alignment horizontal="right"/>
    </xf>
    <xf numFmtId="0" fontId="871" fillId="0" borderId="0" xfId="0" applyFont="1" applyAlignment="1">
      <alignment horizontal="left" indent="2"/>
    </xf>
    <xf numFmtId="0" fontId="872" fillId="0" borderId="0" xfId="0" applyNumberFormat="1" applyFont="1" applyAlignment="1">
      <alignment horizontal="right"/>
    </xf>
    <xf numFmtId="164" fontId="873" fillId="0" borderId="0" xfId="0" applyNumberFormat="1" applyFont="1" applyAlignment="1">
      <alignment horizontal="right"/>
    </xf>
    <xf numFmtId="164" fontId="874" fillId="0" borderId="0" xfId="0" applyNumberFormat="1" applyFont="1" applyAlignment="1">
      <alignment horizontal="right"/>
    </xf>
    <xf numFmtId="0" fontId="875" fillId="0" borderId="0" xfId="0" applyFont="1" applyAlignment="1">
      <alignment horizontal="left" indent="2"/>
    </xf>
    <xf numFmtId="164" fontId="876" fillId="0" borderId="0" xfId="0" applyNumberFormat="1" applyFont="1" applyAlignment="1">
      <alignment horizontal="right"/>
    </xf>
    <xf numFmtId="0" fontId="877" fillId="0" borderId="0" xfId="0" applyFont="1" applyAlignment="1">
      <alignment horizontal="left" indent="2"/>
    </xf>
    <xf numFmtId="164" fontId="878" fillId="0" borderId="0" xfId="0" applyNumberFormat="1" applyFont="1" applyAlignment="1">
      <alignment horizontal="right"/>
    </xf>
    <xf numFmtId="0" fontId="879" fillId="0" borderId="0" xfId="0" applyFont="1" applyAlignment="1">
      <alignment horizontal="left" indent="2"/>
    </xf>
    <xf numFmtId="164" fontId="880" fillId="0" borderId="0" xfId="0" applyNumberFormat="1" applyFont="1" applyAlignment="1">
      <alignment horizontal="right"/>
    </xf>
    <xf numFmtId="0" fontId="881" fillId="0" borderId="0" xfId="0" applyFont="1" applyAlignment="1">
      <alignment horizontal="left" indent="1"/>
    </xf>
    <xf numFmtId="0" fontId="882" fillId="0" borderId="0" xfId="0" applyNumberFormat="1" applyFont="1" applyAlignment="1">
      <alignment horizontal="right"/>
    </xf>
    <xf numFmtId="0" fontId="883" fillId="0" borderId="0" xfId="0" applyNumberFormat="1" applyFont="1" applyAlignment="1">
      <alignment horizontal="right"/>
    </xf>
    <xf numFmtId="0" fontId="884" fillId="0" borderId="0" xfId="0" applyNumberFormat="1" applyFont="1" applyAlignment="1">
      <alignment horizontal="right"/>
    </xf>
    <xf numFmtId="0" fontId="885" fillId="0" borderId="0" xfId="0" applyFont="1" applyAlignment="1">
      <alignment horizontal="left" indent="1"/>
    </xf>
    <xf numFmtId="164" fontId="886" fillId="0" borderId="0" xfId="0" applyNumberFormat="1" applyFont="1" applyAlignment="1">
      <alignment horizontal="right"/>
    </xf>
    <xf numFmtId="164" fontId="887" fillId="0" borderId="0" xfId="0" applyNumberFormat="1" applyFont="1" applyAlignment="1">
      <alignment horizontal="right"/>
    </xf>
    <xf numFmtId="0" fontId="888" fillId="0" borderId="0" xfId="0" applyNumberFormat="1" applyFont="1" applyAlignment="1">
      <alignment horizontal="right"/>
    </xf>
    <xf numFmtId="0" fontId="889" fillId="0" borderId="0" xfId="0" applyFont="1" applyAlignment="1">
      <alignment horizontal="left" indent="1"/>
    </xf>
    <xf numFmtId="164" fontId="890" fillId="0" borderId="0" xfId="0" applyNumberFormat="1" applyFont="1" applyAlignment="1">
      <alignment horizontal="right"/>
    </xf>
    <xf numFmtId="164" fontId="891" fillId="0" borderId="0" xfId="0" applyNumberFormat="1" applyFont="1" applyAlignment="1">
      <alignment horizontal="right"/>
    </xf>
    <xf numFmtId="0" fontId="892" fillId="0" borderId="0" xfId="0" applyNumberFormat="1" applyFont="1" applyAlignment="1">
      <alignment horizontal="right"/>
    </xf>
    <xf numFmtId="0" fontId="893" fillId="0" borderId="0" xfId="0" applyFont="1" applyAlignment="1">
      <alignment horizontal="left" indent="1"/>
    </xf>
    <xf numFmtId="164" fontId="894" fillId="0" borderId="3" xfId="0" applyNumberFormat="1" applyFont="1" applyBorder="1" applyAlignment="1">
      <alignment horizontal="right"/>
    </xf>
    <xf numFmtId="164" fontId="895" fillId="0" borderId="3" xfId="0" applyNumberFormat="1" applyFont="1" applyBorder="1" applyAlignment="1">
      <alignment horizontal="right"/>
    </xf>
    <xf numFmtId="0" fontId="896" fillId="0" borderId="0" xfId="0" applyNumberFormat="1" applyFont="1" applyAlignment="1">
      <alignment horizontal="right"/>
    </xf>
    <xf numFmtId="0" fontId="897" fillId="0" borderId="0" xfId="0" applyFont="1" applyAlignment="1">
      <alignment horizontal="left" indent="1"/>
    </xf>
    <xf numFmtId="0" fontId="898" fillId="0" borderId="0" xfId="0" applyNumberFormat="1" applyFont="1" applyAlignment="1">
      <alignment horizontal="right"/>
    </xf>
    <xf numFmtId="0" fontId="899" fillId="0" borderId="0" xfId="0" applyNumberFormat="1" applyFont="1" applyAlignment="1">
      <alignment horizontal="right"/>
    </xf>
    <xf numFmtId="0" fontId="900" fillId="0" borderId="0" xfId="0" applyNumberFormat="1" applyFont="1" applyAlignment="1">
      <alignment horizontal="right"/>
    </xf>
    <xf numFmtId="0" fontId="901" fillId="0" borderId="0" xfId="0" applyFont="1" applyAlignment="1">
      <alignment horizontal="left" indent="1"/>
    </xf>
    <xf numFmtId="164" fontId="902" fillId="0" borderId="6" xfId="0" applyNumberFormat="1" applyFont="1" applyBorder="1" applyAlignment="1">
      <alignment horizontal="right"/>
    </xf>
    <xf numFmtId="164" fontId="903" fillId="0" borderId="6" xfId="0" applyNumberFormat="1" applyFont="1" applyBorder="1" applyAlignment="1">
      <alignment horizontal="right"/>
    </xf>
    <xf numFmtId="0" fontId="904" fillId="0" borderId="0" xfId="0" applyNumberFormat="1" applyFont="1" applyAlignment="1">
      <alignment horizontal="right"/>
    </xf>
    <xf numFmtId="0" fontId="905" fillId="0" borderId="0" xfId="0" applyFont="1" applyAlignment="1">
      <alignment horizontal="left" indent="1"/>
    </xf>
    <xf numFmtId="0" fontId="906" fillId="0" borderId="0" xfId="0" applyNumberFormat="1" applyFont="1" applyAlignment="1">
      <alignment horizontal="right"/>
    </xf>
    <xf numFmtId="0" fontId="907" fillId="0" borderId="0" xfId="0" applyNumberFormat="1" applyFont="1" applyAlignment="1">
      <alignment horizontal="right"/>
    </xf>
    <xf numFmtId="0" fontId="908" fillId="0" borderId="0" xfId="0" applyNumberFormat="1" applyFont="1" applyAlignment="1">
      <alignment horizontal="right"/>
    </xf>
    <xf numFmtId="0" fontId="909" fillId="0" borderId="0" xfId="0" applyFont="1" applyAlignment="1">
      <alignment horizontal="left" indent="1"/>
    </xf>
    <xf numFmtId="0" fontId="910" fillId="0" borderId="0" xfId="0" applyNumberFormat="1" applyFont="1" applyAlignment="1">
      <alignment horizontal="right"/>
    </xf>
    <xf numFmtId="164" fontId="911" fillId="0" borderId="0" xfId="0" applyNumberFormat="1" applyFont="1" applyAlignment="1">
      <alignment horizontal="right"/>
    </xf>
    <xf numFmtId="0" fontId="912" fillId="0" borderId="0" xfId="0" applyNumberFormat="1" applyFont="1" applyAlignment="1">
      <alignment horizontal="right"/>
    </xf>
    <xf numFmtId="0" fontId="913" fillId="0" borderId="0" xfId="0" applyFont="1" applyAlignment="1">
      <alignment horizontal="left" indent="1"/>
    </xf>
    <xf numFmtId="0" fontId="914" fillId="0" borderId="0" xfId="0" applyNumberFormat="1" applyFont="1" applyAlignment="1">
      <alignment horizontal="right"/>
    </xf>
    <xf numFmtId="0" fontId="915" fillId="0" borderId="0" xfId="0" applyNumberFormat="1" applyFont="1" applyAlignment="1">
      <alignment horizontal="right"/>
    </xf>
    <xf numFmtId="0" fontId="916" fillId="0" borderId="0" xfId="0" applyNumberFormat="1" applyFont="1" applyAlignment="1">
      <alignment horizontal="right"/>
    </xf>
    <xf numFmtId="0" fontId="917" fillId="0" borderId="0" xfId="0" applyFont="1" applyAlignment="1">
      <alignment horizontal="left" indent="1"/>
    </xf>
    <xf numFmtId="0" fontId="918" fillId="0" borderId="0" xfId="0" applyNumberFormat="1" applyFont="1" applyAlignment="1">
      <alignment horizontal="right"/>
    </xf>
    <xf numFmtId="0" fontId="919" fillId="0" borderId="0" xfId="0" applyNumberFormat="1" applyFont="1" applyAlignment="1">
      <alignment horizontal="right"/>
    </xf>
    <xf numFmtId="0" fontId="920" fillId="0" borderId="0" xfId="0" applyNumberFormat="1" applyFont="1" applyAlignment="1">
      <alignment horizontal="right"/>
    </xf>
    <xf numFmtId="0" fontId="921" fillId="0" borderId="0" xfId="0" applyFont="1" applyAlignment="1">
      <alignment horizontal="left" indent="2"/>
    </xf>
    <xf numFmtId="164" fontId="922" fillId="0" borderId="0" xfId="0" applyNumberFormat="1" applyFont="1" applyAlignment="1">
      <alignment horizontal="right"/>
    </xf>
    <xf numFmtId="0" fontId="923" fillId="0" borderId="0" xfId="0" applyFont="1" applyAlignment="1">
      <alignment horizontal="left" indent="2"/>
    </xf>
    <xf numFmtId="164" fontId="924" fillId="0" borderId="0" xfId="0" applyNumberFormat="1" applyFont="1" applyAlignment="1">
      <alignment horizontal="right"/>
    </xf>
    <xf numFmtId="0" fontId="925" fillId="0" borderId="0" xfId="0" applyFont="1" applyAlignment="1">
      <alignment horizontal="left" indent="1"/>
    </xf>
    <xf numFmtId="0" fontId="926" fillId="0" borderId="0" xfId="0" applyNumberFormat="1" applyFont="1" applyAlignment="1">
      <alignment horizontal="right"/>
    </xf>
    <xf numFmtId="0" fontId="927" fillId="0" borderId="0" xfId="0" applyNumberFormat="1" applyFont="1" applyAlignment="1">
      <alignment horizontal="right"/>
    </xf>
    <xf numFmtId="0" fontId="928" fillId="0" borderId="0" xfId="0" applyNumberFormat="1" applyFont="1" applyAlignment="1">
      <alignment horizontal="right"/>
    </xf>
    <xf numFmtId="0" fontId="929" fillId="0" borderId="0" xfId="0" applyFont="1" applyAlignment="1">
      <alignment horizontal="left" indent="1"/>
    </xf>
    <xf numFmtId="0" fontId="930" fillId="0" borderId="0" xfId="0" applyNumberFormat="1" applyFont="1" applyAlignment="1">
      <alignment horizontal="right"/>
    </xf>
    <xf numFmtId="0" fontId="931" fillId="0" borderId="0" xfId="0" applyNumberFormat="1" applyFont="1" applyAlignment="1">
      <alignment horizontal="right"/>
    </xf>
    <xf numFmtId="0" fontId="932" fillId="0" borderId="0" xfId="0" applyNumberFormat="1" applyFont="1" applyAlignment="1">
      <alignment horizontal="right"/>
    </xf>
    <xf numFmtId="0" fontId="933" fillId="0" borderId="0" xfId="0" applyFont="1" applyAlignment="1">
      <alignment horizontal="left" indent="2"/>
    </xf>
    <xf numFmtId="164" fontId="934" fillId="0" borderId="0" xfId="0" applyNumberFormat="1" applyFont="1" applyAlignment="1">
      <alignment horizontal="right"/>
    </xf>
    <xf numFmtId="0" fontId="935" fillId="0" borderId="0" xfId="0" applyFont="1" applyAlignment="1">
      <alignment horizontal="left" indent="2"/>
    </xf>
    <xf numFmtId="0" fontId="936" fillId="0" borderId="0" xfId="0" applyNumberFormat="1" applyFont="1" applyAlignment="1">
      <alignment horizontal="right"/>
    </xf>
    <xf numFmtId="164" fontId="937" fillId="0" borderId="0" xfId="0" applyNumberFormat="1" applyFont="1" applyAlignment="1">
      <alignment horizontal="right"/>
    </xf>
    <xf numFmtId="164" fontId="938" fillId="0" borderId="0" xfId="0" applyNumberFormat="1" applyFont="1" applyAlignment="1">
      <alignment horizontal="right"/>
    </xf>
    <xf numFmtId="0" fontId="939" fillId="0" borderId="0" xfId="0" applyFont="1" applyAlignment="1">
      <alignment horizontal="left" indent="2"/>
    </xf>
    <xf numFmtId="0" fontId="940" fillId="0" borderId="0" xfId="0" applyNumberFormat="1" applyFont="1" applyAlignment="1">
      <alignment horizontal="right"/>
    </xf>
    <xf numFmtId="164" fontId="941" fillId="0" borderId="0" xfId="0" applyNumberFormat="1" applyFont="1" applyAlignment="1">
      <alignment horizontal="right"/>
    </xf>
    <xf numFmtId="164" fontId="942" fillId="0" borderId="0" xfId="0" applyNumberFormat="1" applyFont="1" applyAlignment="1">
      <alignment horizontal="right"/>
    </xf>
    <xf numFmtId="0" fontId="943" fillId="0" borderId="0" xfId="0" applyFont="1" applyAlignment="1">
      <alignment horizontal="left" indent="1"/>
    </xf>
    <xf numFmtId="0" fontId="944" fillId="0" borderId="0" xfId="0" applyNumberFormat="1" applyFont="1" applyAlignment="1">
      <alignment horizontal="right"/>
    </xf>
    <xf numFmtId="0" fontId="945" fillId="0" borderId="0" xfId="0" applyNumberFormat="1" applyFont="1" applyAlignment="1">
      <alignment horizontal="right"/>
    </xf>
    <xf numFmtId="0" fontId="946" fillId="0" borderId="0" xfId="0" applyNumberFormat="1" applyFont="1" applyAlignment="1">
      <alignment horizontal="right"/>
    </xf>
    <xf numFmtId="0" fontId="947" fillId="0" borderId="0" xfId="0" applyFont="1" applyAlignment="1">
      <alignment horizontal="left" indent="1"/>
    </xf>
    <xf numFmtId="0" fontId="948" fillId="0" borderId="0" xfId="0" applyNumberFormat="1" applyFont="1" applyAlignment="1">
      <alignment horizontal="right"/>
    </xf>
    <xf numFmtId="164" fontId="949" fillId="0" borderId="7" xfId="0" applyNumberFormat="1" applyFont="1" applyBorder="1" applyAlignment="1">
      <alignment horizontal="right"/>
    </xf>
    <xf numFmtId="164" fontId="950" fillId="0" borderId="7" xfId="0" applyNumberFormat="1" applyFont="1" applyBorder="1" applyAlignment="1">
      <alignment horizontal="right"/>
    </xf>
    <xf numFmtId="0" fontId="951" fillId="0" borderId="0" xfId="0" applyFont="1"/>
    <xf numFmtId="0" fontId="952" fillId="0" borderId="1" xfId="0" applyFont="1" applyBorder="1" applyAlignment="1">
      <alignment horizontal="center" vertical="center" wrapText="1"/>
    </xf>
    <xf numFmtId="0" fontId="953" fillId="0" borderId="0" xfId="0" applyFont="1" applyAlignment="1">
      <alignment horizontal="left"/>
    </xf>
    <xf numFmtId="164" fontId="954" fillId="0" borderId="0" xfId="0" applyNumberFormat="1" applyFont="1" applyAlignment="1">
      <alignment horizontal="right"/>
    </xf>
    <xf numFmtId="164" fontId="955" fillId="0" borderId="0" xfId="0" applyNumberFormat="1" applyFont="1" applyAlignment="1">
      <alignment horizontal="right"/>
    </xf>
    <xf numFmtId="0" fontId="956" fillId="0" borderId="0" xfId="0" applyNumberFormat="1" applyFont="1" applyAlignment="1">
      <alignment horizontal="right"/>
    </xf>
    <xf numFmtId="0" fontId="957" fillId="0" borderId="0" xfId="0" applyFont="1" applyAlignment="1">
      <alignment horizontal="left" indent="1"/>
    </xf>
    <xf numFmtId="0" fontId="958" fillId="0" borderId="0" xfId="0" applyNumberFormat="1" applyFont="1" applyAlignment="1">
      <alignment horizontal="right"/>
    </xf>
    <xf numFmtId="0" fontId="959" fillId="0" borderId="0" xfId="0" applyNumberFormat="1" applyFont="1" applyAlignment="1">
      <alignment horizontal="right"/>
    </xf>
    <xf numFmtId="0" fontId="960" fillId="0" borderId="0" xfId="0" applyNumberFormat="1" applyFont="1" applyAlignment="1">
      <alignment horizontal="right"/>
    </xf>
    <xf numFmtId="0" fontId="961" fillId="0" borderId="0" xfId="0" applyFont="1" applyAlignment="1">
      <alignment horizontal="left" indent="2"/>
    </xf>
    <xf numFmtId="0" fontId="962" fillId="0" borderId="0" xfId="0" applyNumberFormat="1" applyFont="1" applyAlignment="1">
      <alignment horizontal="right"/>
    </xf>
    <xf numFmtId="164" fontId="963" fillId="0" borderId="0" xfId="0" applyNumberFormat="1" applyFont="1" applyAlignment="1">
      <alignment horizontal="right"/>
    </xf>
    <xf numFmtId="164" fontId="964" fillId="0" borderId="0" xfId="0" applyNumberFormat="1" applyFont="1" applyAlignment="1">
      <alignment horizontal="right"/>
    </xf>
    <xf numFmtId="0" fontId="965" fillId="0" borderId="0" xfId="0" applyFont="1" applyAlignment="1">
      <alignment horizontal="left" indent="2"/>
    </xf>
    <xf numFmtId="164" fontId="966" fillId="0" borderId="0" xfId="0" applyNumberFormat="1" applyFont="1" applyAlignment="1">
      <alignment horizontal="right"/>
    </xf>
    <xf numFmtId="0" fontId="967" fillId="0" borderId="0" xfId="0" applyFont="1" applyAlignment="1">
      <alignment horizontal="left" indent="2"/>
    </xf>
    <xf numFmtId="164" fontId="968" fillId="0" borderId="0" xfId="0" applyNumberFormat="1" applyFont="1" applyAlignment="1">
      <alignment horizontal="right"/>
    </xf>
    <xf numFmtId="0" fontId="969" fillId="0" borderId="0" xfId="0" applyFont="1" applyAlignment="1">
      <alignment horizontal="left" indent="2"/>
    </xf>
    <xf numFmtId="164" fontId="970" fillId="0" borderId="0" xfId="0" applyNumberFormat="1" applyFont="1" applyAlignment="1">
      <alignment horizontal="right"/>
    </xf>
    <xf numFmtId="0" fontId="971" fillId="0" borderId="0" xfId="0" applyFont="1" applyAlignment="1">
      <alignment horizontal="left" indent="1"/>
    </xf>
    <xf numFmtId="0" fontId="972" fillId="0" borderId="0" xfId="0" applyNumberFormat="1" applyFont="1" applyAlignment="1">
      <alignment horizontal="right"/>
    </xf>
    <xf numFmtId="0" fontId="973" fillId="0" borderId="0" xfId="0" applyNumberFormat="1" applyFont="1" applyAlignment="1">
      <alignment horizontal="right"/>
    </xf>
    <xf numFmtId="0" fontId="974" fillId="0" borderId="0" xfId="0" applyNumberFormat="1" applyFont="1" applyAlignment="1">
      <alignment horizontal="right"/>
    </xf>
    <xf numFmtId="0" fontId="975" fillId="0" borderId="0" xfId="0" applyFont="1" applyAlignment="1">
      <alignment horizontal="left" indent="1"/>
    </xf>
    <xf numFmtId="164" fontId="976" fillId="0" borderId="0" xfId="0" applyNumberFormat="1" applyFont="1" applyAlignment="1">
      <alignment horizontal="right"/>
    </xf>
    <xf numFmtId="164" fontId="977" fillId="0" borderId="0" xfId="0" applyNumberFormat="1" applyFont="1" applyAlignment="1">
      <alignment horizontal="right"/>
    </xf>
    <xf numFmtId="0" fontId="978" fillId="0" borderId="0" xfId="0" applyNumberFormat="1" applyFont="1" applyAlignment="1">
      <alignment horizontal="right"/>
    </xf>
    <xf numFmtId="0" fontId="979" fillId="0" borderId="0" xfId="0" applyFont="1" applyAlignment="1">
      <alignment horizontal="left" indent="1"/>
    </xf>
    <xf numFmtId="164" fontId="980" fillId="0" borderId="0" xfId="0" applyNumberFormat="1" applyFont="1" applyAlignment="1">
      <alignment horizontal="right"/>
    </xf>
    <xf numFmtId="164" fontId="981" fillId="0" borderId="0" xfId="0" applyNumberFormat="1" applyFont="1" applyAlignment="1">
      <alignment horizontal="right"/>
    </xf>
    <xf numFmtId="0" fontId="982" fillId="0" borderId="0" xfId="0" applyNumberFormat="1" applyFont="1" applyAlignment="1">
      <alignment horizontal="right"/>
    </xf>
    <xf numFmtId="0" fontId="983" fillId="0" borderId="0" xfId="0" applyFont="1" applyAlignment="1">
      <alignment horizontal="left" indent="1"/>
    </xf>
    <xf numFmtId="164" fontId="984" fillId="0" borderId="3" xfId="0" applyNumberFormat="1" applyFont="1" applyBorder="1" applyAlignment="1">
      <alignment horizontal="right"/>
    </xf>
    <xf numFmtId="164" fontId="985" fillId="0" borderId="3" xfId="0" applyNumberFormat="1" applyFont="1" applyBorder="1" applyAlignment="1">
      <alignment horizontal="right"/>
    </xf>
    <xf numFmtId="0" fontId="986" fillId="0" borderId="0" xfId="0" applyNumberFormat="1" applyFont="1" applyAlignment="1">
      <alignment horizontal="right"/>
    </xf>
    <xf numFmtId="0" fontId="987" fillId="0" borderId="0" xfId="0" applyFont="1" applyAlignment="1">
      <alignment horizontal="left" indent="1"/>
    </xf>
    <xf numFmtId="0" fontId="988" fillId="0" borderId="0" xfId="0" applyNumberFormat="1" applyFont="1" applyAlignment="1">
      <alignment horizontal="right"/>
    </xf>
    <xf numFmtId="0" fontId="989" fillId="0" borderId="0" xfId="0" applyNumberFormat="1" applyFont="1" applyAlignment="1">
      <alignment horizontal="right"/>
    </xf>
    <xf numFmtId="0" fontId="990" fillId="0" borderId="0" xfId="0" applyNumberFormat="1" applyFont="1" applyAlignment="1">
      <alignment horizontal="right"/>
    </xf>
    <xf numFmtId="0" fontId="991" fillId="0" borderId="0" xfId="0" applyFont="1" applyAlignment="1">
      <alignment horizontal="left" indent="1"/>
    </xf>
    <xf numFmtId="164" fontId="992" fillId="0" borderId="6" xfId="0" applyNumberFormat="1" applyFont="1" applyBorder="1" applyAlignment="1">
      <alignment horizontal="right"/>
    </xf>
    <xf numFmtId="164" fontId="993" fillId="0" borderId="6" xfId="0" applyNumberFormat="1" applyFont="1" applyBorder="1" applyAlignment="1">
      <alignment horizontal="right"/>
    </xf>
    <xf numFmtId="0" fontId="994" fillId="0" borderId="0" xfId="0" applyNumberFormat="1" applyFont="1" applyAlignment="1">
      <alignment horizontal="right"/>
    </xf>
    <xf numFmtId="0" fontId="995" fillId="0" borderId="0" xfId="0" applyFont="1" applyAlignment="1">
      <alignment horizontal="left" indent="1"/>
    </xf>
    <xf numFmtId="0" fontId="996" fillId="0" borderId="0" xfId="0" applyNumberFormat="1" applyFont="1" applyAlignment="1">
      <alignment horizontal="right"/>
    </xf>
    <xf numFmtId="0" fontId="997" fillId="0" borderId="0" xfId="0" applyNumberFormat="1" applyFont="1" applyAlignment="1">
      <alignment horizontal="right"/>
    </xf>
    <xf numFmtId="0" fontId="998" fillId="0" borderId="0" xfId="0" applyNumberFormat="1" applyFont="1" applyAlignment="1">
      <alignment horizontal="right"/>
    </xf>
    <xf numFmtId="0" fontId="999" fillId="0" borderId="0" xfId="0" applyFont="1" applyAlignment="1">
      <alignment horizontal="left" indent="1"/>
    </xf>
    <xf numFmtId="0" fontId="1000" fillId="0" borderId="0" xfId="0" applyNumberFormat="1" applyFont="1" applyAlignment="1">
      <alignment horizontal="right"/>
    </xf>
    <xf numFmtId="164" fontId="1001" fillId="0" borderId="0" xfId="0" applyNumberFormat="1" applyFont="1" applyAlignment="1">
      <alignment horizontal="right"/>
    </xf>
    <xf numFmtId="0" fontId="1002" fillId="0" borderId="0" xfId="0" applyNumberFormat="1" applyFont="1" applyAlignment="1">
      <alignment horizontal="right"/>
    </xf>
    <xf numFmtId="0" fontId="1003" fillId="0" borderId="0" xfId="0" applyFont="1" applyAlignment="1">
      <alignment horizontal="left" indent="1"/>
    </xf>
    <xf numFmtId="0" fontId="1004" fillId="0" borderId="0" xfId="0" applyNumberFormat="1" applyFont="1" applyAlignment="1">
      <alignment horizontal="right"/>
    </xf>
    <xf numFmtId="0" fontId="1005" fillId="0" borderId="0" xfId="0" applyNumberFormat="1" applyFont="1" applyAlignment="1">
      <alignment horizontal="right"/>
    </xf>
    <xf numFmtId="0" fontId="1006" fillId="0" borderId="0" xfId="0" applyNumberFormat="1" applyFont="1" applyAlignment="1">
      <alignment horizontal="right"/>
    </xf>
    <xf numFmtId="0" fontId="1007" fillId="0" borderId="0" xfId="0" applyFont="1" applyAlignment="1">
      <alignment horizontal="left" indent="1"/>
    </xf>
    <xf numFmtId="0" fontId="1008" fillId="0" borderId="0" xfId="0" applyNumberFormat="1" applyFont="1" applyAlignment="1">
      <alignment horizontal="right"/>
    </xf>
    <xf numFmtId="0" fontId="1009" fillId="0" borderId="0" xfId="0" applyNumberFormat="1" applyFont="1" applyAlignment="1">
      <alignment horizontal="right"/>
    </xf>
    <xf numFmtId="0" fontId="1010" fillId="0" borderId="0" xfId="0" applyNumberFormat="1" applyFont="1" applyAlignment="1">
      <alignment horizontal="right"/>
    </xf>
    <xf numFmtId="0" fontId="1011" fillId="0" borderId="0" xfId="0" applyFont="1" applyAlignment="1">
      <alignment horizontal="left" indent="2"/>
    </xf>
    <xf numFmtId="164" fontId="1012" fillId="0" borderId="0" xfId="0" applyNumberFormat="1" applyFont="1" applyAlignment="1">
      <alignment horizontal="right"/>
    </xf>
    <xf numFmtId="0" fontId="1013" fillId="0" borderId="0" xfId="0" applyFont="1" applyAlignment="1">
      <alignment horizontal="left" indent="2"/>
    </xf>
    <xf numFmtId="164" fontId="1014" fillId="0" borderId="0" xfId="0" applyNumberFormat="1" applyFont="1" applyAlignment="1">
      <alignment horizontal="right"/>
    </xf>
    <xf numFmtId="0" fontId="1015" fillId="0" borderId="0" xfId="0" applyFont="1" applyAlignment="1">
      <alignment horizontal="left" indent="1"/>
    </xf>
    <xf numFmtId="0" fontId="1016" fillId="0" borderId="0" xfId="0" applyNumberFormat="1" applyFont="1" applyAlignment="1">
      <alignment horizontal="right"/>
    </xf>
    <xf numFmtId="0" fontId="1017" fillId="0" borderId="0" xfId="0" applyNumberFormat="1" applyFont="1" applyAlignment="1">
      <alignment horizontal="right"/>
    </xf>
    <xf numFmtId="0" fontId="1018" fillId="0" borderId="0" xfId="0" applyNumberFormat="1" applyFont="1" applyAlignment="1">
      <alignment horizontal="right"/>
    </xf>
    <xf numFmtId="0" fontId="1019" fillId="0" borderId="0" xfId="0" applyFont="1" applyAlignment="1">
      <alignment horizontal="left" indent="1"/>
    </xf>
    <xf numFmtId="0" fontId="1020" fillId="0" borderId="0" xfId="0" applyNumberFormat="1" applyFont="1" applyAlignment="1">
      <alignment horizontal="right"/>
    </xf>
    <xf numFmtId="0" fontId="1021" fillId="0" borderId="0" xfId="0" applyNumberFormat="1" applyFont="1" applyAlignment="1">
      <alignment horizontal="right"/>
    </xf>
    <xf numFmtId="0" fontId="1022" fillId="0" borderId="0" xfId="0" applyNumberFormat="1" applyFont="1" applyAlignment="1">
      <alignment horizontal="right"/>
    </xf>
    <xf numFmtId="0" fontId="1023" fillId="0" borderId="0" xfId="0" applyFont="1" applyAlignment="1">
      <alignment horizontal="left" indent="2"/>
    </xf>
    <xf numFmtId="164" fontId="1024" fillId="0" borderId="0" xfId="0" applyNumberFormat="1" applyFont="1" applyAlignment="1">
      <alignment horizontal="right"/>
    </xf>
    <xf numFmtId="0" fontId="1025" fillId="0" borderId="0" xfId="0" applyFont="1" applyAlignment="1">
      <alignment horizontal="left" indent="2"/>
    </xf>
    <xf numFmtId="0" fontId="1026" fillId="0" borderId="0" xfId="0" applyNumberFormat="1" applyFont="1" applyAlignment="1">
      <alignment horizontal="right"/>
    </xf>
    <xf numFmtId="164" fontId="1027" fillId="0" borderId="0" xfId="0" applyNumberFormat="1" applyFont="1" applyAlignment="1">
      <alignment horizontal="right"/>
    </xf>
    <xf numFmtId="164" fontId="1028" fillId="0" borderId="0" xfId="0" applyNumberFormat="1" applyFont="1" applyAlignment="1">
      <alignment horizontal="right"/>
    </xf>
    <xf numFmtId="0" fontId="1029" fillId="0" borderId="0" xfId="0" applyFont="1" applyAlignment="1">
      <alignment horizontal="left" indent="2"/>
    </xf>
    <xf numFmtId="0" fontId="1030" fillId="0" borderId="0" xfId="0" applyNumberFormat="1" applyFont="1" applyAlignment="1">
      <alignment horizontal="right"/>
    </xf>
    <xf numFmtId="164" fontId="1031" fillId="0" borderId="0" xfId="0" applyNumberFormat="1" applyFont="1" applyAlignment="1">
      <alignment horizontal="right"/>
    </xf>
    <xf numFmtId="164" fontId="1032" fillId="0" borderId="0" xfId="0" applyNumberFormat="1" applyFont="1" applyAlignment="1">
      <alignment horizontal="right"/>
    </xf>
    <xf numFmtId="0" fontId="1033" fillId="0" borderId="0" xfId="0" applyFont="1" applyAlignment="1">
      <alignment horizontal="left" indent="1"/>
    </xf>
    <xf numFmtId="0" fontId="1034" fillId="0" borderId="0" xfId="0" applyNumberFormat="1" applyFont="1" applyAlignment="1">
      <alignment horizontal="right"/>
    </xf>
    <xf numFmtId="0" fontId="1035" fillId="0" borderId="0" xfId="0" applyNumberFormat="1" applyFont="1" applyAlignment="1">
      <alignment horizontal="right"/>
    </xf>
    <xf numFmtId="0" fontId="1036" fillId="0" borderId="0" xfId="0" applyNumberFormat="1" applyFont="1" applyAlignment="1">
      <alignment horizontal="right"/>
    </xf>
    <xf numFmtId="0" fontId="1037" fillId="0" borderId="0" xfId="0" applyFont="1" applyAlignment="1">
      <alignment horizontal="left" indent="1"/>
    </xf>
    <xf numFmtId="0" fontId="1038" fillId="0" borderId="0" xfId="0" applyNumberFormat="1" applyFont="1" applyAlignment="1">
      <alignment horizontal="right"/>
    </xf>
    <xf numFmtId="164" fontId="1039" fillId="0" borderId="7" xfId="0" applyNumberFormat="1" applyFont="1" applyBorder="1" applyAlignment="1">
      <alignment horizontal="right"/>
    </xf>
    <xf numFmtId="164" fontId="1040" fillId="0" borderId="7" xfId="0" applyNumberFormat="1" applyFont="1" applyBorder="1" applyAlignment="1">
      <alignment horizontal="right"/>
    </xf>
    <xf numFmtId="0" fontId="1041" fillId="0" borderId="0" xfId="0" applyFont="1"/>
    <xf numFmtId="0" fontId="1042" fillId="0" borderId="0" xfId="0" applyFont="1" applyAlignment="1">
      <alignment horizontal="center"/>
    </xf>
    <xf numFmtId="0" fontId="1043" fillId="0" borderId="1" xfId="0" applyFont="1" applyBorder="1" applyAlignment="1">
      <alignment horizontal="center" vertical="center" wrapText="1"/>
    </xf>
    <xf numFmtId="0" fontId="1044" fillId="0" borderId="0" xfId="0" applyFont="1" applyAlignment="1">
      <alignment horizontal="center"/>
    </xf>
    <xf numFmtId="0" fontId="1045" fillId="0" borderId="0" xfId="0" applyFont="1" applyAlignment="1">
      <alignment horizontal="left"/>
    </xf>
    <xf numFmtId="170" fontId="1046" fillId="0" borderId="0" xfId="0" applyNumberFormat="1" applyFont="1" applyAlignment="1">
      <alignment horizontal="right"/>
    </xf>
    <xf numFmtId="171" fontId="1047" fillId="0" borderId="0" xfId="0" applyNumberFormat="1" applyFont="1" applyAlignment="1">
      <alignment horizontal="right"/>
    </xf>
    <xf numFmtId="172" fontId="1048" fillId="0" borderId="0" xfId="0" applyNumberFormat="1" applyFont="1" applyAlignment="1">
      <alignment horizontal="right"/>
    </xf>
    <xf numFmtId="173" fontId="1049" fillId="0" borderId="0" xfId="0" applyNumberFormat="1" applyFont="1" applyAlignment="1">
      <alignment horizontal="right"/>
    </xf>
    <xf numFmtId="174" fontId="1050" fillId="0" borderId="0" xfId="0" applyNumberFormat="1" applyFont="1" applyAlignment="1">
      <alignment horizontal="right"/>
    </xf>
    <xf numFmtId="174" fontId="1051" fillId="0" borderId="0" xfId="0" applyNumberFormat="1" applyFont="1" applyAlignment="1">
      <alignment horizontal="right"/>
    </xf>
    <xf numFmtId="0" fontId="1052" fillId="0" borderId="4" xfId="0" applyNumberFormat="1" applyFont="1" applyBorder="1" applyAlignment="1">
      <alignment horizontal="right"/>
    </xf>
    <xf numFmtId="0" fontId="1053" fillId="0" borderId="4" xfId="0" applyNumberFormat="1" applyFont="1" applyBorder="1" applyAlignment="1">
      <alignment horizontal="right"/>
    </xf>
    <xf numFmtId="169" fontId="1054" fillId="0" borderId="4" xfId="0" applyNumberFormat="1" applyFont="1" applyBorder="1" applyAlignment="1">
      <alignment horizontal="right"/>
    </xf>
    <xf numFmtId="0" fontId="1055" fillId="0" borderId="4" xfId="0" applyNumberFormat="1" applyFont="1" applyBorder="1" applyAlignment="1">
      <alignment horizontal="right"/>
    </xf>
    <xf numFmtId="174" fontId="1056" fillId="0" borderId="4" xfId="0" applyNumberFormat="1" applyFont="1" applyBorder="1" applyAlignment="1">
      <alignment horizontal="right"/>
    </xf>
    <xf numFmtId="174" fontId="1057" fillId="0" borderId="4" xfId="0" applyNumberFormat="1" applyFont="1" applyBorder="1" applyAlignment="1">
      <alignment horizontal="right"/>
    </xf>
    <xf numFmtId="0" fontId="1058" fillId="0" borderId="0" xfId="0" applyFont="1"/>
    <xf numFmtId="0" fontId="1059" fillId="0" borderId="0" xfId="0" applyFont="1" applyAlignment="1">
      <alignment horizontal="center"/>
    </xf>
    <xf numFmtId="0" fontId="1060" fillId="0" borderId="1" xfId="0" applyFont="1" applyBorder="1" applyAlignment="1">
      <alignment horizontal="center" vertical="center" wrapText="1"/>
    </xf>
    <xf numFmtId="0" fontId="1061" fillId="0" borderId="0" xfId="0" applyFont="1" applyAlignment="1">
      <alignment horizontal="left"/>
    </xf>
    <xf numFmtId="174" fontId="1062" fillId="0" borderId="0" xfId="0" applyNumberFormat="1" applyFont="1" applyAlignment="1">
      <alignment horizontal="right"/>
    </xf>
    <xf numFmtId="174" fontId="1063" fillId="0" borderId="0" xfId="0" applyNumberFormat="1" applyFont="1" applyAlignment="1">
      <alignment horizontal="right"/>
    </xf>
    <xf numFmtId="165" fontId="1064" fillId="0" borderId="0" xfId="0" applyNumberFormat="1" applyFont="1" applyAlignment="1">
      <alignment horizontal="right"/>
    </xf>
    <xf numFmtId="172" fontId="1065" fillId="0" borderId="0" xfId="0" applyNumberFormat="1" applyFont="1" applyAlignment="1">
      <alignment horizontal="right"/>
    </xf>
    <xf numFmtId="0" fontId="1066" fillId="0" borderId="0" xfId="0" applyNumberFormat="1" applyFont="1" applyAlignment="1">
      <alignment horizontal="right"/>
    </xf>
    <xf numFmtId="0" fontId="1067" fillId="0" borderId="0" xfId="0" applyNumberFormat="1" applyFont="1" applyAlignment="1">
      <alignment horizontal="right"/>
    </xf>
    <xf numFmtId="0" fontId="1068" fillId="0" borderId="0" xfId="0" applyNumberFormat="1" applyFont="1" applyAlignment="1">
      <alignment horizontal="right"/>
    </xf>
    <xf numFmtId="166" fontId="1069" fillId="0" borderId="0" xfId="0" applyNumberFormat="1" applyFont="1" applyAlignment="1">
      <alignment horizontal="right"/>
    </xf>
    <xf numFmtId="0" fontId="1070" fillId="0" borderId="0" xfId="0" applyNumberFormat="1" applyFont="1" applyAlignment="1">
      <alignment horizontal="right"/>
    </xf>
    <xf numFmtId="0" fontId="1071" fillId="0" borderId="0" xfId="0" applyNumberFormat="1" applyFont="1" applyAlignment="1">
      <alignment horizontal="right"/>
    </xf>
    <xf numFmtId="0" fontId="1072" fillId="0" borderId="0" xfId="0" applyNumberFormat="1" applyFont="1" applyAlignment="1">
      <alignment horizontal="right"/>
    </xf>
    <xf numFmtId="166" fontId="1073" fillId="0" borderId="0" xfId="0" applyNumberFormat="1" applyFont="1" applyAlignment="1">
      <alignment horizontal="right"/>
    </xf>
    <xf numFmtId="175" fontId="1074" fillId="0" borderId="0" xfId="0" applyNumberFormat="1" applyFont="1" applyAlignment="1">
      <alignment horizontal="right"/>
    </xf>
    <xf numFmtId="169" fontId="1075" fillId="0" borderId="0" xfId="0" applyNumberFormat="1" applyFont="1" applyAlignment="1">
      <alignment horizontal="right"/>
    </xf>
    <xf numFmtId="176" fontId="1076" fillId="0" borderId="0" xfId="0" applyNumberFormat="1" applyFont="1" applyAlignment="1">
      <alignment horizontal="right"/>
    </xf>
    <xf numFmtId="0" fontId="1077" fillId="0" borderId="0" xfId="0" applyNumberFormat="1" applyFont="1" applyAlignment="1">
      <alignment horizontal="right"/>
    </xf>
    <xf numFmtId="0" fontId="1078" fillId="0" borderId="0" xfId="0" applyNumberFormat="1" applyFont="1" applyAlignment="1">
      <alignment horizontal="right"/>
    </xf>
    <xf numFmtId="166" fontId="1079" fillId="0" borderId="0" xfId="0" applyNumberFormat="1" applyFont="1" applyAlignment="1">
      <alignment horizontal="right"/>
    </xf>
    <xf numFmtId="175" fontId="1080" fillId="0" borderId="0" xfId="0" applyNumberFormat="1" applyFont="1" applyAlignment="1">
      <alignment horizontal="right"/>
    </xf>
    <xf numFmtId="169" fontId="1081" fillId="0" borderId="0" xfId="0" applyNumberFormat="1" applyFont="1" applyAlignment="1">
      <alignment horizontal="right"/>
    </xf>
    <xf numFmtId="176" fontId="1082" fillId="0" borderId="0" xfId="0" applyNumberFormat="1" applyFont="1" applyAlignment="1">
      <alignment horizontal="right"/>
    </xf>
    <xf numFmtId="175" fontId="1083" fillId="0" borderId="0" xfId="0" applyNumberFormat="1" applyFont="1" applyAlignment="1">
      <alignment horizontal="right"/>
    </xf>
    <xf numFmtId="169" fontId="1084" fillId="0" borderId="0" xfId="0" applyNumberFormat="1" applyFont="1" applyAlignment="1">
      <alignment horizontal="right"/>
    </xf>
    <xf numFmtId="176" fontId="1085" fillId="0" borderId="0" xfId="0" applyNumberFormat="1" applyFont="1" applyAlignment="1">
      <alignment horizontal="right"/>
    </xf>
    <xf numFmtId="175" fontId="1086" fillId="0" borderId="0" xfId="0" applyNumberFormat="1" applyFont="1" applyAlignment="1">
      <alignment horizontal="right"/>
    </xf>
    <xf numFmtId="169" fontId="1087" fillId="0" borderId="0" xfId="0" applyNumberFormat="1" applyFont="1" applyAlignment="1">
      <alignment horizontal="right"/>
    </xf>
    <xf numFmtId="176" fontId="1088" fillId="0" borderId="0" xfId="0" applyNumberFormat="1" applyFont="1" applyAlignment="1">
      <alignment horizontal="right"/>
    </xf>
    <xf numFmtId="175" fontId="1089" fillId="0" borderId="0" xfId="0" applyNumberFormat="1" applyFont="1" applyAlignment="1">
      <alignment horizontal="right"/>
    </xf>
    <xf numFmtId="169" fontId="1090" fillId="0" borderId="0" xfId="0" applyNumberFormat="1" applyFont="1" applyAlignment="1">
      <alignment horizontal="right"/>
    </xf>
    <xf numFmtId="176" fontId="1091" fillId="0" borderId="0" xfId="0" applyNumberFormat="1" applyFont="1" applyAlignment="1">
      <alignment horizontal="right"/>
    </xf>
    <xf numFmtId="176" fontId="1092" fillId="0" borderId="0" xfId="0" applyNumberFormat="1" applyFont="1" applyAlignment="1">
      <alignment horizontal="right"/>
    </xf>
    <xf numFmtId="175" fontId="1093" fillId="0" borderId="0" xfId="0" applyNumberFormat="1" applyFont="1" applyAlignment="1">
      <alignment horizontal="right"/>
    </xf>
    <xf numFmtId="169" fontId="1094" fillId="0" borderId="0" xfId="0" applyNumberFormat="1" applyFont="1" applyAlignment="1">
      <alignment horizontal="right"/>
    </xf>
    <xf numFmtId="176" fontId="1095" fillId="0" borderId="0" xfId="0" applyNumberFormat="1" applyFont="1" applyAlignment="1">
      <alignment horizontal="right"/>
    </xf>
    <xf numFmtId="176" fontId="1096" fillId="0" borderId="0" xfId="0" applyNumberFormat="1" applyFont="1" applyAlignment="1">
      <alignment horizontal="right"/>
    </xf>
    <xf numFmtId="175" fontId="1097" fillId="0" borderId="0" xfId="0" applyNumberFormat="1" applyFont="1" applyAlignment="1">
      <alignment horizontal="right"/>
    </xf>
    <xf numFmtId="169" fontId="1098" fillId="0" borderId="0" xfId="0" applyNumberFormat="1" applyFont="1" applyAlignment="1">
      <alignment horizontal="right"/>
    </xf>
    <xf numFmtId="176" fontId="1099" fillId="0" borderId="0" xfId="0" applyNumberFormat="1" applyFont="1" applyAlignment="1">
      <alignment horizontal="right"/>
    </xf>
    <xf numFmtId="175" fontId="1100" fillId="0" borderId="0" xfId="0" applyNumberFormat="1" applyFont="1" applyAlignment="1">
      <alignment horizontal="right"/>
    </xf>
    <xf numFmtId="169" fontId="1101" fillId="0" borderId="0" xfId="0" applyNumberFormat="1" applyFont="1" applyAlignment="1">
      <alignment horizontal="right"/>
    </xf>
    <xf numFmtId="176" fontId="1102" fillId="0" borderId="0" xfId="0" applyNumberFormat="1" applyFont="1" applyAlignment="1">
      <alignment horizontal="right"/>
    </xf>
    <xf numFmtId="175" fontId="1103" fillId="0" borderId="0" xfId="0" applyNumberFormat="1" applyFont="1" applyAlignment="1">
      <alignment horizontal="right"/>
    </xf>
    <xf numFmtId="169" fontId="1104" fillId="0" borderId="0" xfId="0" applyNumberFormat="1" applyFont="1" applyAlignment="1">
      <alignment horizontal="right"/>
    </xf>
    <xf numFmtId="176" fontId="1105" fillId="0" borderId="0" xfId="0" applyNumberFormat="1" applyFont="1" applyAlignment="1">
      <alignment horizontal="right"/>
    </xf>
    <xf numFmtId="0" fontId="1106" fillId="0" borderId="0" xfId="0" applyNumberFormat="1" applyFont="1" applyAlignment="1">
      <alignment horizontal="right"/>
    </xf>
    <xf numFmtId="166" fontId="1107" fillId="0" borderId="0" xfId="0" applyNumberFormat="1" applyFont="1" applyAlignment="1">
      <alignment horizontal="right"/>
    </xf>
    <xf numFmtId="166" fontId="1108" fillId="0" borderId="0" xfId="0" applyNumberFormat="1" applyFont="1" applyAlignment="1">
      <alignment horizontal="right"/>
    </xf>
    <xf numFmtId="0" fontId="1109" fillId="0" borderId="0" xfId="0" applyFont="1" applyAlignment="1">
      <alignment horizontal="left"/>
    </xf>
    <xf numFmtId="0" fontId="1110" fillId="0" borderId="4" xfId="0" applyNumberFormat="1" applyFont="1" applyBorder="1" applyAlignment="1">
      <alignment horizontal="right"/>
    </xf>
    <xf numFmtId="0" fontId="1111" fillId="0" borderId="4" xfId="0" applyNumberFormat="1" applyFont="1" applyBorder="1" applyAlignment="1">
      <alignment horizontal="right"/>
    </xf>
    <xf numFmtId="177" fontId="1112" fillId="0" borderId="4" xfId="0" applyNumberFormat="1" applyFont="1" applyBorder="1" applyAlignment="1">
      <alignment horizontal="right"/>
    </xf>
    <xf numFmtId="172" fontId="1113" fillId="0" borderId="4" xfId="0" applyNumberFormat="1" applyFont="1" applyBorder="1" applyAlignment="1">
      <alignment horizontal="right"/>
    </xf>
    <xf numFmtId="0" fontId="1114" fillId="0" borderId="4" xfId="0" applyNumberFormat="1" applyFont="1" applyBorder="1" applyAlignment="1">
      <alignment horizontal="right"/>
    </xf>
    <xf numFmtId="0" fontId="1115" fillId="0" borderId="4" xfId="0" applyNumberFormat="1" applyFont="1" applyBorder="1" applyAlignment="1">
      <alignment horizontal="right"/>
    </xf>
    <xf numFmtId="0" fontId="1116" fillId="0" borderId="4" xfId="0" applyNumberFormat="1" applyFont="1" applyBorder="1" applyAlignment="1">
      <alignment horizontal="right"/>
    </xf>
    <xf numFmtId="0" fontId="1117" fillId="0" borderId="4" xfId="0" applyNumberFormat="1" applyFont="1" applyBorder="1" applyAlignment="1">
      <alignment horizontal="right"/>
    </xf>
    <xf numFmtId="0" fontId="1118" fillId="0" borderId="4" xfId="0" applyNumberFormat="1" applyFont="1" applyBorder="1" applyAlignment="1">
      <alignment horizontal="right"/>
    </xf>
    <xf numFmtId="0" fontId="1119" fillId="0" borderId="4" xfId="0" applyNumberFormat="1" applyFont="1" applyBorder="1" applyAlignment="1">
      <alignment horizontal="right"/>
    </xf>
    <xf numFmtId="0" fontId="1120" fillId="0" borderId="0" xfId="0" applyFont="1"/>
    <xf numFmtId="178" fontId="0" fillId="0" borderId="0" xfId="0" applyNumberFormat="1"/>
    <xf numFmtId="179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79" fillId="0" borderId="1" xfId="0" applyFont="1" applyBorder="1" applyAlignment="1">
      <alignment horizontal="center" vertical="center" wrapText="1"/>
    </xf>
    <xf numFmtId="0" fontId="252" fillId="0" borderId="1" xfId="0" applyFont="1" applyBorder="1" applyAlignment="1">
      <alignment horizontal="center" vertical="center" wrapText="1"/>
    </xf>
    <xf numFmtId="0" fontId="112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1122" fillId="0" borderId="0" xfId="0" applyFont="1" applyAlignment="1">
      <alignment horizontal="center"/>
    </xf>
    <xf numFmtId="0" fontId="112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423863</xdr:colOff>
      <xdr:row>0</xdr:row>
      <xdr:rowOff>23812</xdr:rowOff>
    </xdr:from>
    <xdr:to>
      <xdr:col>5</xdr:col>
      <xdr:colOff>557213</xdr:colOff>
      <xdr:row>0</xdr:row>
      <xdr:rowOff>1076325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C2C336-2D1B-4450-B81C-78E4BA46B6DE}"/>
            </a:ext>
          </a:extLst>
        </xdr:cNvPr>
        <xdr:cNvSpPr txBox="1"/>
      </xdr:nvSpPr>
      <xdr:spPr>
        <a:xfrm>
          <a:off x="5243513" y="23812"/>
          <a:ext cx="2476500" cy="10525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Attachment 3, Interrogatory No. 17</a:t>
          </a:r>
        </a:p>
        <a:p>
          <a:r>
            <a:rPr lang="en-US" sz="1100"/>
            <a:t>Page 1 of 12</a:t>
          </a:r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31750</xdr:colOff>
      <xdr:row>19</xdr:row>
      <xdr:rowOff>111126</xdr:rowOff>
    </xdr:from>
    <xdr:to>
      <xdr:col>16</xdr:col>
      <xdr:colOff>517525</xdr:colOff>
      <xdr:row>32</xdr:row>
      <xdr:rowOff>111126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4842A30-4560-4970-85BF-70C92C059CA8}"/>
            </a:ext>
          </a:extLst>
        </xdr:cNvPr>
        <xdr:cNvSpPr txBox="1"/>
      </xdr:nvSpPr>
      <xdr:spPr>
        <a:xfrm rot="5400000">
          <a:off x="13101638" y="4519613"/>
          <a:ext cx="2476500" cy="1089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Attahment 3, Interrogatory No. 17</a:t>
          </a:r>
        </a:p>
        <a:p>
          <a:r>
            <a:rPr lang="en-US" sz="1100"/>
            <a:t>Page 10 of 12</a:t>
          </a:r>
        </a:p>
        <a:p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79375</xdr:colOff>
      <xdr:row>14</xdr:row>
      <xdr:rowOff>127001</xdr:rowOff>
    </xdr:from>
    <xdr:to>
      <xdr:col>13</xdr:col>
      <xdr:colOff>565150</xdr:colOff>
      <xdr:row>27</xdr:row>
      <xdr:rowOff>127001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5ABF3D-2235-4E10-B272-8675173C37BD}"/>
            </a:ext>
          </a:extLst>
        </xdr:cNvPr>
        <xdr:cNvSpPr txBox="1"/>
      </xdr:nvSpPr>
      <xdr:spPr>
        <a:xfrm rot="5400000">
          <a:off x="8736013" y="4011613"/>
          <a:ext cx="2476500" cy="1089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Attahment 3, Interrogatory No. 17</a:t>
          </a:r>
        </a:p>
        <a:p>
          <a:r>
            <a:rPr lang="en-US" sz="1100"/>
            <a:t>Page 11 of 12</a:t>
          </a:r>
        </a:p>
        <a:p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317500</xdr:colOff>
      <xdr:row>27</xdr:row>
      <xdr:rowOff>0</xdr:rowOff>
    </xdr:from>
    <xdr:to>
      <xdr:col>14</xdr:col>
      <xdr:colOff>409575</xdr:colOff>
      <xdr:row>40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C38678-F882-4136-B594-ECC81CB09CCF}"/>
            </a:ext>
          </a:extLst>
        </xdr:cNvPr>
        <xdr:cNvSpPr txBox="1"/>
      </xdr:nvSpPr>
      <xdr:spPr>
        <a:xfrm rot="5400000">
          <a:off x="8880475" y="6359525"/>
          <a:ext cx="2476500" cy="1092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Attahment 3, Interrogatory No. 17</a:t>
          </a:r>
        </a:p>
        <a:p>
          <a:r>
            <a:rPr lang="en-US" sz="1100"/>
            <a:t>Page 11 of 12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352424</xdr:colOff>
      <xdr:row>54</xdr:row>
      <xdr:rowOff>19051</xdr:rowOff>
    </xdr:from>
    <xdr:to>
      <xdr:col>20</xdr:col>
      <xdr:colOff>190499</xdr:colOff>
      <xdr:row>67</xdr:row>
      <xdr:rowOff>19051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D2969C-0BFE-42B1-B631-09D558782997}"/>
            </a:ext>
          </a:extLst>
        </xdr:cNvPr>
        <xdr:cNvSpPr txBox="1"/>
      </xdr:nvSpPr>
      <xdr:spPr>
        <a:xfrm rot="5400000">
          <a:off x="13415962" y="11234738"/>
          <a:ext cx="2476500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Attachment 3, Interrogatory No. 17</a:t>
          </a:r>
        </a:p>
        <a:p>
          <a:r>
            <a:rPr lang="en-US" sz="1100"/>
            <a:t>Page 2 of 12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390527</xdr:colOff>
      <xdr:row>44</xdr:row>
      <xdr:rowOff>114302</xdr:rowOff>
    </xdr:from>
    <xdr:to>
      <xdr:col>19</xdr:col>
      <xdr:colOff>266702</xdr:colOff>
      <xdr:row>57</xdr:row>
      <xdr:rowOff>114302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BD578D-3BA5-4E64-BEB3-D4DABDE5502C}"/>
            </a:ext>
          </a:extLst>
        </xdr:cNvPr>
        <xdr:cNvSpPr txBox="1"/>
      </xdr:nvSpPr>
      <xdr:spPr>
        <a:xfrm rot="5400000">
          <a:off x="14959015" y="9282114"/>
          <a:ext cx="2476500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Attachment 3, Interrogatory No. 17</a:t>
          </a:r>
        </a:p>
        <a:p>
          <a:r>
            <a:rPr lang="en-US" sz="1100"/>
            <a:t>Page 3 of 12</a:t>
          </a: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88902</xdr:colOff>
      <xdr:row>21</xdr:row>
      <xdr:rowOff>139701</xdr:rowOff>
    </xdr:from>
    <xdr:to>
      <xdr:col>16</xdr:col>
      <xdr:colOff>574677</xdr:colOff>
      <xdr:row>34</xdr:row>
      <xdr:rowOff>139701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4269C7-4388-4C87-AF5D-48D4568916D0}"/>
            </a:ext>
          </a:extLst>
        </xdr:cNvPr>
        <xdr:cNvSpPr txBox="1"/>
      </xdr:nvSpPr>
      <xdr:spPr>
        <a:xfrm rot="5400000">
          <a:off x="13158790" y="4929188"/>
          <a:ext cx="2476500" cy="1089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Attachment 3, Interrogatory No. 17</a:t>
          </a:r>
        </a:p>
        <a:p>
          <a:r>
            <a:rPr lang="en-US" sz="1100"/>
            <a:t>Page 4 of 12</a:t>
          </a:r>
        </a:p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31750</xdr:colOff>
      <xdr:row>19</xdr:row>
      <xdr:rowOff>111126</xdr:rowOff>
    </xdr:from>
    <xdr:to>
      <xdr:col>16</xdr:col>
      <xdr:colOff>517525</xdr:colOff>
      <xdr:row>32</xdr:row>
      <xdr:rowOff>111126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01D30E-A862-4C44-9AC6-470392B8300A}"/>
            </a:ext>
          </a:extLst>
        </xdr:cNvPr>
        <xdr:cNvSpPr txBox="1"/>
      </xdr:nvSpPr>
      <xdr:spPr>
        <a:xfrm rot="5400000">
          <a:off x="13101638" y="4519613"/>
          <a:ext cx="2476500" cy="1089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Attachment 3, Interrogatory No. 17</a:t>
          </a:r>
        </a:p>
        <a:p>
          <a:r>
            <a:rPr lang="en-US" sz="1100"/>
            <a:t>Page 5 of 12</a:t>
          </a:r>
        </a:p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19</xdr:row>
      <xdr:rowOff>127001</xdr:rowOff>
    </xdr:from>
    <xdr:to>
      <xdr:col>16</xdr:col>
      <xdr:colOff>533400</xdr:colOff>
      <xdr:row>32</xdr:row>
      <xdr:rowOff>127001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05C114-F899-4365-A4EF-5972401D9CD2}"/>
            </a:ext>
          </a:extLst>
        </xdr:cNvPr>
        <xdr:cNvSpPr txBox="1"/>
      </xdr:nvSpPr>
      <xdr:spPr>
        <a:xfrm rot="5400000">
          <a:off x="13101638" y="4535488"/>
          <a:ext cx="2476500" cy="1089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Attachment 3, Interrogatory No. 17</a:t>
          </a:r>
        </a:p>
        <a:p>
          <a:r>
            <a:rPr lang="en-US" sz="1100"/>
            <a:t>Page 6 of 12</a:t>
          </a:r>
        </a:p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47627</xdr:colOff>
      <xdr:row>19</xdr:row>
      <xdr:rowOff>127000</xdr:rowOff>
    </xdr:from>
    <xdr:to>
      <xdr:col>16</xdr:col>
      <xdr:colOff>533402</xdr:colOff>
      <xdr:row>32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E37C0EB-CC00-4D7B-AED9-C970CECFBA8E}"/>
            </a:ext>
          </a:extLst>
        </xdr:cNvPr>
        <xdr:cNvSpPr txBox="1"/>
      </xdr:nvSpPr>
      <xdr:spPr>
        <a:xfrm rot="5400000">
          <a:off x="13117515" y="4535487"/>
          <a:ext cx="2476500" cy="1089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Attachment 3, Interrogatory No. 17</a:t>
          </a:r>
        </a:p>
        <a:p>
          <a:r>
            <a:rPr lang="en-US" sz="1100"/>
            <a:t>Page 7 of 12</a:t>
          </a:r>
        </a:p>
        <a:p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95252</xdr:colOff>
      <xdr:row>19</xdr:row>
      <xdr:rowOff>63500</xdr:rowOff>
    </xdr:from>
    <xdr:to>
      <xdr:col>16</xdr:col>
      <xdr:colOff>581027</xdr:colOff>
      <xdr:row>32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BDFB12A-7E00-473A-8742-FB1914A1E186}"/>
            </a:ext>
          </a:extLst>
        </xdr:cNvPr>
        <xdr:cNvSpPr txBox="1"/>
      </xdr:nvSpPr>
      <xdr:spPr>
        <a:xfrm rot="5400000">
          <a:off x="13165140" y="4471987"/>
          <a:ext cx="2476500" cy="1089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Attahment 3, Interrogatory No. 17</a:t>
          </a:r>
        </a:p>
        <a:p>
          <a:r>
            <a:rPr lang="en-US" sz="1100"/>
            <a:t>Page 8 of 12</a:t>
          </a:r>
        </a:p>
        <a:p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15877</xdr:colOff>
      <xdr:row>19</xdr:row>
      <xdr:rowOff>31750</xdr:rowOff>
    </xdr:from>
    <xdr:to>
      <xdr:col>16</xdr:col>
      <xdr:colOff>501652</xdr:colOff>
      <xdr:row>32</xdr:row>
      <xdr:rowOff>31750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2498A7-A955-4526-A288-FC5FB7B5C6FE}"/>
            </a:ext>
          </a:extLst>
        </xdr:cNvPr>
        <xdr:cNvSpPr txBox="1"/>
      </xdr:nvSpPr>
      <xdr:spPr>
        <a:xfrm rot="5400000">
          <a:off x="13085765" y="4440237"/>
          <a:ext cx="2476500" cy="1089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Florida Power &amp; Light Company</a:t>
          </a:r>
        </a:p>
        <a:p>
          <a:r>
            <a:rPr lang="en-US" sz="1100"/>
            <a:t>Docket No. 20210010-EI</a:t>
          </a:r>
        </a:p>
        <a:p>
          <a:r>
            <a:rPr lang="en-US" sz="1100"/>
            <a:t>Staff's 2nd Set of Interrogatories</a:t>
          </a:r>
        </a:p>
        <a:p>
          <a:r>
            <a:rPr lang="en-US" sz="1100"/>
            <a:t>Attahment 3, Interrogatory No. 17</a:t>
          </a:r>
        </a:p>
        <a:p>
          <a:r>
            <a:rPr lang="en-US" sz="1100"/>
            <a:t>Page 9 of 12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workbookViewId="0">
      <pane xSplit="2" ySplit="4" topLeftCell="C5" activePane="bottomRight" state="frozen"/>
      <selection pane="topRight"/>
      <selection pane="bottomLeft"/>
      <selection pane="bottomRight" activeCell="B2" sqref="B2:F2"/>
    </sheetView>
  </sheetViews>
  <sheetFormatPr defaultRowHeight="15" x14ac:dyDescent="0.25"/>
  <cols>
    <col min="1" max="1" width="0" hidden="1" customWidth="1"/>
    <col min="2" max="2" width="72.28515625" customWidth="1"/>
    <col min="3" max="5" width="11.7109375" customWidth="1"/>
  </cols>
  <sheetData>
    <row r="1" spans="1:6" ht="85.5" customHeight="1" x14ac:dyDescent="0.25">
      <c r="D1" s="1127"/>
      <c r="E1" s="1126"/>
      <c r="F1" s="1126"/>
    </row>
    <row r="2" spans="1:6" ht="93" customHeight="1" x14ac:dyDescent="0.25">
      <c r="B2" s="1129" t="s">
        <v>286</v>
      </c>
      <c r="C2" s="1128"/>
      <c r="D2" s="1128"/>
      <c r="E2" s="1128"/>
      <c r="F2" s="1128"/>
    </row>
    <row r="3" spans="1:6" x14ac:dyDescent="0.25">
      <c r="A3" s="1123" t="s">
        <v>0</v>
      </c>
      <c r="B3" s="1123" t="s">
        <v>1</v>
      </c>
      <c r="C3" s="1" t="s">
        <v>2</v>
      </c>
      <c r="D3" s="1" t="s">
        <v>3</v>
      </c>
      <c r="E3" s="1123" t="s">
        <v>4</v>
      </c>
    </row>
    <row r="4" spans="1:6" ht="22.5" x14ac:dyDescent="0.25">
      <c r="A4" s="1123"/>
      <c r="B4" s="1123"/>
      <c r="C4" s="1" t="s">
        <v>5</v>
      </c>
      <c r="D4" s="1" t="s">
        <v>6</v>
      </c>
      <c r="E4" s="1123"/>
    </row>
    <row r="5" spans="1:6" x14ac:dyDescent="0.25">
      <c r="A5" s="2" t="s">
        <v>7</v>
      </c>
      <c r="B5" s="3" t="s">
        <v>8</v>
      </c>
      <c r="C5" s="4" t="s">
        <v>8</v>
      </c>
      <c r="D5" s="5" t="s">
        <v>8</v>
      </c>
      <c r="E5" s="6" t="s">
        <v>8</v>
      </c>
    </row>
    <row r="6" spans="1:6" x14ac:dyDescent="0.25">
      <c r="A6" s="2" t="s">
        <v>9</v>
      </c>
      <c r="B6" s="7" t="s">
        <v>10</v>
      </c>
      <c r="C6" s="8" t="s">
        <v>8</v>
      </c>
      <c r="D6" s="9" t="s">
        <v>8</v>
      </c>
      <c r="E6" s="10" t="s">
        <v>8</v>
      </c>
    </row>
    <row r="7" spans="1:6" x14ac:dyDescent="0.25">
      <c r="A7" s="2" t="s">
        <v>11</v>
      </c>
      <c r="B7" s="11" t="s">
        <v>12</v>
      </c>
      <c r="C7" s="12">
        <v>99882227.682189658</v>
      </c>
      <c r="D7" s="13">
        <v>13215851.354328364</v>
      </c>
      <c r="E7" s="14">
        <f>SUM(C7:D7)</f>
        <v>113098079.03651802</v>
      </c>
    </row>
    <row r="8" spans="1:6" x14ac:dyDescent="0.25">
      <c r="A8" s="2" t="s">
        <v>13</v>
      </c>
      <c r="B8" s="15" t="s">
        <v>14</v>
      </c>
      <c r="C8" s="16">
        <v>38776844.43042767</v>
      </c>
      <c r="D8" s="17">
        <v>0</v>
      </c>
      <c r="E8" s="18">
        <f>SUM(C8:D8)</f>
        <v>38776844.43042767</v>
      </c>
    </row>
    <row r="9" spans="1:6" x14ac:dyDescent="0.25">
      <c r="A9" s="2" t="s">
        <v>15</v>
      </c>
      <c r="B9" s="19" t="s">
        <v>16</v>
      </c>
      <c r="C9" s="20">
        <v>0</v>
      </c>
      <c r="D9" s="21">
        <v>0</v>
      </c>
      <c r="E9" s="22">
        <f>SUM(C9:D9)</f>
        <v>0</v>
      </c>
    </row>
    <row r="10" spans="1:6" x14ac:dyDescent="0.25">
      <c r="A10" s="2" t="s">
        <v>17</v>
      </c>
      <c r="B10" s="23" t="s">
        <v>18</v>
      </c>
      <c r="C10" s="24">
        <v>587213.43939878338</v>
      </c>
      <c r="D10" s="25">
        <v>52555.972641852633</v>
      </c>
      <c r="E10" s="26">
        <f>SUM(C10:D10)</f>
        <v>639769.41204063606</v>
      </c>
    </row>
    <row r="11" spans="1:6" x14ac:dyDescent="0.25">
      <c r="A11" s="2" t="s">
        <v>19</v>
      </c>
      <c r="B11" s="27" t="s">
        <v>20</v>
      </c>
      <c r="C11" s="28">
        <f>SUM(C7:C10)</f>
        <v>139246285.55201611</v>
      </c>
      <c r="D11" s="29">
        <f>SUM(D7:D10)</f>
        <v>13268407.326970216</v>
      </c>
      <c r="E11" s="30">
        <f>SUM(E7:E10)</f>
        <v>152514692.87898636</v>
      </c>
    </row>
    <row r="12" spans="1:6" x14ac:dyDescent="0.25">
      <c r="A12" s="2" t="s">
        <v>21</v>
      </c>
      <c r="B12" s="31" t="s">
        <v>8</v>
      </c>
      <c r="C12" s="32" t="s">
        <v>8</v>
      </c>
      <c r="D12" s="33" t="s">
        <v>8</v>
      </c>
      <c r="E12" s="34" t="s">
        <v>8</v>
      </c>
    </row>
    <row r="13" spans="1:6" x14ac:dyDescent="0.25">
      <c r="A13" s="2" t="s">
        <v>22</v>
      </c>
      <c r="B13" s="35" t="s">
        <v>23</v>
      </c>
      <c r="C13" s="36" t="s">
        <v>8</v>
      </c>
      <c r="D13" s="37" t="s">
        <v>8</v>
      </c>
      <c r="E13" s="38" t="s">
        <v>8</v>
      </c>
    </row>
    <row r="14" spans="1:6" x14ac:dyDescent="0.25">
      <c r="A14" s="2" t="s">
        <v>24</v>
      </c>
      <c r="B14" s="39" t="s">
        <v>25</v>
      </c>
      <c r="C14" s="40">
        <v>1220933.052289933</v>
      </c>
      <c r="D14" s="41">
        <v>496249.79375936743</v>
      </c>
      <c r="E14" s="42">
        <f>SUM(C14:D14)</f>
        <v>1717182.8460493004</v>
      </c>
    </row>
    <row r="15" spans="1:6" x14ac:dyDescent="0.25">
      <c r="A15" s="2" t="s">
        <v>26</v>
      </c>
      <c r="B15" s="43" t="s">
        <v>8</v>
      </c>
      <c r="C15" s="44" t="s">
        <v>8</v>
      </c>
      <c r="D15" s="45" t="s">
        <v>8</v>
      </c>
      <c r="E15" s="46" t="s">
        <v>8</v>
      </c>
    </row>
    <row r="16" spans="1:6" x14ac:dyDescent="0.25">
      <c r="A16" s="2" t="s">
        <v>27</v>
      </c>
      <c r="B16" s="47" t="s">
        <v>28</v>
      </c>
      <c r="C16" s="48" t="s">
        <v>8</v>
      </c>
      <c r="D16" s="49" t="s">
        <v>8</v>
      </c>
      <c r="E16" s="50" t="s">
        <v>8</v>
      </c>
    </row>
    <row r="17" spans="1:5" x14ac:dyDescent="0.25">
      <c r="A17" s="2" t="s">
        <v>29</v>
      </c>
      <c r="B17" s="51" t="s">
        <v>30</v>
      </c>
      <c r="C17" s="52">
        <v>0</v>
      </c>
      <c r="D17" s="53">
        <v>0</v>
      </c>
      <c r="E17" s="54">
        <f>SUM(C17:D17)</f>
        <v>0</v>
      </c>
    </row>
    <row r="18" spans="1:5" x14ac:dyDescent="0.25">
      <c r="A18" s="2" t="s">
        <v>31</v>
      </c>
      <c r="B18" s="55" t="s">
        <v>8</v>
      </c>
      <c r="C18" s="56" t="s">
        <v>8</v>
      </c>
      <c r="D18" s="57" t="s">
        <v>8</v>
      </c>
      <c r="E18" s="58" t="s">
        <v>8</v>
      </c>
    </row>
    <row r="19" spans="1:5" x14ac:dyDescent="0.25">
      <c r="A19" s="2" t="s">
        <v>32</v>
      </c>
      <c r="B19" s="59" t="s">
        <v>33</v>
      </c>
      <c r="C19" s="60" t="s">
        <v>8</v>
      </c>
      <c r="D19" s="61" t="s">
        <v>8</v>
      </c>
      <c r="E19" s="62" t="s">
        <v>8</v>
      </c>
    </row>
    <row r="20" spans="1:5" x14ac:dyDescent="0.25">
      <c r="A20" s="2" t="s">
        <v>34</v>
      </c>
      <c r="B20" s="27" t="s">
        <v>35</v>
      </c>
      <c r="C20" s="28">
        <f>C11-C14-C17</f>
        <v>138025352.49972618</v>
      </c>
      <c r="D20" s="29">
        <f>D11-D14-D17</f>
        <v>12772157.533210848</v>
      </c>
      <c r="E20" s="30">
        <f>E11-E14-E17</f>
        <v>150797510.03293705</v>
      </c>
    </row>
    <row r="21" spans="1:5" x14ac:dyDescent="0.25">
      <c r="A21" s="2" t="s">
        <v>36</v>
      </c>
      <c r="B21" s="63" t="s">
        <v>8</v>
      </c>
      <c r="C21" s="64" t="s">
        <v>8</v>
      </c>
      <c r="D21" s="65" t="s">
        <v>8</v>
      </c>
      <c r="E21" s="66" t="s">
        <v>8</v>
      </c>
    </row>
    <row r="22" spans="1:5" x14ac:dyDescent="0.25">
      <c r="A22" s="2" t="s">
        <v>37</v>
      </c>
      <c r="B22" s="67" t="s">
        <v>38</v>
      </c>
      <c r="C22" s="68">
        <v>138124730.753526</v>
      </c>
      <c r="D22" s="69">
        <v>12781353.486634761</v>
      </c>
      <c r="E22" s="70">
        <f>SUM(C22:D22)</f>
        <v>150906084.24016076</v>
      </c>
    </row>
    <row r="23" spans="1:5" x14ac:dyDescent="0.25">
      <c r="A23" s="2" t="s">
        <v>39</v>
      </c>
      <c r="B23" s="71" t="s">
        <v>8</v>
      </c>
      <c r="C23" s="72" t="s">
        <v>8</v>
      </c>
      <c r="D23" s="73" t="s">
        <v>8</v>
      </c>
      <c r="E23" s="74" t="s">
        <v>8</v>
      </c>
    </row>
    <row r="24" spans="1:5" x14ac:dyDescent="0.25">
      <c r="A24" s="2" t="s">
        <v>40</v>
      </c>
      <c r="B24" s="75" t="s">
        <v>41</v>
      </c>
      <c r="C24" s="76">
        <v>1.0007200000000001</v>
      </c>
      <c r="D24" s="77" t="s">
        <v>8</v>
      </c>
      <c r="E24" s="78" t="s">
        <v>8</v>
      </c>
    </row>
  </sheetData>
  <mergeCells count="5">
    <mergeCell ref="A3:A4"/>
    <mergeCell ref="B3:B4"/>
    <mergeCell ref="E3:E4"/>
    <mergeCell ref="D1:F1"/>
    <mergeCell ref="B2:F2"/>
  </mergeCells>
  <pageMargins left="0.7" right="0.7" top="0.9" bottom="0.75" header="0.3" footer="0.3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N44" sqref="N44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952" t="s">
        <v>177</v>
      </c>
      <c r="B1" s="952" t="s">
        <v>178</v>
      </c>
      <c r="C1" s="952" t="s">
        <v>179</v>
      </c>
      <c r="D1" s="952" t="s">
        <v>180</v>
      </c>
      <c r="E1" s="952" t="s">
        <v>181</v>
      </c>
      <c r="F1" s="952" t="s">
        <v>182</v>
      </c>
      <c r="G1" s="952" t="s">
        <v>183</v>
      </c>
      <c r="H1" s="952" t="s">
        <v>184</v>
      </c>
      <c r="I1" s="952" t="s">
        <v>185</v>
      </c>
      <c r="J1" s="952" t="s">
        <v>186</v>
      </c>
      <c r="K1" s="952" t="s">
        <v>187</v>
      </c>
      <c r="L1" s="952" t="s">
        <v>188</v>
      </c>
      <c r="M1" s="952" t="s">
        <v>189</v>
      </c>
      <c r="N1" s="952" t="s">
        <v>190</v>
      </c>
      <c r="O1" s="952" t="s">
        <v>59</v>
      </c>
    </row>
    <row r="2" spans="1:15" x14ac:dyDescent="0.25">
      <c r="A2" s="953" t="s">
        <v>220</v>
      </c>
      <c r="B2" s="954"/>
      <c r="C2" s="955"/>
      <c r="D2" s="955"/>
      <c r="E2" s="955"/>
      <c r="F2" s="955"/>
      <c r="G2" s="955"/>
      <c r="H2" s="955"/>
      <c r="I2" s="955"/>
      <c r="J2" s="955"/>
      <c r="K2" s="955"/>
      <c r="L2" s="955"/>
      <c r="M2" s="955"/>
      <c r="N2" s="955"/>
      <c r="O2" s="956" t="s">
        <v>8</v>
      </c>
    </row>
    <row r="3" spans="1:15" x14ac:dyDescent="0.25">
      <c r="A3" s="957" t="s">
        <v>192</v>
      </c>
      <c r="B3" s="958" t="s">
        <v>8</v>
      </c>
      <c r="C3" s="959" t="s">
        <v>8</v>
      </c>
      <c r="D3" s="959" t="s">
        <v>8</v>
      </c>
      <c r="E3" s="959" t="s">
        <v>8</v>
      </c>
      <c r="F3" s="959" t="s">
        <v>8</v>
      </c>
      <c r="G3" s="959" t="s">
        <v>8</v>
      </c>
      <c r="H3" s="959" t="s">
        <v>8</v>
      </c>
      <c r="I3" s="959" t="s">
        <v>8</v>
      </c>
      <c r="J3" s="959" t="s">
        <v>8</v>
      </c>
      <c r="K3" s="959" t="s">
        <v>8</v>
      </c>
      <c r="L3" s="959" t="s">
        <v>8</v>
      </c>
      <c r="M3" s="959" t="s">
        <v>8</v>
      </c>
      <c r="N3" s="959" t="s">
        <v>8</v>
      </c>
      <c r="O3" s="960" t="s">
        <v>8</v>
      </c>
    </row>
    <row r="4" spans="1:15" x14ac:dyDescent="0.25">
      <c r="A4" s="961" t="s">
        <v>193</v>
      </c>
      <c r="B4" s="962" t="s">
        <v>8</v>
      </c>
      <c r="C4" s="963">
        <v>0</v>
      </c>
      <c r="D4" s="963">
        <v>0</v>
      </c>
      <c r="E4" s="963">
        <v>0</v>
      </c>
      <c r="F4" s="963">
        <v>0</v>
      </c>
      <c r="G4" s="963">
        <v>0</v>
      </c>
      <c r="H4" s="963">
        <v>0</v>
      </c>
      <c r="I4" s="963">
        <v>0</v>
      </c>
      <c r="J4" s="963">
        <v>0</v>
      </c>
      <c r="K4" s="963">
        <v>0</v>
      </c>
      <c r="L4" s="963">
        <v>0</v>
      </c>
      <c r="M4" s="963">
        <v>0</v>
      </c>
      <c r="N4" s="963">
        <v>0</v>
      </c>
      <c r="O4" s="964">
        <f>SUM(B4:N4)</f>
        <v>0</v>
      </c>
    </row>
    <row r="5" spans="1:15" x14ac:dyDescent="0.25">
      <c r="A5" s="965" t="s">
        <v>194</v>
      </c>
      <c r="B5" s="962" t="s">
        <v>8</v>
      </c>
      <c r="C5" s="966">
        <v>52676.169034864201</v>
      </c>
      <c r="D5" s="966">
        <v>32745.950067311162</v>
      </c>
      <c r="E5" s="966">
        <v>32358.291595613031</v>
      </c>
      <c r="F5" s="966">
        <v>16755.000882406086</v>
      </c>
      <c r="G5" s="966">
        <v>9967.058384042517</v>
      </c>
      <c r="H5" s="966">
        <v>16465.642107336873</v>
      </c>
      <c r="I5" s="966">
        <v>16001.57383042465</v>
      </c>
      <c r="J5" s="966">
        <v>11951.935783465986</v>
      </c>
      <c r="K5" s="966">
        <v>7369.9336701799903</v>
      </c>
      <c r="L5" s="966">
        <v>10043.640319872487</v>
      </c>
      <c r="M5" s="966">
        <v>11085.63740889411</v>
      </c>
      <c r="N5" s="966">
        <v>63261.843088236514</v>
      </c>
      <c r="O5" s="964">
        <f>SUM(B5:N5)</f>
        <v>280682.67617264757</v>
      </c>
    </row>
    <row r="6" spans="1:15" x14ac:dyDescent="0.25">
      <c r="A6" s="967" t="s">
        <v>195</v>
      </c>
      <c r="B6" s="962" t="s">
        <v>8</v>
      </c>
      <c r="C6" s="968">
        <v>0</v>
      </c>
      <c r="D6" s="968">
        <v>0</v>
      </c>
      <c r="E6" s="968">
        <v>0</v>
      </c>
      <c r="F6" s="968">
        <v>0</v>
      </c>
      <c r="G6" s="968">
        <v>0</v>
      </c>
      <c r="H6" s="968">
        <v>0</v>
      </c>
      <c r="I6" s="968">
        <v>0</v>
      </c>
      <c r="J6" s="968">
        <v>0</v>
      </c>
      <c r="K6" s="968">
        <v>0</v>
      </c>
      <c r="L6" s="968">
        <v>0</v>
      </c>
      <c r="M6" s="968">
        <v>0</v>
      </c>
      <c r="N6" s="968">
        <v>0</v>
      </c>
      <c r="O6" s="964">
        <f>SUM(B6:N6)</f>
        <v>0</v>
      </c>
    </row>
    <row r="7" spans="1:15" x14ac:dyDescent="0.25">
      <c r="A7" s="969" t="s">
        <v>196</v>
      </c>
      <c r="B7" s="962" t="s">
        <v>8</v>
      </c>
      <c r="C7" s="970">
        <v>0</v>
      </c>
      <c r="D7" s="970">
        <v>0</v>
      </c>
      <c r="E7" s="970">
        <v>0</v>
      </c>
      <c r="F7" s="970">
        <v>0</v>
      </c>
      <c r="G7" s="970">
        <v>0</v>
      </c>
      <c r="H7" s="970">
        <v>0</v>
      </c>
      <c r="I7" s="970">
        <v>0</v>
      </c>
      <c r="J7" s="970">
        <v>0</v>
      </c>
      <c r="K7" s="970">
        <v>0</v>
      </c>
      <c r="L7" s="970">
        <v>0</v>
      </c>
      <c r="M7" s="970">
        <v>0</v>
      </c>
      <c r="N7" s="970">
        <v>0</v>
      </c>
      <c r="O7" s="964">
        <f>SUM(B7:N7)</f>
        <v>0</v>
      </c>
    </row>
    <row r="8" spans="1:15" x14ac:dyDescent="0.25">
      <c r="A8" s="971" t="s">
        <v>8</v>
      </c>
      <c r="B8" s="972" t="s">
        <v>8</v>
      </c>
      <c r="C8" s="973" t="s">
        <v>8</v>
      </c>
      <c r="D8" s="973" t="s">
        <v>8</v>
      </c>
      <c r="E8" s="973" t="s">
        <v>8</v>
      </c>
      <c r="F8" s="973" t="s">
        <v>8</v>
      </c>
      <c r="G8" s="973" t="s">
        <v>8</v>
      </c>
      <c r="H8" s="973" t="s">
        <v>8</v>
      </c>
      <c r="I8" s="973" t="s">
        <v>8</v>
      </c>
      <c r="J8" s="973" t="s">
        <v>8</v>
      </c>
      <c r="K8" s="973" t="s">
        <v>8</v>
      </c>
      <c r="L8" s="973" t="s">
        <v>8</v>
      </c>
      <c r="M8" s="973" t="s">
        <v>8</v>
      </c>
      <c r="N8" s="973" t="s">
        <v>8</v>
      </c>
      <c r="O8" s="974" t="s">
        <v>8</v>
      </c>
    </row>
    <row r="9" spans="1:15" x14ac:dyDescent="0.25">
      <c r="A9" s="975" t="s">
        <v>197</v>
      </c>
      <c r="B9" s="976">
        <v>895935.7710840269</v>
      </c>
      <c r="C9" s="977">
        <v>948611.94011889107</v>
      </c>
      <c r="D9" s="977">
        <v>981357.89018620225</v>
      </c>
      <c r="E9" s="977">
        <v>1013716.1817818152</v>
      </c>
      <c r="F9" s="977">
        <v>1030471.1826642214</v>
      </c>
      <c r="G9" s="977">
        <v>1040438.2410482639</v>
      </c>
      <c r="H9" s="977">
        <v>1056903.8831556006</v>
      </c>
      <c r="I9" s="977">
        <v>1072905.4569860252</v>
      </c>
      <c r="J9" s="977">
        <v>1084857.3927694913</v>
      </c>
      <c r="K9" s="977">
        <v>1092227.3264396712</v>
      </c>
      <c r="L9" s="977">
        <v>1102270.9667595436</v>
      </c>
      <c r="M9" s="977">
        <v>1113356.6041684377</v>
      </c>
      <c r="N9" s="977">
        <v>1176618.4472566741</v>
      </c>
      <c r="O9" s="978" t="s">
        <v>8</v>
      </c>
    </row>
    <row r="10" spans="1:15" x14ac:dyDescent="0.25">
      <c r="A10" s="979" t="s">
        <v>198</v>
      </c>
      <c r="B10" s="980">
        <v>7573.9732094237324</v>
      </c>
      <c r="C10" s="981">
        <v>8825.6548775775882</v>
      </c>
      <c r="D10" s="981">
        <v>10185.061627307554</v>
      </c>
      <c r="E10" s="981">
        <v>11633.223416304376</v>
      </c>
      <c r="F10" s="981">
        <v>13154.663061185314</v>
      </c>
      <c r="G10" s="981">
        <v>14729.897778216608</v>
      </c>
      <c r="H10" s="981">
        <v>16355.188263476035</v>
      </c>
      <c r="I10" s="981">
        <v>18031.542089571187</v>
      </c>
      <c r="J10" s="981">
        <v>19752.961295869904</v>
      </c>
      <c r="K10" s="981">
        <v>21510.875772167044</v>
      </c>
      <c r="L10" s="981">
        <v>23301.643052927178</v>
      </c>
      <c r="M10" s="981">
        <v>25125.75891057133</v>
      </c>
      <c r="N10" s="981">
        <v>27018.305171530028</v>
      </c>
      <c r="O10" s="982" t="s">
        <v>8</v>
      </c>
    </row>
    <row r="11" spans="1:15" x14ac:dyDescent="0.25">
      <c r="A11" s="983" t="s">
        <v>199</v>
      </c>
      <c r="B11" s="984">
        <v>851306.6389159729</v>
      </c>
      <c r="C11" s="985">
        <v>798630.46988110873</v>
      </c>
      <c r="D11" s="985">
        <v>765884.51981379755</v>
      </c>
      <c r="E11" s="985">
        <v>733526.22821818455</v>
      </c>
      <c r="F11" s="985">
        <v>716771.22733577841</v>
      </c>
      <c r="G11" s="985">
        <v>706804.16895173595</v>
      </c>
      <c r="H11" s="985">
        <v>690338.52684439905</v>
      </c>
      <c r="I11" s="985">
        <v>674336.95301397436</v>
      </c>
      <c r="J11" s="985">
        <v>662385.01723050838</v>
      </c>
      <c r="K11" s="985">
        <v>655015.08356032835</v>
      </c>
      <c r="L11" s="985">
        <v>644971.44324045582</v>
      </c>
      <c r="M11" s="985">
        <v>633885.80583156168</v>
      </c>
      <c r="N11" s="985">
        <v>570623.96274332516</v>
      </c>
      <c r="O11" s="986" t="s">
        <v>8</v>
      </c>
    </row>
    <row r="12" spans="1:15" x14ac:dyDescent="0.25">
      <c r="A12" s="987" t="s">
        <v>8</v>
      </c>
      <c r="B12" s="988" t="s">
        <v>8</v>
      </c>
      <c r="C12" s="989" t="s">
        <v>8</v>
      </c>
      <c r="D12" s="989" t="s">
        <v>8</v>
      </c>
      <c r="E12" s="989" t="s">
        <v>8</v>
      </c>
      <c r="F12" s="989" t="s">
        <v>8</v>
      </c>
      <c r="G12" s="989" t="s">
        <v>8</v>
      </c>
      <c r="H12" s="989" t="s">
        <v>8</v>
      </c>
      <c r="I12" s="989" t="s">
        <v>8</v>
      </c>
      <c r="J12" s="989" t="s">
        <v>8</v>
      </c>
      <c r="K12" s="989" t="s">
        <v>8</v>
      </c>
      <c r="L12" s="989" t="s">
        <v>8</v>
      </c>
      <c r="M12" s="989" t="s">
        <v>8</v>
      </c>
      <c r="N12" s="989" t="s">
        <v>8</v>
      </c>
      <c r="O12" s="990" t="s">
        <v>8</v>
      </c>
    </row>
    <row r="13" spans="1:15" x14ac:dyDescent="0.25">
      <c r="A13" s="991" t="s">
        <v>200</v>
      </c>
      <c r="B13" s="992">
        <f t="shared" ref="B13:N13" si="0">B9-B10+B11</f>
        <v>1739668.4367905762</v>
      </c>
      <c r="C13" s="993">
        <f t="shared" si="0"/>
        <v>1738416.7551224222</v>
      </c>
      <c r="D13" s="993">
        <f t="shared" si="0"/>
        <v>1737057.3483726922</v>
      </c>
      <c r="E13" s="993">
        <f t="shared" si="0"/>
        <v>1735609.1865836955</v>
      </c>
      <c r="F13" s="993">
        <f t="shared" si="0"/>
        <v>1734087.7469388144</v>
      </c>
      <c r="G13" s="993">
        <f t="shared" si="0"/>
        <v>1732512.5122217832</v>
      </c>
      <c r="H13" s="993">
        <f t="shared" si="0"/>
        <v>1730887.2217365238</v>
      </c>
      <c r="I13" s="993">
        <f t="shared" si="0"/>
        <v>1729210.8679104284</v>
      </c>
      <c r="J13" s="993">
        <f t="shared" si="0"/>
        <v>1727489.4487041298</v>
      </c>
      <c r="K13" s="993">
        <f t="shared" si="0"/>
        <v>1725731.5342278327</v>
      </c>
      <c r="L13" s="993">
        <f t="shared" si="0"/>
        <v>1723940.7669470722</v>
      </c>
      <c r="M13" s="993">
        <f t="shared" si="0"/>
        <v>1722116.651089428</v>
      </c>
      <c r="N13" s="993">
        <f t="shared" si="0"/>
        <v>1720224.1048284692</v>
      </c>
      <c r="O13" s="994"/>
    </row>
    <row r="14" spans="1:15" x14ac:dyDescent="0.25">
      <c r="A14" s="995" t="s">
        <v>8</v>
      </c>
      <c r="B14" s="996" t="s">
        <v>8</v>
      </c>
      <c r="C14" s="997" t="s">
        <v>8</v>
      </c>
      <c r="D14" s="997" t="s">
        <v>8</v>
      </c>
      <c r="E14" s="997" t="s">
        <v>8</v>
      </c>
      <c r="F14" s="997" t="s">
        <v>8</v>
      </c>
      <c r="G14" s="997" t="s">
        <v>8</v>
      </c>
      <c r="H14" s="997" t="s">
        <v>8</v>
      </c>
      <c r="I14" s="997" t="s">
        <v>8</v>
      </c>
      <c r="J14" s="997" t="s">
        <v>8</v>
      </c>
      <c r="K14" s="997" t="s">
        <v>8</v>
      </c>
      <c r="L14" s="997" t="s">
        <v>8</v>
      </c>
      <c r="M14" s="997" t="s">
        <v>8</v>
      </c>
      <c r="N14" s="997" t="s">
        <v>8</v>
      </c>
      <c r="O14" s="998" t="s">
        <v>8</v>
      </c>
    </row>
    <row r="15" spans="1:15" x14ac:dyDescent="0.25">
      <c r="A15" s="999" t="s">
        <v>201</v>
      </c>
      <c r="B15" s="1000" t="s">
        <v>8</v>
      </c>
      <c r="C15" s="1001">
        <v>1739042.5959564992</v>
      </c>
      <c r="D15" s="1001">
        <v>1737737.0517475572</v>
      </c>
      <c r="E15" s="1001">
        <v>1736333.2674781939</v>
      </c>
      <c r="F15" s="1001">
        <v>1734848.4667612549</v>
      </c>
      <c r="G15" s="1001">
        <v>1733300.1295802989</v>
      </c>
      <c r="H15" s="1001">
        <v>1731699.8669791534</v>
      </c>
      <c r="I15" s="1001">
        <v>1730049.0448234761</v>
      </c>
      <c r="J15" s="1001">
        <v>1728350.158307279</v>
      </c>
      <c r="K15" s="1001">
        <v>1726610.4914659811</v>
      </c>
      <c r="L15" s="1001">
        <v>1724836.1505874526</v>
      </c>
      <c r="M15" s="1001">
        <v>1723028.70901825</v>
      </c>
      <c r="N15" s="1001">
        <v>1721170.3779589487</v>
      </c>
      <c r="O15" s="1002" t="s">
        <v>8</v>
      </c>
    </row>
    <row r="16" spans="1:15" x14ac:dyDescent="0.25">
      <c r="A16" s="1003" t="s">
        <v>8</v>
      </c>
      <c r="B16" s="1004" t="s">
        <v>8</v>
      </c>
      <c r="C16" s="1005" t="s">
        <v>8</v>
      </c>
      <c r="D16" s="1005" t="s">
        <v>8</v>
      </c>
      <c r="E16" s="1005" t="s">
        <v>8</v>
      </c>
      <c r="F16" s="1005" t="s">
        <v>8</v>
      </c>
      <c r="G16" s="1005" t="s">
        <v>8</v>
      </c>
      <c r="H16" s="1005" t="s">
        <v>8</v>
      </c>
      <c r="I16" s="1005" t="s">
        <v>8</v>
      </c>
      <c r="J16" s="1005" t="s">
        <v>8</v>
      </c>
      <c r="K16" s="1005" t="s">
        <v>8</v>
      </c>
      <c r="L16" s="1005" t="s">
        <v>8</v>
      </c>
      <c r="M16" s="1005" t="s">
        <v>8</v>
      </c>
      <c r="N16" s="1005" t="s">
        <v>8</v>
      </c>
      <c r="O16" s="1006" t="s">
        <v>8</v>
      </c>
    </row>
    <row r="17" spans="1:15" x14ac:dyDescent="0.25">
      <c r="A17" s="1007" t="s">
        <v>202</v>
      </c>
      <c r="B17" s="1008" t="s">
        <v>8</v>
      </c>
      <c r="C17" s="1009" t="s">
        <v>8</v>
      </c>
      <c r="D17" s="1009" t="s">
        <v>8</v>
      </c>
      <c r="E17" s="1009" t="s">
        <v>8</v>
      </c>
      <c r="F17" s="1009" t="s">
        <v>8</v>
      </c>
      <c r="G17" s="1009" t="s">
        <v>8</v>
      </c>
      <c r="H17" s="1009" t="s">
        <v>8</v>
      </c>
      <c r="I17" s="1009" t="s">
        <v>8</v>
      </c>
      <c r="J17" s="1009" t="s">
        <v>8</v>
      </c>
      <c r="K17" s="1009" t="s">
        <v>8</v>
      </c>
      <c r="L17" s="1009" t="s">
        <v>8</v>
      </c>
      <c r="M17" s="1009" t="s">
        <v>8</v>
      </c>
      <c r="N17" s="1009" t="s">
        <v>8</v>
      </c>
      <c r="O17" s="1010" t="s">
        <v>8</v>
      </c>
    </row>
    <row r="18" spans="1:15" x14ac:dyDescent="0.25">
      <c r="A18" s="1011" t="s">
        <v>203</v>
      </c>
      <c r="B18" s="962" t="s">
        <v>8</v>
      </c>
      <c r="C18" s="1012">
        <v>10072.493717655752</v>
      </c>
      <c r="D18" s="1012">
        <v>10064.932036375911</v>
      </c>
      <c r="E18" s="1012">
        <v>10056.80135098213</v>
      </c>
      <c r="F18" s="1012">
        <v>10048.201420233963</v>
      </c>
      <c r="G18" s="1012">
        <v>10039.233487784089</v>
      </c>
      <c r="H18" s="1012">
        <v>10029.964804524625</v>
      </c>
      <c r="I18" s="1012">
        <v>10020.40328151726</v>
      </c>
      <c r="J18" s="1012">
        <v>10010.563370866887</v>
      </c>
      <c r="K18" s="1012">
        <v>10000.487261534929</v>
      </c>
      <c r="L18" s="1012">
        <v>9990.2103209967772</v>
      </c>
      <c r="M18" s="1012">
        <v>9979.7416620385939</v>
      </c>
      <c r="N18" s="1012">
        <v>9968.9782523534832</v>
      </c>
      <c r="O18" s="964">
        <f>SUM(B18:N18)</f>
        <v>120282.0109668644</v>
      </c>
    </row>
    <row r="19" spans="1:15" x14ac:dyDescent="0.25">
      <c r="A19" s="1013" t="s">
        <v>204</v>
      </c>
      <c r="B19" s="962" t="s">
        <v>8</v>
      </c>
      <c r="C19" s="1014">
        <v>1718.4645049185458</v>
      </c>
      <c r="D19" s="1014">
        <v>1717.1744092142283</v>
      </c>
      <c r="E19" s="1014">
        <v>1715.7872359241242</v>
      </c>
      <c r="F19" s="1014">
        <v>1714.3200048540689</v>
      </c>
      <c r="G19" s="1014">
        <v>1712.7899891469749</v>
      </c>
      <c r="H19" s="1014">
        <v>1711.2086624531887</v>
      </c>
      <c r="I19" s="1014">
        <v>1709.5773744760797</v>
      </c>
      <c r="J19" s="1014">
        <v>1707.8985908840286</v>
      </c>
      <c r="K19" s="1014">
        <v>1706.1795095204639</v>
      </c>
      <c r="L19" s="1014">
        <v>1704.426164417551</v>
      </c>
      <c r="M19" s="1014">
        <v>1702.6401103044368</v>
      </c>
      <c r="N19" s="1014">
        <v>1700.8037688765603</v>
      </c>
      <c r="O19" s="964">
        <f>SUM(B19:N19)</f>
        <v>20521.270324990252</v>
      </c>
    </row>
    <row r="20" spans="1:15" x14ac:dyDescent="0.25">
      <c r="A20" s="1015" t="s">
        <v>8</v>
      </c>
      <c r="B20" s="1016" t="s">
        <v>8</v>
      </c>
      <c r="C20" s="1017" t="s">
        <v>8</v>
      </c>
      <c r="D20" s="1017" t="s">
        <v>8</v>
      </c>
      <c r="E20" s="1017" t="s">
        <v>8</v>
      </c>
      <c r="F20" s="1017" t="s">
        <v>8</v>
      </c>
      <c r="G20" s="1017" t="s">
        <v>8</v>
      </c>
      <c r="H20" s="1017" t="s">
        <v>8</v>
      </c>
      <c r="I20" s="1017" t="s">
        <v>8</v>
      </c>
      <c r="J20" s="1017" t="s">
        <v>8</v>
      </c>
      <c r="K20" s="1017" t="s">
        <v>8</v>
      </c>
      <c r="L20" s="1017" t="s">
        <v>8</v>
      </c>
      <c r="M20" s="1017" t="s">
        <v>8</v>
      </c>
      <c r="N20" s="1017" t="s">
        <v>8</v>
      </c>
      <c r="O20" s="1018" t="s">
        <v>8</v>
      </c>
    </row>
    <row r="21" spans="1:15" x14ac:dyDescent="0.25">
      <c r="A21" s="1019" t="s">
        <v>205</v>
      </c>
      <c r="B21" s="1020" t="s">
        <v>8</v>
      </c>
      <c r="C21" s="1021" t="s">
        <v>8</v>
      </c>
      <c r="D21" s="1021" t="s">
        <v>8</v>
      </c>
      <c r="E21" s="1021" t="s">
        <v>8</v>
      </c>
      <c r="F21" s="1021" t="s">
        <v>8</v>
      </c>
      <c r="G21" s="1021" t="s">
        <v>8</v>
      </c>
      <c r="H21" s="1021" t="s">
        <v>8</v>
      </c>
      <c r="I21" s="1021" t="s">
        <v>8</v>
      </c>
      <c r="J21" s="1021" t="s">
        <v>8</v>
      </c>
      <c r="K21" s="1021" t="s">
        <v>8</v>
      </c>
      <c r="L21" s="1021" t="s">
        <v>8</v>
      </c>
      <c r="M21" s="1021" t="s">
        <v>8</v>
      </c>
      <c r="N21" s="1021" t="s">
        <v>8</v>
      </c>
      <c r="O21" s="1022" t="s">
        <v>8</v>
      </c>
    </row>
    <row r="22" spans="1:15" x14ac:dyDescent="0.25">
      <c r="A22" s="1023" t="s">
        <v>206</v>
      </c>
      <c r="B22" s="962" t="s">
        <v>8</v>
      </c>
      <c r="C22" s="1024">
        <v>1251.6816681538564</v>
      </c>
      <c r="D22" s="1024">
        <v>1359.4067497299659</v>
      </c>
      <c r="E22" s="1024">
        <v>1448.161788996822</v>
      </c>
      <c r="F22" s="1024">
        <v>1521.4396448809387</v>
      </c>
      <c r="G22" s="1024">
        <v>1575.2347170312923</v>
      </c>
      <c r="H22" s="1024">
        <v>1625.2904852594281</v>
      </c>
      <c r="I22" s="1024">
        <v>1676.3538260951532</v>
      </c>
      <c r="J22" s="1024">
        <v>1721.4192062987177</v>
      </c>
      <c r="K22" s="1024">
        <v>1757.9144762971414</v>
      </c>
      <c r="L22" s="1024">
        <v>1790.7672807601348</v>
      </c>
      <c r="M22" s="1024">
        <v>1824.1158576441535</v>
      </c>
      <c r="N22" s="1024">
        <v>1892.5462609586966</v>
      </c>
      <c r="O22" s="964">
        <f>SUM(B22:N22)</f>
        <v>19444.331962106298</v>
      </c>
    </row>
    <row r="23" spans="1:15" x14ac:dyDescent="0.25">
      <c r="A23" s="1025" t="s">
        <v>207</v>
      </c>
      <c r="B23" s="1026" t="s">
        <v>8</v>
      </c>
      <c r="C23" s="1027">
        <v>0</v>
      </c>
      <c r="D23" s="1027">
        <v>0</v>
      </c>
      <c r="E23" s="1027">
        <v>0</v>
      </c>
      <c r="F23" s="1027">
        <v>0</v>
      </c>
      <c r="G23" s="1027">
        <v>0</v>
      </c>
      <c r="H23" s="1027">
        <v>0</v>
      </c>
      <c r="I23" s="1027">
        <v>0</v>
      </c>
      <c r="J23" s="1027">
        <v>0</v>
      </c>
      <c r="K23" s="1027">
        <v>0</v>
      </c>
      <c r="L23" s="1027">
        <v>0</v>
      </c>
      <c r="M23" s="1027">
        <v>0</v>
      </c>
      <c r="N23" s="1027">
        <v>0</v>
      </c>
      <c r="O23" s="1028">
        <f>SUM(B23:N23)</f>
        <v>0</v>
      </c>
    </row>
    <row r="24" spans="1:15" x14ac:dyDescent="0.25">
      <c r="A24" s="1029" t="s">
        <v>208</v>
      </c>
      <c r="B24" s="1030" t="s">
        <v>8</v>
      </c>
      <c r="C24" s="1031">
        <v>0</v>
      </c>
      <c r="D24" s="1031">
        <v>0</v>
      </c>
      <c r="E24" s="1031">
        <v>0</v>
      </c>
      <c r="F24" s="1031">
        <v>0</v>
      </c>
      <c r="G24" s="1031">
        <v>0</v>
      </c>
      <c r="H24" s="1031">
        <v>0</v>
      </c>
      <c r="I24" s="1031">
        <v>0</v>
      </c>
      <c r="J24" s="1031">
        <v>0</v>
      </c>
      <c r="K24" s="1031">
        <v>0</v>
      </c>
      <c r="L24" s="1031">
        <v>0</v>
      </c>
      <c r="M24" s="1031">
        <v>0</v>
      </c>
      <c r="N24" s="1031">
        <v>0</v>
      </c>
      <c r="O24" s="1032">
        <f>SUM(B24:N24)</f>
        <v>0</v>
      </c>
    </row>
    <row r="25" spans="1:15" x14ac:dyDescent="0.25">
      <c r="A25" s="1033" t="s">
        <v>8</v>
      </c>
      <c r="B25" s="1034" t="s">
        <v>8</v>
      </c>
      <c r="C25" s="1035" t="s">
        <v>8</v>
      </c>
      <c r="D25" s="1035" t="s">
        <v>8</v>
      </c>
      <c r="E25" s="1035" t="s">
        <v>8</v>
      </c>
      <c r="F25" s="1035" t="s">
        <v>8</v>
      </c>
      <c r="G25" s="1035" t="s">
        <v>8</v>
      </c>
      <c r="H25" s="1035" t="s">
        <v>8</v>
      </c>
      <c r="I25" s="1035" t="s">
        <v>8</v>
      </c>
      <c r="J25" s="1035" t="s">
        <v>8</v>
      </c>
      <c r="K25" s="1035" t="s">
        <v>8</v>
      </c>
      <c r="L25" s="1035" t="s">
        <v>8</v>
      </c>
      <c r="M25" s="1035" t="s">
        <v>8</v>
      </c>
      <c r="N25" s="1035" t="s">
        <v>8</v>
      </c>
      <c r="O25" s="1036" t="s">
        <v>8</v>
      </c>
    </row>
    <row r="26" spans="1:15" x14ac:dyDescent="0.25">
      <c r="A26" s="1037" t="s">
        <v>209</v>
      </c>
      <c r="B26" s="1038"/>
      <c r="C26" s="1039">
        <f t="shared" ref="C26:O26" si="1">C18+C19+C22+C23+C24</f>
        <v>13042.639890728155</v>
      </c>
      <c r="D26" s="1039">
        <f t="shared" si="1"/>
        <v>13141.513195320105</v>
      </c>
      <c r="E26" s="1039">
        <f t="shared" si="1"/>
        <v>13220.750375903077</v>
      </c>
      <c r="F26" s="1039">
        <f t="shared" si="1"/>
        <v>13283.961069968971</v>
      </c>
      <c r="G26" s="1039">
        <f t="shared" si="1"/>
        <v>13327.258193962356</v>
      </c>
      <c r="H26" s="1039">
        <f t="shared" si="1"/>
        <v>13366.463952237242</v>
      </c>
      <c r="I26" s="1039">
        <f t="shared" si="1"/>
        <v>13406.334482088492</v>
      </c>
      <c r="J26" s="1039">
        <f t="shared" si="1"/>
        <v>13439.881168049633</v>
      </c>
      <c r="K26" s="1039">
        <f t="shared" si="1"/>
        <v>13464.581247352533</v>
      </c>
      <c r="L26" s="1039">
        <f t="shared" si="1"/>
        <v>13485.403766174462</v>
      </c>
      <c r="M26" s="1039">
        <f t="shared" si="1"/>
        <v>13506.497629987185</v>
      </c>
      <c r="N26" s="1039">
        <f t="shared" si="1"/>
        <v>13562.328282188741</v>
      </c>
      <c r="O26" s="1040">
        <f t="shared" si="1"/>
        <v>160247.61325396097</v>
      </c>
    </row>
    <row r="28" spans="1:15" x14ac:dyDescent="0.25">
      <c r="A28" s="1041" t="s">
        <v>8</v>
      </c>
    </row>
    <row r="29" spans="1:15" x14ac:dyDescent="0.25">
      <c r="A29" s="1041" t="s">
        <v>210</v>
      </c>
    </row>
    <row r="30" spans="1:15" x14ac:dyDescent="0.25">
      <c r="A30" s="1041" t="s">
        <v>211</v>
      </c>
    </row>
    <row r="31" spans="1:15" x14ac:dyDescent="0.25">
      <c r="A31" s="1041" t="s">
        <v>212</v>
      </c>
    </row>
    <row r="32" spans="1:15" x14ac:dyDescent="0.25">
      <c r="A32" s="1041" t="s">
        <v>213</v>
      </c>
    </row>
    <row r="33" spans="1:1" x14ac:dyDescent="0.25">
      <c r="A33" s="1041" t="s">
        <v>214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CONSOLIDATED FLORIDA POWER &amp;&amp; LIGHT CO
  - 609-FPL SPP Implementation Cost: 609-FPL SPP Implementation Cost
 Estimated Revenue Requirements for the Period January 2022 through December 2022
 (In Dollars)&amp;R&amp;"Arial"&amp;6 Form 3P Capital
 Page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8"/>
  <sheetViews>
    <sheetView showGridLines="0" view="pageBreakPreview" zoomScale="60" zoomScaleNormal="100" workbookViewId="0">
      <pane xSplit="2" ySplit="3" topLeftCell="C4" activePane="bottomRight" state="frozen"/>
      <selection pane="topRight"/>
      <selection pane="bottomLeft"/>
      <selection pane="bottomRight" activeCell="O33" sqref="O33"/>
    </sheetView>
  </sheetViews>
  <sheetFormatPr defaultRowHeight="15" x14ac:dyDescent="0.25"/>
  <cols>
    <col min="1" max="1" width="0" hidden="1" customWidth="1"/>
    <col min="2" max="2" width="23.42578125" customWidth="1"/>
    <col min="3" max="4" width="11.7109375" customWidth="1"/>
    <col min="5" max="5" width="13.7109375" customWidth="1"/>
    <col min="6" max="7" width="11.7109375" customWidth="1"/>
    <col min="8" max="8" width="9.7109375" customWidth="1"/>
    <col min="9" max="12" width="11.7109375" customWidth="1"/>
  </cols>
  <sheetData>
    <row r="1" spans="1:12" x14ac:dyDescent="0.25">
      <c r="C1" s="1042" t="s">
        <v>221</v>
      </c>
      <c r="D1" s="1042" t="s">
        <v>222</v>
      </c>
      <c r="E1" s="1042" t="s">
        <v>223</v>
      </c>
      <c r="F1" s="1042" t="s">
        <v>224</v>
      </c>
      <c r="G1" s="1042" t="s">
        <v>225</v>
      </c>
      <c r="H1" s="1042" t="s">
        <v>226</v>
      </c>
      <c r="I1" s="1042" t="s">
        <v>227</v>
      </c>
      <c r="J1" s="1042" t="s">
        <v>228</v>
      </c>
      <c r="K1" s="1042" t="s">
        <v>229</v>
      </c>
      <c r="L1" s="1042" t="s">
        <v>230</v>
      </c>
    </row>
    <row r="3" spans="1:12" ht="56.25" x14ac:dyDescent="0.25">
      <c r="A3" s="1043" t="s">
        <v>0</v>
      </c>
      <c r="B3" s="1043" t="s">
        <v>231</v>
      </c>
      <c r="C3" s="1043" t="s">
        <v>232</v>
      </c>
      <c r="D3" s="1043" t="s">
        <v>233</v>
      </c>
      <c r="E3" s="1043" t="s">
        <v>234</v>
      </c>
      <c r="F3" s="1043" t="s">
        <v>235</v>
      </c>
      <c r="G3" s="1043" t="s">
        <v>236</v>
      </c>
      <c r="H3" s="1043" t="s">
        <v>237</v>
      </c>
      <c r="I3" s="1043" t="s">
        <v>238</v>
      </c>
      <c r="J3" s="1043" t="s">
        <v>239</v>
      </c>
      <c r="K3" s="1043" t="s">
        <v>240</v>
      </c>
      <c r="L3" s="1043" t="s">
        <v>241</v>
      </c>
    </row>
    <row r="4" spans="1:12" x14ac:dyDescent="0.25">
      <c r="A4" s="1044" t="s">
        <v>7</v>
      </c>
      <c r="B4" s="1045" t="s">
        <v>242</v>
      </c>
      <c r="C4" s="1046">
        <f t="shared" ref="C4:C17" si="0">E4/8760/F4</f>
        <v>0.6222328510944436</v>
      </c>
      <c r="D4" s="1047">
        <f t="shared" ref="D4:D17" si="1">IF(G4&lt;&gt;0,E4/8760/G4,0)</f>
        <v>0.48863472568509747</v>
      </c>
      <c r="E4" s="1048">
        <v>65315938669.291512</v>
      </c>
      <c r="F4" s="1048">
        <v>11982905.3853788</v>
      </c>
      <c r="G4" s="1048">
        <v>15259163.932496199</v>
      </c>
      <c r="H4" s="1049">
        <v>1.0645362811091406</v>
      </c>
      <c r="I4" s="1048">
        <v>12756377.254895</v>
      </c>
      <c r="J4" s="1048">
        <v>16244111.545328399</v>
      </c>
      <c r="K4" s="1050">
        <v>0.56893258920973744</v>
      </c>
      <c r="L4" s="1051">
        <v>0.60388517300159927</v>
      </c>
    </row>
    <row r="5" spans="1:12" x14ac:dyDescent="0.25">
      <c r="A5" s="1044" t="s">
        <v>9</v>
      </c>
      <c r="B5" s="1045" t="s">
        <v>243</v>
      </c>
      <c r="C5" s="1046">
        <f t="shared" si="0"/>
        <v>0.59715026165294516</v>
      </c>
      <c r="D5" s="1047">
        <f t="shared" si="1"/>
        <v>0.52314248637532235</v>
      </c>
      <c r="E5" s="1048">
        <v>8368517064.2951412</v>
      </c>
      <c r="F5" s="1048">
        <v>1599781.8782037001</v>
      </c>
      <c r="G5" s="1048">
        <v>1826099.37452414</v>
      </c>
      <c r="H5" s="1049">
        <v>1.0645362811091406</v>
      </c>
      <c r="I5" s="1048">
        <v>1703044.5044497801</v>
      </c>
      <c r="J5" s="1048">
        <v>1943970.32916417</v>
      </c>
      <c r="K5" s="1050">
        <v>7.5955539734780531E-2</v>
      </c>
      <c r="L5" s="1051">
        <v>7.2268332759318529E-2</v>
      </c>
    </row>
    <row r="6" spans="1:12" x14ac:dyDescent="0.25">
      <c r="A6" s="1044" t="s">
        <v>11</v>
      </c>
      <c r="B6" s="1045" t="s">
        <v>244</v>
      </c>
      <c r="C6" s="1046">
        <f t="shared" si="0"/>
        <v>0.70615975429488509</v>
      </c>
      <c r="D6" s="1047">
        <f t="shared" si="1"/>
        <v>0.63652612140621079</v>
      </c>
      <c r="E6" s="1048">
        <v>28295907165.361389</v>
      </c>
      <c r="F6" s="1048">
        <v>4574214.7851023199</v>
      </c>
      <c r="G6" s="1048">
        <v>5074617.1761245299</v>
      </c>
      <c r="H6" s="1049">
        <v>1.0644355027550887</v>
      </c>
      <c r="I6" s="1048">
        <v>4869009.9472107496</v>
      </c>
      <c r="J6" s="1048">
        <v>5401661.8522831704</v>
      </c>
      <c r="K6" s="1050">
        <v>0.21715714272181741</v>
      </c>
      <c r="L6" s="1051">
        <v>0.20081021316923095</v>
      </c>
    </row>
    <row r="7" spans="1:12" x14ac:dyDescent="0.25">
      <c r="A7" s="1044" t="s">
        <v>13</v>
      </c>
      <c r="B7" s="1045" t="s">
        <v>245</v>
      </c>
      <c r="C7" s="1046">
        <f t="shared" si="0"/>
        <v>1.0581935537756437</v>
      </c>
      <c r="D7" s="1047">
        <f t="shared" si="1"/>
        <v>0.15522706248126716</v>
      </c>
      <c r="E7" s="1048">
        <v>9900936.3971118052</v>
      </c>
      <c r="F7" s="1048">
        <v>1068.0880420374101</v>
      </c>
      <c r="G7" s="1048">
        <v>7281.2295928439298</v>
      </c>
      <c r="H7" s="1049">
        <v>1.0355560827229282</v>
      </c>
      <c r="I7" s="1048">
        <v>1106.0773878080599</v>
      </c>
      <c r="J7" s="1048">
        <v>7540.2055739910002</v>
      </c>
      <c r="K7" s="1050">
        <v>4.9330892269629903E-5</v>
      </c>
      <c r="L7" s="1051">
        <v>2.8031193548573504E-4</v>
      </c>
    </row>
    <row r="8" spans="1:12" x14ac:dyDescent="0.25">
      <c r="A8" s="1044" t="s">
        <v>15</v>
      </c>
      <c r="B8" s="1045" t="s">
        <v>246</v>
      </c>
      <c r="C8" s="1046">
        <f t="shared" si="0"/>
        <v>0.69942889663147068</v>
      </c>
      <c r="D8" s="1047">
        <f t="shared" si="1"/>
        <v>0.60546842341339635</v>
      </c>
      <c r="E8" s="1048">
        <v>10335974594.278708</v>
      </c>
      <c r="F8" s="1048">
        <v>1686956.00265467</v>
      </c>
      <c r="G8" s="1048">
        <v>1948748.6547204901</v>
      </c>
      <c r="H8" s="1049">
        <v>1.0628412566997878</v>
      </c>
      <c r="I8" s="1048">
        <v>1792986.09508844</v>
      </c>
      <c r="J8" s="1048">
        <v>2071233.1769398199</v>
      </c>
      <c r="K8" s="1050">
        <v>7.9966921729622303E-2</v>
      </c>
      <c r="L8" s="1051">
        <v>7.6999410025761966E-2</v>
      </c>
    </row>
    <row r="9" spans="1:12" x14ac:dyDescent="0.25">
      <c r="A9" s="1044" t="s">
        <v>17</v>
      </c>
      <c r="B9" s="1045" t="s">
        <v>247</v>
      </c>
      <c r="C9" s="1046">
        <f t="shared" si="0"/>
        <v>0.81331519702562716</v>
      </c>
      <c r="D9" s="1047">
        <f t="shared" si="1"/>
        <v>0.74919070386469777</v>
      </c>
      <c r="E9" s="1048">
        <v>3825387075.7358446</v>
      </c>
      <c r="F9" s="1048">
        <v>536923.47559874097</v>
      </c>
      <c r="G9" s="1048">
        <v>582879.65946670296</v>
      </c>
      <c r="H9" s="1049">
        <v>1.0520560787037347</v>
      </c>
      <c r="I9" s="1048">
        <v>564879.837582201</v>
      </c>
      <c r="J9" s="1048">
        <v>613228.85352024203</v>
      </c>
      <c r="K9" s="1050">
        <v>2.5193559438256276E-2</v>
      </c>
      <c r="L9" s="1051">
        <v>2.2797172456264191E-2</v>
      </c>
    </row>
    <row r="10" spans="1:12" x14ac:dyDescent="0.25">
      <c r="A10" s="1044" t="s">
        <v>19</v>
      </c>
      <c r="B10" s="1045" t="s">
        <v>248</v>
      </c>
      <c r="C10" s="1046">
        <f t="shared" si="0"/>
        <v>0.84016866115357558</v>
      </c>
      <c r="D10" s="1047">
        <f t="shared" si="1"/>
        <v>0.6553431195375411</v>
      </c>
      <c r="E10" s="1048">
        <v>960788986.32467127</v>
      </c>
      <c r="F10" s="1048">
        <v>130544.155119209</v>
      </c>
      <c r="G10" s="1048">
        <v>167361.34821302199</v>
      </c>
      <c r="H10" s="1049">
        <v>1.0208635355985873</v>
      </c>
      <c r="I10" s="1048">
        <v>133269.26491516901</v>
      </c>
      <c r="J10" s="1048">
        <v>0</v>
      </c>
      <c r="K10" s="1050">
        <v>5.9437900302901974E-3</v>
      </c>
      <c r="L10" s="1051">
        <v>0</v>
      </c>
    </row>
    <row r="11" spans="1:12" x14ac:dyDescent="0.25">
      <c r="A11" s="1044" t="s">
        <v>21</v>
      </c>
      <c r="B11" s="1045" t="s">
        <v>249</v>
      </c>
      <c r="C11" s="1046">
        <f t="shared" si="0"/>
        <v>0.62775433037563211</v>
      </c>
      <c r="D11" s="1047">
        <f t="shared" si="1"/>
        <v>0.16003968538548516</v>
      </c>
      <c r="E11" s="1048">
        <v>65710603.644753024</v>
      </c>
      <c r="F11" s="1048">
        <v>11949.2771276325</v>
      </c>
      <c r="G11" s="1048">
        <v>46870.939815094898</v>
      </c>
      <c r="H11" s="1049">
        <v>1.0208635355985873</v>
      </c>
      <c r="I11" s="1048">
        <v>12198.718338733899</v>
      </c>
      <c r="J11" s="1048">
        <v>0</v>
      </c>
      <c r="K11" s="1050">
        <v>5.4406108182736648E-4</v>
      </c>
      <c r="L11" s="1051">
        <v>0</v>
      </c>
    </row>
    <row r="12" spans="1:12" x14ac:dyDescent="0.25">
      <c r="A12" s="1044" t="s">
        <v>22</v>
      </c>
      <c r="B12" s="1045" t="s">
        <v>250</v>
      </c>
      <c r="C12" s="1046">
        <f t="shared" si="0"/>
        <v>1.4829099245744166</v>
      </c>
      <c r="D12" s="1047">
        <f t="shared" si="1"/>
        <v>9.6456477882106723E-3</v>
      </c>
      <c r="E12" s="1048">
        <v>1410876.4857975305</v>
      </c>
      <c r="F12" s="1048">
        <v>108.610075970832</v>
      </c>
      <c r="G12" s="1048">
        <v>16697.578338158</v>
      </c>
      <c r="H12" s="1049">
        <v>1.0355560827229282</v>
      </c>
      <c r="I12" s="1048">
        <v>112.473077491159</v>
      </c>
      <c r="J12" s="1048">
        <v>17291.4713994556</v>
      </c>
      <c r="K12" s="1050">
        <v>5.0162830649178103E-6</v>
      </c>
      <c r="L12" s="1051">
        <v>6.4282144138042788E-4</v>
      </c>
    </row>
    <row r="13" spans="1:12" x14ac:dyDescent="0.25">
      <c r="A13" s="1044" t="s">
        <v>24</v>
      </c>
      <c r="B13" s="1045" t="s">
        <v>251</v>
      </c>
      <c r="C13" s="1046">
        <f t="shared" si="0"/>
        <v>0.85412519900902217</v>
      </c>
      <c r="D13" s="1047">
        <f t="shared" si="1"/>
        <v>0.78950129762358123</v>
      </c>
      <c r="E13" s="1048">
        <v>2647478079.7006373</v>
      </c>
      <c r="F13" s="1048">
        <v>353839.84154855617</v>
      </c>
      <c r="G13" s="1048">
        <v>382803.07580200542</v>
      </c>
      <c r="H13" s="1049">
        <v>1.0527810105485484</v>
      </c>
      <c r="I13" s="1048">
        <v>372519.97357277776</v>
      </c>
      <c r="J13" s="1048">
        <v>403013.53846275317</v>
      </c>
      <c r="K13" s="1050">
        <v>1.6614337194815736E-2</v>
      </c>
      <c r="L13" s="1051">
        <v>1.4982284486131691E-2</v>
      </c>
    </row>
    <row r="14" spans="1:12" x14ac:dyDescent="0.25">
      <c r="A14" s="1044" t="s">
        <v>26</v>
      </c>
      <c r="B14" s="1045" t="s">
        <v>252</v>
      </c>
      <c r="C14" s="1046">
        <f t="shared" si="0"/>
        <v>0.92910578633441732</v>
      </c>
      <c r="D14" s="1047">
        <f t="shared" si="1"/>
        <v>0.79769410543767383</v>
      </c>
      <c r="E14" s="1048">
        <v>1504497391.9374905</v>
      </c>
      <c r="F14" s="1048">
        <v>184851.15488950099</v>
      </c>
      <c r="G14" s="1048">
        <v>215303.430785918</v>
      </c>
      <c r="H14" s="1049">
        <v>1.0208635355985873</v>
      </c>
      <c r="I14" s="1048">
        <v>188709.92353773199</v>
      </c>
      <c r="J14" s="1048">
        <v>0</v>
      </c>
      <c r="K14" s="1050">
        <v>8.4164354238343807E-3</v>
      </c>
      <c r="L14" s="1051">
        <v>0</v>
      </c>
    </row>
    <row r="15" spans="1:12" x14ac:dyDescent="0.25">
      <c r="A15" s="1044" t="s">
        <v>27</v>
      </c>
      <c r="B15" s="1045" t="s">
        <v>253</v>
      </c>
      <c r="C15" s="1046">
        <f t="shared" si="0"/>
        <v>0.75080505988116153</v>
      </c>
      <c r="D15" s="1047">
        <f t="shared" si="1"/>
        <v>0.61419936362692618</v>
      </c>
      <c r="E15" s="1048">
        <v>84974524</v>
      </c>
      <c r="F15" s="1048">
        <v>12919.8491674913</v>
      </c>
      <c r="G15" s="1048">
        <v>15793.3868094106</v>
      </c>
      <c r="H15" s="1049">
        <v>1.0355560827229282</v>
      </c>
      <c r="I15" s="1048">
        <v>13379.377406747901</v>
      </c>
      <c r="J15" s="1048">
        <v>16355.119933253</v>
      </c>
      <c r="K15" s="1050">
        <v>5.9671830629769206E-4</v>
      </c>
      <c r="L15" s="1051">
        <v>6.0801198039019751E-4</v>
      </c>
    </row>
    <row r="16" spans="1:12" x14ac:dyDescent="0.25">
      <c r="A16" s="1044" t="s">
        <v>29</v>
      </c>
      <c r="B16" s="1045" t="s">
        <v>254</v>
      </c>
      <c r="C16" s="1046">
        <f t="shared" si="0"/>
        <v>568.91772715781201</v>
      </c>
      <c r="D16" s="1047">
        <f t="shared" si="1"/>
        <v>0.42338641321320641</v>
      </c>
      <c r="E16" s="1048">
        <v>569918548.54562569</v>
      </c>
      <c r="F16" s="1048">
        <v>114.356069311597</v>
      </c>
      <c r="G16" s="1048">
        <v>153663.87066061297</v>
      </c>
      <c r="H16" s="1049">
        <v>1.0645362811091406</v>
      </c>
      <c r="I16" s="1048">
        <v>121.737518123578</v>
      </c>
      <c r="J16" s="1048">
        <v>163582.55711389985</v>
      </c>
      <c r="K16" s="1050">
        <v>5.4294757834507674E-6</v>
      </c>
      <c r="L16" s="1051">
        <v>6.0812855493583909E-3</v>
      </c>
    </row>
    <row r="17" spans="1:12" x14ac:dyDescent="0.25">
      <c r="A17" s="1044" t="s">
        <v>31</v>
      </c>
      <c r="B17" s="1045" t="s">
        <v>255</v>
      </c>
      <c r="C17" s="1046">
        <f t="shared" si="0"/>
        <v>0.96380435043605261</v>
      </c>
      <c r="D17" s="1047">
        <f t="shared" si="1"/>
        <v>0.77116304594253404</v>
      </c>
      <c r="E17" s="1048">
        <v>110096899.22486037</v>
      </c>
      <c r="F17" s="1048">
        <v>13040.135350327013</v>
      </c>
      <c r="G17" s="1048">
        <v>16297.641915088205</v>
      </c>
      <c r="H17" s="1049">
        <v>1.0645362811091406</v>
      </c>
      <c r="I17" s="1048">
        <v>13881.849237217055</v>
      </c>
      <c r="J17" s="1048">
        <v>17349.621143443917</v>
      </c>
      <c r="K17" s="1050">
        <v>6.1912847760272097E-4</v>
      </c>
      <c r="L17" s="1051">
        <v>6.4498319507870765E-4</v>
      </c>
    </row>
    <row r="18" spans="1:12" x14ac:dyDescent="0.25">
      <c r="A18" s="1044" t="s">
        <v>32</v>
      </c>
      <c r="B18" s="1045" t="s">
        <v>59</v>
      </c>
      <c r="C18" s="1052" t="s">
        <v>8</v>
      </c>
      <c r="D18" s="1053" t="s">
        <v>8</v>
      </c>
      <c r="E18" s="1054">
        <f>SUM(E4:E17)</f>
        <v>122096501415.22353</v>
      </c>
      <c r="F18" s="1054">
        <f>SUM(F4:F17)</f>
        <v>21089216.994328268</v>
      </c>
      <c r="G18" s="1054">
        <f>SUM(G4:G17)</f>
        <v>25713581.299264219</v>
      </c>
      <c r="H18" s="1055" t="s">
        <v>8</v>
      </c>
      <c r="I18" s="1054">
        <f>SUM(I4:I17)</f>
        <v>22421597.034217976</v>
      </c>
      <c r="J18" s="1054">
        <f>SUM(J4:J17)</f>
        <v>26899338.270862602</v>
      </c>
      <c r="K18" s="1056">
        <f>SUM(K4:K17)</f>
        <v>1.0000000000000002</v>
      </c>
      <c r="L18" s="1057">
        <f>SUM(L4:L17)</f>
        <v>1</v>
      </c>
    </row>
    <row r="19" spans="1:12" x14ac:dyDescent="0.25">
      <c r="A19" s="1044" t="s">
        <v>34</v>
      </c>
      <c r="B19" s="1058" t="s">
        <v>8</v>
      </c>
    </row>
    <row r="20" spans="1:12" x14ac:dyDescent="0.25">
      <c r="A20" s="1044" t="s">
        <v>36</v>
      </c>
      <c r="B20" s="1058" t="s">
        <v>210</v>
      </c>
    </row>
    <row r="21" spans="1:12" x14ac:dyDescent="0.25">
      <c r="A21" s="1044" t="s">
        <v>37</v>
      </c>
      <c r="B21" s="1058" t="s">
        <v>256</v>
      </c>
    </row>
    <row r="22" spans="1:12" x14ac:dyDescent="0.25">
      <c r="A22" s="1044" t="s">
        <v>39</v>
      </c>
      <c r="B22" s="1058" t="s">
        <v>257</v>
      </c>
    </row>
    <row r="23" spans="1:12" x14ac:dyDescent="0.25">
      <c r="A23" s="1044" t="s">
        <v>40</v>
      </c>
      <c r="B23" s="1058" t="s">
        <v>258</v>
      </c>
    </row>
    <row r="24" spans="1:12" x14ac:dyDescent="0.25">
      <c r="A24" s="1044" t="s">
        <v>79</v>
      </c>
      <c r="B24" s="1058" t="s">
        <v>259</v>
      </c>
    </row>
    <row r="25" spans="1:12" x14ac:dyDescent="0.25">
      <c r="A25" s="1044" t="s">
        <v>81</v>
      </c>
      <c r="B25" s="1058" t="s">
        <v>260</v>
      </c>
    </row>
    <row r="26" spans="1:12" x14ac:dyDescent="0.25">
      <c r="A26" s="1044" t="s">
        <v>82</v>
      </c>
      <c r="B26" s="1058" t="s">
        <v>261</v>
      </c>
    </row>
    <row r="27" spans="1:12" x14ac:dyDescent="0.25">
      <c r="A27" s="1044" t="s">
        <v>84</v>
      </c>
      <c r="B27" s="1058" t="s">
        <v>262</v>
      </c>
    </row>
    <row r="28" spans="1:12" x14ac:dyDescent="0.25">
      <c r="A28" s="1044" t="s">
        <v>85</v>
      </c>
      <c r="B28" s="1058" t="s">
        <v>263</v>
      </c>
    </row>
  </sheetData>
  <printOptions horizontalCentered="1" verticalCentered="1"/>
  <pageMargins left="0.5" right="0.5" top="0.5" bottom="0.25" header="0.3" footer="0.3"/>
  <pageSetup scale="70" orientation="landscape" r:id="rId1"/>
  <headerFooter>
    <oddHeader>&amp;C&amp;"Arial"&amp;8 CONSOLIDATED FLORIDA POWER &amp;&amp; LIGHT CO
 Calculation of the Energy &amp; Demand Allocation % By Rate Class
 Projected Period: January through December 2022&amp;R&amp;"Arial"&amp;8 Form 4P
 Page &amp;P of &amp;N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1"/>
  <sheetViews>
    <sheetView showGridLines="0" view="pageBreakPreview" zoomScale="60" zoomScaleNormal="100" workbookViewId="0">
      <pane xSplit="1" ySplit="3" topLeftCell="B4" activePane="bottomRight" state="frozen"/>
      <selection pane="topRight"/>
      <selection pane="bottomLeft"/>
      <selection pane="bottomRight" activeCell="N46" sqref="N46"/>
    </sheetView>
  </sheetViews>
  <sheetFormatPr defaultRowHeight="15" x14ac:dyDescent="0.25"/>
  <cols>
    <col min="1" max="1" width="29.28515625" customWidth="1"/>
    <col min="2" max="4" width="9.7109375" customWidth="1"/>
    <col min="5" max="6" width="11.7109375" customWidth="1"/>
    <col min="7" max="7" width="13.7109375" customWidth="1"/>
    <col min="8" max="10" width="9.7109375" customWidth="1"/>
    <col min="11" max="11" width="7.85546875" customWidth="1"/>
    <col min="12" max="13" width="5.85546875" customWidth="1"/>
  </cols>
  <sheetData>
    <row r="1" spans="1:13" x14ac:dyDescent="0.25">
      <c r="B1" s="1059" t="s">
        <v>221</v>
      </c>
      <c r="C1" s="1059" t="s">
        <v>222</v>
      </c>
      <c r="D1" s="1059" t="s">
        <v>223</v>
      </c>
      <c r="E1" s="1059" t="s">
        <v>224</v>
      </c>
      <c r="F1" s="1059" t="s">
        <v>225</v>
      </c>
      <c r="G1" s="1059" t="s">
        <v>226</v>
      </c>
      <c r="H1" s="1059" t="s">
        <v>227</v>
      </c>
      <c r="I1" s="1059" t="s">
        <v>228</v>
      </c>
      <c r="J1" s="1059" t="s">
        <v>229</v>
      </c>
      <c r="K1" s="1059" t="s">
        <v>230</v>
      </c>
      <c r="L1" s="1059" t="s">
        <v>264</v>
      </c>
      <c r="M1" s="1059" t="s">
        <v>265</v>
      </c>
    </row>
    <row r="3" spans="1:13" ht="56.25" x14ac:dyDescent="0.25">
      <c r="A3" s="1060" t="s">
        <v>266</v>
      </c>
      <c r="B3" s="1060" t="s">
        <v>240</v>
      </c>
      <c r="C3" s="1060" t="s">
        <v>241</v>
      </c>
      <c r="D3" s="1060" t="s">
        <v>267</v>
      </c>
      <c r="E3" s="1060" t="s">
        <v>268</v>
      </c>
      <c r="F3" s="1060" t="s">
        <v>269</v>
      </c>
      <c r="G3" s="1060" t="s">
        <v>234</v>
      </c>
      <c r="H3" s="1060" t="s">
        <v>270</v>
      </c>
      <c r="I3" s="1060" t="s">
        <v>271</v>
      </c>
      <c r="J3" s="1060" t="s">
        <v>272</v>
      </c>
      <c r="K3" s="1060" t="s">
        <v>273</v>
      </c>
      <c r="L3" s="1060" t="s">
        <v>274</v>
      </c>
      <c r="M3" s="1060" t="s">
        <v>275</v>
      </c>
    </row>
    <row r="4" spans="1:13" x14ac:dyDescent="0.25">
      <c r="A4" s="1061" t="s">
        <v>242</v>
      </c>
      <c r="B4" s="1062">
        <v>0.56893258920973744</v>
      </c>
      <c r="C4" s="1063">
        <v>0.60388517300159927</v>
      </c>
      <c r="D4" s="1064">
        <v>7271728.5327560185</v>
      </c>
      <c r="E4" s="1064">
        <v>83411476.92689237</v>
      </c>
      <c r="F4" s="1064">
        <f t="shared" ref="F4:F18" si="0">D4+E4</f>
        <v>90683205.459648386</v>
      </c>
      <c r="G4" s="1065">
        <v>65315938669.291512</v>
      </c>
      <c r="H4" s="1066" t="s">
        <v>8</v>
      </c>
      <c r="I4" s="1067" t="s">
        <v>8</v>
      </c>
      <c r="J4" s="1068" t="s">
        <v>8</v>
      </c>
      <c r="K4" s="1069">
        <f>IF(G4=0,0,F4/G4)</f>
        <v>1.3883778953066377E-3</v>
      </c>
      <c r="L4" s="1070" t="s">
        <v>8</v>
      </c>
      <c r="M4" s="1071" t="s">
        <v>8</v>
      </c>
    </row>
    <row r="5" spans="1:13" x14ac:dyDescent="0.25">
      <c r="A5" s="1061" t="s">
        <v>243</v>
      </c>
      <c r="B5" s="1062">
        <v>7.5955539734780531E-2</v>
      </c>
      <c r="C5" s="1063">
        <v>7.2268332759318529E-2</v>
      </c>
      <c r="D5" s="1064">
        <v>970814.60261836217</v>
      </c>
      <c r="E5" s="1064">
        <v>9982044.0043870956</v>
      </c>
      <c r="F5" s="1064">
        <f t="shared" si="0"/>
        <v>10952858.607005458</v>
      </c>
      <c r="G5" s="1065">
        <v>8368517064.2951412</v>
      </c>
      <c r="H5" s="1066" t="s">
        <v>8</v>
      </c>
      <c r="I5" s="1072" t="s">
        <v>8</v>
      </c>
      <c r="J5" s="1068" t="s">
        <v>8</v>
      </c>
      <c r="K5" s="1073">
        <f>IF(G5=0,0,F5/G5)</f>
        <v>1.3088171444062162E-3</v>
      </c>
      <c r="L5" s="1070" t="s">
        <v>8</v>
      </c>
      <c r="M5" s="1071" t="s">
        <v>8</v>
      </c>
    </row>
    <row r="6" spans="1:13" x14ac:dyDescent="0.25">
      <c r="A6" s="1061" t="s">
        <v>244</v>
      </c>
      <c r="B6" s="1062">
        <v>0.21715714272181741</v>
      </c>
      <c r="C6" s="1063">
        <v>0.20081021316923095</v>
      </c>
      <c r="D6" s="1064">
        <v>2775562.2032751432</v>
      </c>
      <c r="E6" s="1064">
        <v>27736856.626558185</v>
      </c>
      <c r="F6" s="1064">
        <f t="shared" si="0"/>
        <v>30512418.829833329</v>
      </c>
      <c r="G6" s="1065">
        <v>28295907165.361389</v>
      </c>
      <c r="H6" s="1074">
        <v>0.52650225536530126</v>
      </c>
      <c r="I6" s="1075">
        <v>73620798.904241815</v>
      </c>
      <c r="J6" s="1076">
        <f>IF(I6=0,0,F6/I6)</f>
        <v>0.4144537859405828</v>
      </c>
      <c r="K6" s="1077" t="s">
        <v>8</v>
      </c>
      <c r="L6" s="1070" t="s">
        <v>8</v>
      </c>
      <c r="M6" s="1071" t="s">
        <v>8</v>
      </c>
    </row>
    <row r="7" spans="1:13" x14ac:dyDescent="0.25">
      <c r="A7" s="1061" t="s">
        <v>245</v>
      </c>
      <c r="B7" s="1062">
        <v>4.9330892269629903E-5</v>
      </c>
      <c r="C7" s="1063">
        <v>2.8031193548573504E-4</v>
      </c>
      <c r="D7" s="1064">
        <v>630.51557190923791</v>
      </c>
      <c r="E7" s="1064">
        <v>38718.010615966901</v>
      </c>
      <c r="F7" s="1064">
        <f t="shared" si="0"/>
        <v>39348.526187876138</v>
      </c>
      <c r="G7" s="1065">
        <v>9900936.3971118052</v>
      </c>
      <c r="H7" s="1066" t="s">
        <v>8</v>
      </c>
      <c r="I7" s="1078" t="s">
        <v>8</v>
      </c>
      <c r="J7" s="1068" t="s">
        <v>8</v>
      </c>
      <c r="K7" s="1079">
        <f>IF(G7=0,0,F7/G7)</f>
        <v>3.9742227007290411E-3</v>
      </c>
      <c r="L7" s="1070" t="s">
        <v>8</v>
      </c>
      <c r="M7" s="1071" t="s">
        <v>8</v>
      </c>
    </row>
    <row r="8" spans="1:13" x14ac:dyDescent="0.25">
      <c r="A8" s="1061" t="s">
        <v>246</v>
      </c>
      <c r="B8" s="1062">
        <v>7.9966921729622303E-2</v>
      </c>
      <c r="C8" s="1063">
        <v>7.6999410025761966E-2</v>
      </c>
      <c r="D8" s="1064">
        <v>1022085.4938643569</v>
      </c>
      <c r="E8" s="1064">
        <v>10635522.777988723</v>
      </c>
      <c r="F8" s="1064">
        <f t="shared" si="0"/>
        <v>11657608.27185308</v>
      </c>
      <c r="G8" s="1065">
        <v>10335974594.278708</v>
      </c>
      <c r="H8" s="1080">
        <v>0.57653090632289195</v>
      </c>
      <c r="I8" s="1081">
        <v>24558734.236012127</v>
      </c>
      <c r="J8" s="1082">
        <f>IF(I8=0,0,F8/I8)</f>
        <v>0.47468278127944979</v>
      </c>
      <c r="K8" s="1077" t="s">
        <v>8</v>
      </c>
      <c r="L8" s="1070" t="s">
        <v>8</v>
      </c>
      <c r="M8" s="1071" t="s">
        <v>8</v>
      </c>
    </row>
    <row r="9" spans="1:13" x14ac:dyDescent="0.25">
      <c r="A9" s="1061" t="s">
        <v>247</v>
      </c>
      <c r="B9" s="1062">
        <v>2.5193559438256276E-2</v>
      </c>
      <c r="C9" s="1063">
        <v>2.2797172456264191E-2</v>
      </c>
      <c r="D9" s="1064">
        <v>322007.78876689688</v>
      </c>
      <c r="E9" s="1064">
        <v>3148853.3074631905</v>
      </c>
      <c r="F9" s="1064">
        <f t="shared" si="0"/>
        <v>3470861.0962300873</v>
      </c>
      <c r="G9" s="1065">
        <v>3825387075.7358446</v>
      </c>
      <c r="H9" s="1083">
        <v>0.66857210523937127</v>
      </c>
      <c r="I9" s="1084">
        <v>7837982.2117393101</v>
      </c>
      <c r="J9" s="1085">
        <f>IF(I9=0,0,F9/I9)</f>
        <v>0.44282584502828004</v>
      </c>
      <c r="K9" s="1077" t="s">
        <v>8</v>
      </c>
      <c r="L9" s="1070" t="s">
        <v>8</v>
      </c>
      <c r="M9" s="1071" t="s">
        <v>8</v>
      </c>
    </row>
    <row r="10" spans="1:13" x14ac:dyDescent="0.25">
      <c r="A10" s="1061" t="s">
        <v>248</v>
      </c>
      <c r="B10" s="1062">
        <v>5.9437900302901974E-3</v>
      </c>
      <c r="C10" s="1063">
        <v>0</v>
      </c>
      <c r="D10" s="1064">
        <v>75969.681427474541</v>
      </c>
      <c r="E10" s="1064">
        <v>0</v>
      </c>
      <c r="F10" s="1064">
        <f t="shared" si="0"/>
        <v>75969.681427474541</v>
      </c>
      <c r="G10" s="1065">
        <v>960788986.32467127</v>
      </c>
      <c r="H10" s="1086">
        <v>0.64416586913177365</v>
      </c>
      <c r="I10" s="1087">
        <v>2043183.8434860143</v>
      </c>
      <c r="J10" s="1088">
        <f>IF(I10=0,0,F10/I10)</f>
        <v>3.7182009670680208E-2</v>
      </c>
      <c r="K10" s="1077" t="s">
        <v>8</v>
      </c>
      <c r="L10" s="1070" t="s">
        <v>8</v>
      </c>
      <c r="M10" s="1071" t="s">
        <v>8</v>
      </c>
    </row>
    <row r="11" spans="1:13" x14ac:dyDescent="0.25">
      <c r="A11" s="1061" t="s">
        <v>249</v>
      </c>
      <c r="B11" s="1062">
        <v>5.4406108182736648E-4</v>
      </c>
      <c r="C11" s="1063">
        <v>0</v>
      </c>
      <c r="D11" s="1064">
        <v>6953.8370051564898</v>
      </c>
      <c r="E11" s="1064">
        <v>0</v>
      </c>
      <c r="F11" s="1064">
        <f t="shared" si="0"/>
        <v>6953.8370051564898</v>
      </c>
      <c r="G11" s="1065">
        <v>65710603.644753024</v>
      </c>
      <c r="H11" s="1089">
        <v>0.12160339306875474</v>
      </c>
      <c r="I11" s="1090">
        <v>740230.37737000664</v>
      </c>
      <c r="J11" s="1068" t="s">
        <v>8</v>
      </c>
      <c r="K11" s="1077" t="s">
        <v>8</v>
      </c>
      <c r="L11" s="1091">
        <v>5.7256744641354655E-2</v>
      </c>
      <c r="M11" s="1092">
        <v>2.7265116495883174E-2</v>
      </c>
    </row>
    <row r="12" spans="1:13" x14ac:dyDescent="0.25">
      <c r="A12" s="1061" t="s">
        <v>250</v>
      </c>
      <c r="B12" s="1062">
        <v>5.0162830649178103E-6</v>
      </c>
      <c r="C12" s="1063">
        <v>6.4282144138042788E-4</v>
      </c>
      <c r="D12" s="1064">
        <v>64.11488704173415</v>
      </c>
      <c r="E12" s="1064">
        <v>88789.538513265099</v>
      </c>
      <c r="F12" s="1064">
        <f t="shared" si="0"/>
        <v>88853.653400306837</v>
      </c>
      <c r="G12" s="1065">
        <v>1410876.4857975305</v>
      </c>
      <c r="H12" s="1093">
        <v>3.5464269547826187E-2</v>
      </c>
      <c r="I12" s="1094">
        <v>54497.316297033518</v>
      </c>
      <c r="J12" s="1068" t="s">
        <v>8</v>
      </c>
      <c r="K12" s="1077" t="s">
        <v>8</v>
      </c>
      <c r="L12" s="1095">
        <v>5.8080799365119652E-2</v>
      </c>
      <c r="M12" s="1096">
        <v>2.7657523507199841E-2</v>
      </c>
    </row>
    <row r="13" spans="1:13" x14ac:dyDescent="0.25">
      <c r="A13" s="1061" t="s">
        <v>251</v>
      </c>
      <c r="B13" s="1062">
        <v>1.6614337194815736E-2</v>
      </c>
      <c r="C13" s="1063">
        <v>1.4982284486131691E-2</v>
      </c>
      <c r="D13" s="1064">
        <v>212353.71663308368</v>
      </c>
      <c r="E13" s="1064">
        <v>2069424.0107196695</v>
      </c>
      <c r="F13" s="1064">
        <f t="shared" si="0"/>
        <v>2281777.7273527533</v>
      </c>
      <c r="G13" s="1065">
        <v>2647478079.7006373</v>
      </c>
      <c r="H13" s="1097">
        <v>0.71022441456558738</v>
      </c>
      <c r="I13" s="1098">
        <v>5106389.2293509189</v>
      </c>
      <c r="J13" s="1099">
        <f>IF(I13=0,0,F13/I13)</f>
        <v>0.44684759129550211</v>
      </c>
      <c r="K13" s="1077" t="s">
        <v>8</v>
      </c>
      <c r="L13" s="1070" t="s">
        <v>8</v>
      </c>
      <c r="M13" s="1071" t="s">
        <v>8</v>
      </c>
    </row>
    <row r="14" spans="1:13" x14ac:dyDescent="0.25">
      <c r="A14" s="1061" t="s">
        <v>252</v>
      </c>
      <c r="B14" s="1062">
        <v>8.4164354238343807E-3</v>
      </c>
      <c r="C14" s="1063">
        <v>0</v>
      </c>
      <c r="D14" s="1064">
        <v>107573.43624946185</v>
      </c>
      <c r="E14" s="1064">
        <v>0</v>
      </c>
      <c r="F14" s="1064">
        <f t="shared" si="0"/>
        <v>107573.43624946185</v>
      </c>
      <c r="G14" s="1065">
        <v>1504497391.9374905</v>
      </c>
      <c r="H14" s="1100">
        <v>0.7659951816512528</v>
      </c>
      <c r="I14" s="1101">
        <v>2690559.1324718604</v>
      </c>
      <c r="J14" s="1102">
        <f>IF(I14=0,0,F14/I14)</f>
        <v>3.998181454225553E-2</v>
      </c>
      <c r="K14" s="1077" t="s">
        <v>8</v>
      </c>
      <c r="L14" s="1070" t="s">
        <v>8</v>
      </c>
      <c r="M14" s="1071" t="s">
        <v>8</v>
      </c>
    </row>
    <row r="15" spans="1:13" x14ac:dyDescent="0.25">
      <c r="A15" s="1061" t="s">
        <v>253</v>
      </c>
      <c r="B15" s="1062">
        <v>5.9671830629769206E-4</v>
      </c>
      <c r="C15" s="1063">
        <v>6.0801198039019751E-4</v>
      </c>
      <c r="D15" s="1064">
        <v>7626.8676047367944</v>
      </c>
      <c r="E15" s="1064">
        <v>83981.491086314156</v>
      </c>
      <c r="F15" s="1064">
        <f t="shared" si="0"/>
        <v>91608.358691050948</v>
      </c>
      <c r="G15" s="1065">
        <v>84974524</v>
      </c>
      <c r="H15" s="1103">
        <v>0.54257162911410262</v>
      </c>
      <c r="I15" s="1104">
        <v>214540.25844349293</v>
      </c>
      <c r="J15" s="1105">
        <f>IF(I15=0,0,F15/I15)</f>
        <v>0.42699845406953951</v>
      </c>
      <c r="K15" s="1077" t="s">
        <v>8</v>
      </c>
      <c r="L15" s="1070" t="s">
        <v>8</v>
      </c>
      <c r="M15" s="1071" t="s">
        <v>8</v>
      </c>
    </row>
    <row r="16" spans="1:13" x14ac:dyDescent="0.25">
      <c r="A16" s="1061" t="s">
        <v>254</v>
      </c>
      <c r="B16" s="1062">
        <v>5.4294757834507674E-6</v>
      </c>
      <c r="C16" s="1063">
        <v>6.0812855493583909E-3</v>
      </c>
      <c r="D16" s="1064">
        <v>69.39604923540746</v>
      </c>
      <c r="E16" s="1064">
        <v>839975.92914043623</v>
      </c>
      <c r="F16" s="1064">
        <f t="shared" si="0"/>
        <v>840045.3251896716</v>
      </c>
      <c r="G16" s="1065">
        <v>569918548.54562569</v>
      </c>
      <c r="H16" s="1066" t="s">
        <v>8</v>
      </c>
      <c r="I16" s="1106" t="s">
        <v>8</v>
      </c>
      <c r="J16" s="1068" t="s">
        <v>8</v>
      </c>
      <c r="K16" s="1107">
        <f>IF(G16=0,0,F16/G16)</f>
        <v>1.4739743553414467E-3</v>
      </c>
      <c r="L16" s="1070" t="s">
        <v>8</v>
      </c>
      <c r="M16" s="1071" t="s">
        <v>8</v>
      </c>
    </row>
    <row r="17" spans="1:13" x14ac:dyDescent="0.25">
      <c r="A17" s="1061" t="s">
        <v>255</v>
      </c>
      <c r="B17" s="1062">
        <v>6.1912847760272097E-4</v>
      </c>
      <c r="C17" s="1063">
        <v>6.4498319507870765E-4</v>
      </c>
      <c r="D17" s="1064">
        <v>7913.2999258824084</v>
      </c>
      <c r="E17" s="1064">
        <v>89088.130160795437</v>
      </c>
      <c r="F17" s="1064">
        <f t="shared" si="0"/>
        <v>97001.43008667785</v>
      </c>
      <c r="G17" s="1065">
        <v>110096899.22486037</v>
      </c>
      <c r="H17" s="1066" t="s">
        <v>8</v>
      </c>
      <c r="I17" s="1106" t="s">
        <v>8</v>
      </c>
      <c r="J17" s="1068" t="s">
        <v>8</v>
      </c>
      <c r="K17" s="1108">
        <f>IF(G17=0,0,F17/G17)</f>
        <v>8.8105505940329419E-4</v>
      </c>
      <c r="L17" s="1070" t="s">
        <v>8</v>
      </c>
      <c r="M17" s="1071" t="s">
        <v>8</v>
      </c>
    </row>
    <row r="18" spans="1:13" x14ac:dyDescent="0.25">
      <c r="A18" s="1109" t="s">
        <v>59</v>
      </c>
      <c r="B18" s="1110" t="s">
        <v>8</v>
      </c>
      <c r="C18" s="1111" t="s">
        <v>8</v>
      </c>
      <c r="D18" s="1112">
        <f>SUBTOTAL(9,D4:D17)</f>
        <v>12781353.486634757</v>
      </c>
      <c r="E18" s="1112">
        <f>SUBTOTAL(9,E4:E17)</f>
        <v>138124730.753526</v>
      </c>
      <c r="F18" s="1112">
        <f t="shared" si="0"/>
        <v>150906084.24016076</v>
      </c>
      <c r="G18" s="1113">
        <f>SUBTOTAL(9,G4:G17)</f>
        <v>122096501415.22353</v>
      </c>
      <c r="H18" s="1114" t="s">
        <v>8</v>
      </c>
      <c r="I18" s="1115" t="s">
        <v>8</v>
      </c>
      <c r="J18" s="1116" t="s">
        <v>8</v>
      </c>
      <c r="K18" s="1117" t="s">
        <v>8</v>
      </c>
      <c r="L18" s="1118" t="s">
        <v>8</v>
      </c>
      <c r="M18" s="1119" t="s">
        <v>8</v>
      </c>
    </row>
    <row r="19" spans="1:13" x14ac:dyDescent="0.25">
      <c r="A19" s="1120" t="s">
        <v>8</v>
      </c>
    </row>
    <row r="20" spans="1:13" x14ac:dyDescent="0.25">
      <c r="A20" s="1120" t="s">
        <v>210</v>
      </c>
    </row>
    <row r="21" spans="1:13" x14ac:dyDescent="0.25">
      <c r="A21" s="1120" t="s">
        <v>256</v>
      </c>
    </row>
    <row r="22" spans="1:13" x14ac:dyDescent="0.25">
      <c r="A22" s="1120" t="s">
        <v>276</v>
      </c>
    </row>
    <row r="23" spans="1:13" x14ac:dyDescent="0.25">
      <c r="A23" s="1120" t="s">
        <v>277</v>
      </c>
    </row>
    <row r="24" spans="1:13" x14ac:dyDescent="0.25">
      <c r="A24" s="1120" t="s">
        <v>278</v>
      </c>
    </row>
    <row r="25" spans="1:13" x14ac:dyDescent="0.25">
      <c r="A25" s="1120" t="s">
        <v>279</v>
      </c>
    </row>
    <row r="26" spans="1:13" x14ac:dyDescent="0.25">
      <c r="A26" s="1120" t="s">
        <v>280</v>
      </c>
    </row>
    <row r="27" spans="1:13" x14ac:dyDescent="0.25">
      <c r="A27" s="1120" t="s">
        <v>281</v>
      </c>
    </row>
    <row r="28" spans="1:13" x14ac:dyDescent="0.25">
      <c r="A28" s="1120" t="s">
        <v>282</v>
      </c>
    </row>
    <row r="29" spans="1:13" x14ac:dyDescent="0.25">
      <c r="A29" s="1120" t="s">
        <v>283</v>
      </c>
    </row>
    <row r="30" spans="1:13" x14ac:dyDescent="0.25">
      <c r="A30" s="1120" t="s">
        <v>284</v>
      </c>
    </row>
    <row r="31" spans="1:13" x14ac:dyDescent="0.25">
      <c r="A31" s="1120" t="s">
        <v>285</v>
      </c>
    </row>
  </sheetData>
  <printOptions horizontalCentered="1" verticalCentered="1"/>
  <pageMargins left="0.5" right="0.5" top="0.5" bottom="0.75" header="0.3" footer="0.3"/>
  <pageSetup scale="66" orientation="landscape" r:id="rId1"/>
  <headerFooter>
    <oddHeader>&amp;C&amp;"Arial"&amp;8 CONSOLIDATED FLORIDA POWER &amp;&amp; LIGHT CO
 Calculation of the Cost Recovery Factors by Rate Class
 Projected Period: January through December 2022&amp;R&amp;"Arial"&amp;8 Form 5P
 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topLeftCell="G31" workbookViewId="0">
      <selection activeCell="Q59" sqref="Q59"/>
    </sheetView>
  </sheetViews>
  <sheetFormatPr defaultRowHeight="15" x14ac:dyDescent="0.25"/>
  <cols>
    <col min="1" max="1" width="0" hidden="1" customWidth="1"/>
    <col min="2" max="2" width="54.7109375" customWidth="1"/>
    <col min="3" max="3" width="3.85546875" customWidth="1"/>
    <col min="4" max="15" width="9.7109375" customWidth="1"/>
    <col min="16" max="16" width="11.7109375" customWidth="1"/>
    <col min="17" max="19" width="9.7109375" customWidth="1"/>
  </cols>
  <sheetData>
    <row r="1" spans="1:19" x14ac:dyDescent="0.25">
      <c r="A1" s="1124" t="s">
        <v>1</v>
      </c>
      <c r="B1" s="1124" t="s">
        <v>42</v>
      </c>
      <c r="C1" s="79" t="s">
        <v>43</v>
      </c>
      <c r="D1" s="1124" t="s">
        <v>44</v>
      </c>
      <c r="E1" s="1124"/>
      <c r="F1" s="1124"/>
      <c r="G1" s="1124"/>
      <c r="H1" s="1124"/>
      <c r="I1" s="1124"/>
      <c r="J1" s="1124"/>
      <c r="K1" s="1124"/>
      <c r="L1" s="1124"/>
      <c r="M1" s="1124"/>
      <c r="N1" s="1124"/>
      <c r="O1" s="1124"/>
      <c r="P1" s="79" t="s">
        <v>45</v>
      </c>
      <c r="Q1" s="1124" t="s">
        <v>46</v>
      </c>
      <c r="R1" s="1124"/>
      <c r="S1" s="1124"/>
    </row>
    <row r="2" spans="1:19" ht="33.75" x14ac:dyDescent="0.25">
      <c r="A2" s="1124"/>
      <c r="B2" s="1124"/>
      <c r="C2" s="79" t="s">
        <v>43</v>
      </c>
      <c r="D2" s="79" t="s">
        <v>47</v>
      </c>
      <c r="E2" s="79" t="s">
        <v>48</v>
      </c>
      <c r="F2" s="79" t="s">
        <v>49</v>
      </c>
      <c r="G2" s="79" t="s">
        <v>50</v>
      </c>
      <c r="H2" s="79" t="s">
        <v>51</v>
      </c>
      <c r="I2" s="79" t="s">
        <v>52</v>
      </c>
      <c r="J2" s="79" t="s">
        <v>53</v>
      </c>
      <c r="K2" s="79" t="s">
        <v>54</v>
      </c>
      <c r="L2" s="79" t="s">
        <v>55</v>
      </c>
      <c r="M2" s="79" t="s">
        <v>56</v>
      </c>
      <c r="N2" s="79" t="s">
        <v>57</v>
      </c>
      <c r="O2" s="79" t="s">
        <v>58</v>
      </c>
      <c r="P2" s="79" t="s">
        <v>59</v>
      </c>
      <c r="Q2" s="79" t="s">
        <v>60</v>
      </c>
      <c r="R2" s="79" t="s">
        <v>61</v>
      </c>
      <c r="S2" s="79" t="s">
        <v>59</v>
      </c>
    </row>
    <row r="3" spans="1:19" x14ac:dyDescent="0.25">
      <c r="A3" s="80" t="s">
        <v>7</v>
      </c>
      <c r="B3" s="81" t="s">
        <v>62</v>
      </c>
      <c r="C3" s="82" t="s">
        <v>8</v>
      </c>
      <c r="D3" s="83" t="s">
        <v>8</v>
      </c>
      <c r="E3" s="83" t="s">
        <v>8</v>
      </c>
      <c r="F3" s="83" t="s">
        <v>8</v>
      </c>
      <c r="G3" s="83" t="s">
        <v>8</v>
      </c>
      <c r="H3" s="83" t="s">
        <v>8</v>
      </c>
      <c r="I3" s="83" t="s">
        <v>8</v>
      </c>
      <c r="J3" s="83" t="s">
        <v>8</v>
      </c>
      <c r="K3" s="83" t="s">
        <v>8</v>
      </c>
      <c r="L3" s="83" t="s">
        <v>8</v>
      </c>
      <c r="M3" s="83" t="s">
        <v>8</v>
      </c>
      <c r="N3" s="83" t="s">
        <v>8</v>
      </c>
      <c r="O3" s="83" t="s">
        <v>8</v>
      </c>
      <c r="P3" s="83" t="s">
        <v>8</v>
      </c>
      <c r="Q3" s="84" t="s">
        <v>8</v>
      </c>
      <c r="R3" s="84" t="s">
        <v>8</v>
      </c>
      <c r="S3" s="84" t="s">
        <v>8</v>
      </c>
    </row>
    <row r="4" spans="1:19" x14ac:dyDescent="0.25">
      <c r="A4" s="80" t="s">
        <v>9</v>
      </c>
      <c r="B4" s="85" t="s">
        <v>63</v>
      </c>
      <c r="C4" s="86" t="s">
        <v>8</v>
      </c>
      <c r="D4" s="87">
        <v>0</v>
      </c>
      <c r="E4" s="87">
        <v>0</v>
      </c>
      <c r="F4" s="87">
        <v>0</v>
      </c>
      <c r="G4" s="87">
        <v>0</v>
      </c>
      <c r="H4" s="87">
        <v>0</v>
      </c>
      <c r="I4" s="87">
        <v>0</v>
      </c>
      <c r="J4" s="87">
        <v>0</v>
      </c>
      <c r="K4" s="87">
        <v>0</v>
      </c>
      <c r="L4" s="87">
        <v>0</v>
      </c>
      <c r="M4" s="87">
        <v>0</v>
      </c>
      <c r="N4" s="87">
        <v>0</v>
      </c>
      <c r="O4" s="87">
        <v>0</v>
      </c>
      <c r="P4" s="87">
        <v>0</v>
      </c>
      <c r="Q4" s="88">
        <v>0</v>
      </c>
      <c r="R4" s="88">
        <v>0</v>
      </c>
      <c r="S4" s="88">
        <v>0</v>
      </c>
    </row>
    <row r="5" spans="1:19" x14ac:dyDescent="0.25">
      <c r="A5" s="80" t="s">
        <v>11</v>
      </c>
      <c r="B5" s="89" t="s">
        <v>64</v>
      </c>
      <c r="C5" s="90" t="s">
        <v>8</v>
      </c>
      <c r="D5" s="91">
        <v>0</v>
      </c>
      <c r="E5" s="91">
        <v>0</v>
      </c>
      <c r="F5" s="91">
        <v>0</v>
      </c>
      <c r="G5" s="91">
        <v>0</v>
      </c>
      <c r="H5" s="91">
        <v>0</v>
      </c>
      <c r="I5" s="91">
        <v>0</v>
      </c>
      <c r="J5" s="91">
        <v>0</v>
      </c>
      <c r="K5" s="91">
        <v>0</v>
      </c>
      <c r="L5" s="91">
        <v>0</v>
      </c>
      <c r="M5" s="91">
        <v>0</v>
      </c>
      <c r="N5" s="91">
        <v>0</v>
      </c>
      <c r="O5" s="91">
        <v>0</v>
      </c>
      <c r="P5" s="91">
        <v>0</v>
      </c>
      <c r="Q5" s="92">
        <v>0</v>
      </c>
      <c r="R5" s="92">
        <v>0</v>
      </c>
      <c r="S5" s="92">
        <v>0</v>
      </c>
    </row>
    <row r="6" spans="1:19" x14ac:dyDescent="0.25">
      <c r="A6" s="80" t="s">
        <v>13</v>
      </c>
      <c r="B6" s="93" t="s">
        <v>65</v>
      </c>
      <c r="C6" s="94" t="s">
        <v>8</v>
      </c>
      <c r="D6" s="95">
        <v>0</v>
      </c>
      <c r="E6" s="95">
        <v>0</v>
      </c>
      <c r="F6" s="95">
        <v>0</v>
      </c>
      <c r="G6" s="95">
        <v>0</v>
      </c>
      <c r="H6" s="95">
        <v>0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v>0</v>
      </c>
      <c r="P6" s="95">
        <v>0</v>
      </c>
      <c r="Q6" s="96">
        <v>0</v>
      </c>
      <c r="R6" s="96">
        <v>0</v>
      </c>
      <c r="S6" s="96">
        <v>0</v>
      </c>
    </row>
    <row r="7" spans="1:19" x14ac:dyDescent="0.25">
      <c r="A7" s="80" t="s">
        <v>15</v>
      </c>
      <c r="B7" s="97" t="s">
        <v>66</v>
      </c>
      <c r="C7" s="98" t="s">
        <v>8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100">
        <v>0</v>
      </c>
      <c r="R7" s="100">
        <v>0</v>
      </c>
      <c r="S7" s="100">
        <v>0</v>
      </c>
    </row>
    <row r="8" spans="1:19" x14ac:dyDescent="0.25">
      <c r="A8" s="80" t="s">
        <v>17</v>
      </c>
      <c r="B8" s="101" t="s">
        <v>67</v>
      </c>
      <c r="C8" s="102" t="s">
        <v>8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  <c r="P8" s="103">
        <v>0</v>
      </c>
      <c r="Q8" s="104">
        <v>0</v>
      </c>
      <c r="R8" s="104">
        <v>0</v>
      </c>
      <c r="S8" s="104">
        <v>0</v>
      </c>
    </row>
    <row r="9" spans="1:19" x14ac:dyDescent="0.25">
      <c r="A9" s="80" t="s">
        <v>19</v>
      </c>
      <c r="B9" s="105" t="s">
        <v>68</v>
      </c>
      <c r="C9" s="106" t="s">
        <v>8</v>
      </c>
      <c r="D9" s="107">
        <f t="shared" ref="D9:S9" si="0">SUM(D4:D8)</f>
        <v>0</v>
      </c>
      <c r="E9" s="107">
        <f t="shared" si="0"/>
        <v>0</v>
      </c>
      <c r="F9" s="107">
        <f t="shared" si="0"/>
        <v>0</v>
      </c>
      <c r="G9" s="107">
        <f t="shared" si="0"/>
        <v>0</v>
      </c>
      <c r="H9" s="107">
        <f t="shared" si="0"/>
        <v>0</v>
      </c>
      <c r="I9" s="107">
        <f t="shared" si="0"/>
        <v>0</v>
      </c>
      <c r="J9" s="107">
        <f t="shared" si="0"/>
        <v>0</v>
      </c>
      <c r="K9" s="107">
        <f t="shared" si="0"/>
        <v>0</v>
      </c>
      <c r="L9" s="107">
        <f t="shared" si="0"/>
        <v>0</v>
      </c>
      <c r="M9" s="107">
        <f t="shared" si="0"/>
        <v>0</v>
      </c>
      <c r="N9" s="107">
        <f t="shared" si="0"/>
        <v>0</v>
      </c>
      <c r="O9" s="107">
        <f t="shared" si="0"/>
        <v>0</v>
      </c>
      <c r="P9" s="107">
        <f t="shared" si="0"/>
        <v>0</v>
      </c>
      <c r="Q9" s="108">
        <f t="shared" si="0"/>
        <v>0</v>
      </c>
      <c r="R9" s="108">
        <f t="shared" si="0"/>
        <v>0</v>
      </c>
      <c r="S9" s="108">
        <f t="shared" si="0"/>
        <v>0</v>
      </c>
    </row>
    <row r="10" spans="1:19" x14ac:dyDescent="0.25">
      <c r="A10" s="80" t="s">
        <v>21</v>
      </c>
      <c r="B10" s="109" t="s">
        <v>8</v>
      </c>
      <c r="C10" s="110" t="s">
        <v>8</v>
      </c>
      <c r="D10" s="111" t="s">
        <v>8</v>
      </c>
      <c r="E10" s="111" t="s">
        <v>8</v>
      </c>
      <c r="F10" s="111" t="s">
        <v>8</v>
      </c>
      <c r="G10" s="111" t="s">
        <v>8</v>
      </c>
      <c r="H10" s="111" t="s">
        <v>8</v>
      </c>
      <c r="I10" s="111" t="s">
        <v>8</v>
      </c>
      <c r="J10" s="111" t="s">
        <v>8</v>
      </c>
      <c r="K10" s="111" t="s">
        <v>8</v>
      </c>
      <c r="L10" s="111" t="s">
        <v>8</v>
      </c>
      <c r="M10" s="111" t="s">
        <v>8</v>
      </c>
      <c r="N10" s="111" t="s">
        <v>8</v>
      </c>
      <c r="O10" s="111" t="s">
        <v>8</v>
      </c>
      <c r="P10" s="111" t="s">
        <v>8</v>
      </c>
      <c r="Q10" s="112" t="s">
        <v>8</v>
      </c>
      <c r="R10" s="112" t="s">
        <v>8</v>
      </c>
      <c r="S10" s="112" t="s">
        <v>8</v>
      </c>
    </row>
    <row r="11" spans="1:19" x14ac:dyDescent="0.25">
      <c r="A11" s="80" t="s">
        <v>22</v>
      </c>
      <c r="B11" s="113" t="s">
        <v>69</v>
      </c>
      <c r="C11" s="114" t="s">
        <v>8</v>
      </c>
      <c r="D11" s="115" t="s">
        <v>8</v>
      </c>
      <c r="E11" s="115" t="s">
        <v>8</v>
      </c>
      <c r="F11" s="115" t="s">
        <v>8</v>
      </c>
      <c r="G11" s="115" t="s">
        <v>8</v>
      </c>
      <c r="H11" s="115" t="s">
        <v>8</v>
      </c>
      <c r="I11" s="115" t="s">
        <v>8</v>
      </c>
      <c r="J11" s="115" t="s">
        <v>8</v>
      </c>
      <c r="K11" s="115" t="s">
        <v>8</v>
      </c>
      <c r="L11" s="115" t="s">
        <v>8</v>
      </c>
      <c r="M11" s="115" t="s">
        <v>8</v>
      </c>
      <c r="N11" s="115" t="s">
        <v>8</v>
      </c>
      <c r="O11" s="115" t="s">
        <v>8</v>
      </c>
      <c r="P11" s="115" t="s">
        <v>8</v>
      </c>
      <c r="Q11" s="116" t="s">
        <v>8</v>
      </c>
      <c r="R11" s="116" t="s">
        <v>8</v>
      </c>
      <c r="S11" s="116" t="s">
        <v>8</v>
      </c>
    </row>
    <row r="12" spans="1:19" x14ac:dyDescent="0.25">
      <c r="A12" s="80" t="s">
        <v>24</v>
      </c>
      <c r="B12" s="117" t="s">
        <v>70</v>
      </c>
      <c r="C12" s="118" t="s">
        <v>8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20">
        <v>0</v>
      </c>
      <c r="R12" s="120">
        <v>0</v>
      </c>
      <c r="S12" s="120">
        <v>0</v>
      </c>
    </row>
    <row r="13" spans="1:19" x14ac:dyDescent="0.25">
      <c r="A13" s="80" t="s">
        <v>26</v>
      </c>
      <c r="B13" s="121" t="s">
        <v>71</v>
      </c>
      <c r="C13" s="122" t="s">
        <v>8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  <c r="O13" s="123">
        <v>0</v>
      </c>
      <c r="P13" s="123">
        <v>0</v>
      </c>
      <c r="Q13" s="124">
        <v>0</v>
      </c>
      <c r="R13" s="124">
        <v>0</v>
      </c>
      <c r="S13" s="124">
        <v>0</v>
      </c>
    </row>
    <row r="14" spans="1:19" x14ac:dyDescent="0.25">
      <c r="A14" s="80" t="s">
        <v>27</v>
      </c>
      <c r="B14" s="125" t="s">
        <v>72</v>
      </c>
      <c r="C14" s="126" t="s">
        <v>8</v>
      </c>
      <c r="D14" s="127">
        <f t="shared" ref="D14:S14" si="1">SUM(D12:D13)</f>
        <v>0</v>
      </c>
      <c r="E14" s="127">
        <f t="shared" si="1"/>
        <v>0</v>
      </c>
      <c r="F14" s="127">
        <f t="shared" si="1"/>
        <v>0</v>
      </c>
      <c r="G14" s="127">
        <f t="shared" si="1"/>
        <v>0</v>
      </c>
      <c r="H14" s="127">
        <f t="shared" si="1"/>
        <v>0</v>
      </c>
      <c r="I14" s="127">
        <f t="shared" si="1"/>
        <v>0</v>
      </c>
      <c r="J14" s="127">
        <f t="shared" si="1"/>
        <v>0</v>
      </c>
      <c r="K14" s="127">
        <f t="shared" si="1"/>
        <v>0</v>
      </c>
      <c r="L14" s="127">
        <f t="shared" si="1"/>
        <v>0</v>
      </c>
      <c r="M14" s="127">
        <f t="shared" si="1"/>
        <v>0</v>
      </c>
      <c r="N14" s="127">
        <f t="shared" si="1"/>
        <v>0</v>
      </c>
      <c r="O14" s="127">
        <f t="shared" si="1"/>
        <v>0</v>
      </c>
      <c r="P14" s="127">
        <f t="shared" si="1"/>
        <v>0</v>
      </c>
      <c r="Q14" s="128">
        <f t="shared" si="1"/>
        <v>0</v>
      </c>
      <c r="R14" s="128">
        <f t="shared" si="1"/>
        <v>0</v>
      </c>
      <c r="S14" s="128">
        <f t="shared" si="1"/>
        <v>0</v>
      </c>
    </row>
    <row r="15" spans="1:19" x14ac:dyDescent="0.25">
      <c r="A15" s="80" t="s">
        <v>29</v>
      </c>
      <c r="B15" s="129" t="s">
        <v>8</v>
      </c>
      <c r="C15" s="130" t="s">
        <v>8</v>
      </c>
      <c r="D15" s="131" t="s">
        <v>8</v>
      </c>
      <c r="E15" s="131" t="s">
        <v>8</v>
      </c>
      <c r="F15" s="131" t="s">
        <v>8</v>
      </c>
      <c r="G15" s="131" t="s">
        <v>8</v>
      </c>
      <c r="H15" s="131" t="s">
        <v>8</v>
      </c>
      <c r="I15" s="131" t="s">
        <v>8</v>
      </c>
      <c r="J15" s="131" t="s">
        <v>8</v>
      </c>
      <c r="K15" s="131" t="s">
        <v>8</v>
      </c>
      <c r="L15" s="131" t="s">
        <v>8</v>
      </c>
      <c r="M15" s="131" t="s">
        <v>8</v>
      </c>
      <c r="N15" s="131" t="s">
        <v>8</v>
      </c>
      <c r="O15" s="131" t="s">
        <v>8</v>
      </c>
      <c r="P15" s="131" t="s">
        <v>8</v>
      </c>
      <c r="Q15" s="132" t="s">
        <v>8</v>
      </c>
      <c r="R15" s="132" t="s">
        <v>8</v>
      </c>
      <c r="S15" s="132" t="s">
        <v>8</v>
      </c>
    </row>
    <row r="16" spans="1:19" x14ac:dyDescent="0.25">
      <c r="A16" s="80" t="s">
        <v>31</v>
      </c>
      <c r="B16" s="133" t="s">
        <v>73</v>
      </c>
      <c r="C16" s="134" t="s">
        <v>8</v>
      </c>
      <c r="D16" s="135" t="s">
        <v>8</v>
      </c>
      <c r="E16" s="135" t="s">
        <v>8</v>
      </c>
      <c r="F16" s="135" t="s">
        <v>8</v>
      </c>
      <c r="G16" s="135" t="s">
        <v>8</v>
      </c>
      <c r="H16" s="135" t="s">
        <v>8</v>
      </c>
      <c r="I16" s="135" t="s">
        <v>8</v>
      </c>
      <c r="J16" s="135" t="s">
        <v>8</v>
      </c>
      <c r="K16" s="135" t="s">
        <v>8</v>
      </c>
      <c r="L16" s="135" t="s">
        <v>8</v>
      </c>
      <c r="M16" s="135" t="s">
        <v>8</v>
      </c>
      <c r="N16" s="135" t="s">
        <v>8</v>
      </c>
      <c r="O16" s="135" t="s">
        <v>8</v>
      </c>
      <c r="P16" s="135" t="s">
        <v>8</v>
      </c>
      <c r="Q16" s="136" t="s">
        <v>8</v>
      </c>
      <c r="R16" s="136" t="s">
        <v>8</v>
      </c>
      <c r="S16" s="136" t="s">
        <v>8</v>
      </c>
    </row>
    <row r="17" spans="1:19" x14ac:dyDescent="0.25">
      <c r="A17" s="80" t="s">
        <v>32</v>
      </c>
      <c r="B17" s="137" t="s">
        <v>74</v>
      </c>
      <c r="C17" s="138" t="s">
        <v>8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40">
        <v>0</v>
      </c>
      <c r="R17" s="140">
        <v>0</v>
      </c>
      <c r="S17" s="140">
        <v>0</v>
      </c>
    </row>
    <row r="18" spans="1:19" x14ac:dyDescent="0.25">
      <c r="A18" s="80" t="s">
        <v>34</v>
      </c>
      <c r="B18" s="141" t="s">
        <v>75</v>
      </c>
      <c r="C18" s="142" t="s">
        <v>8</v>
      </c>
      <c r="D18" s="143">
        <f t="shared" ref="D18:S18" si="2">D17</f>
        <v>0</v>
      </c>
      <c r="E18" s="143">
        <f t="shared" si="2"/>
        <v>0</v>
      </c>
      <c r="F18" s="143">
        <f t="shared" si="2"/>
        <v>0</v>
      </c>
      <c r="G18" s="143">
        <f t="shared" si="2"/>
        <v>0</v>
      </c>
      <c r="H18" s="143">
        <f t="shared" si="2"/>
        <v>0</v>
      </c>
      <c r="I18" s="143">
        <f t="shared" si="2"/>
        <v>0</v>
      </c>
      <c r="J18" s="143">
        <f t="shared" si="2"/>
        <v>0</v>
      </c>
      <c r="K18" s="143">
        <f t="shared" si="2"/>
        <v>0</v>
      </c>
      <c r="L18" s="143">
        <f t="shared" si="2"/>
        <v>0</v>
      </c>
      <c r="M18" s="143">
        <f t="shared" si="2"/>
        <v>0</v>
      </c>
      <c r="N18" s="143">
        <f t="shared" si="2"/>
        <v>0</v>
      </c>
      <c r="O18" s="143">
        <f t="shared" si="2"/>
        <v>0</v>
      </c>
      <c r="P18" s="143">
        <f t="shared" si="2"/>
        <v>0</v>
      </c>
      <c r="Q18" s="144">
        <f t="shared" si="2"/>
        <v>0</v>
      </c>
      <c r="R18" s="144">
        <f t="shared" si="2"/>
        <v>0</v>
      </c>
      <c r="S18" s="144">
        <f t="shared" si="2"/>
        <v>0</v>
      </c>
    </row>
    <row r="19" spans="1:19" x14ac:dyDescent="0.25">
      <c r="A19" s="80" t="s">
        <v>36</v>
      </c>
      <c r="B19" s="145" t="s">
        <v>8</v>
      </c>
      <c r="C19" s="146" t="s">
        <v>8</v>
      </c>
      <c r="D19" s="147" t="s">
        <v>8</v>
      </c>
      <c r="E19" s="147" t="s">
        <v>8</v>
      </c>
      <c r="F19" s="147" t="s">
        <v>8</v>
      </c>
      <c r="G19" s="147" t="s">
        <v>8</v>
      </c>
      <c r="H19" s="147" t="s">
        <v>8</v>
      </c>
      <c r="I19" s="147" t="s">
        <v>8</v>
      </c>
      <c r="J19" s="147" t="s">
        <v>8</v>
      </c>
      <c r="K19" s="147" t="s">
        <v>8</v>
      </c>
      <c r="L19" s="147" t="s">
        <v>8</v>
      </c>
      <c r="M19" s="147" t="s">
        <v>8</v>
      </c>
      <c r="N19" s="147" t="s">
        <v>8</v>
      </c>
      <c r="O19" s="147" t="s">
        <v>8</v>
      </c>
      <c r="P19" s="147" t="s">
        <v>8</v>
      </c>
      <c r="Q19" s="148" t="s">
        <v>8</v>
      </c>
      <c r="R19" s="148" t="s">
        <v>8</v>
      </c>
      <c r="S19" s="148" t="s">
        <v>8</v>
      </c>
    </row>
    <row r="20" spans="1:19" x14ac:dyDescent="0.25">
      <c r="A20" s="80" t="s">
        <v>37</v>
      </c>
      <c r="B20" s="149" t="s">
        <v>76</v>
      </c>
      <c r="C20" s="150" t="s">
        <v>8</v>
      </c>
      <c r="D20" s="151" t="s">
        <v>8</v>
      </c>
      <c r="E20" s="151" t="s">
        <v>8</v>
      </c>
      <c r="F20" s="151" t="s">
        <v>8</v>
      </c>
      <c r="G20" s="151" t="s">
        <v>8</v>
      </c>
      <c r="H20" s="151" t="s">
        <v>8</v>
      </c>
      <c r="I20" s="151" t="s">
        <v>8</v>
      </c>
      <c r="J20" s="151" t="s">
        <v>8</v>
      </c>
      <c r="K20" s="151" t="s">
        <v>8</v>
      </c>
      <c r="L20" s="151" t="s">
        <v>8</v>
      </c>
      <c r="M20" s="151" t="s">
        <v>8</v>
      </c>
      <c r="N20" s="151" t="s">
        <v>8</v>
      </c>
      <c r="O20" s="151" t="s">
        <v>8</v>
      </c>
      <c r="P20" s="151" t="s">
        <v>8</v>
      </c>
      <c r="Q20" s="152" t="s">
        <v>8</v>
      </c>
      <c r="R20" s="152" t="s">
        <v>8</v>
      </c>
      <c r="S20" s="152" t="s">
        <v>8</v>
      </c>
    </row>
    <row r="21" spans="1:19" x14ac:dyDescent="0.25">
      <c r="A21" s="80" t="s">
        <v>39</v>
      </c>
      <c r="B21" s="153" t="s">
        <v>77</v>
      </c>
      <c r="C21" s="154" t="s">
        <v>8</v>
      </c>
      <c r="D21" s="155">
        <v>38243.82369415315</v>
      </c>
      <c r="E21" s="155">
        <v>38243.82369415315</v>
      </c>
      <c r="F21" s="155">
        <v>38243.82369415315</v>
      </c>
      <c r="G21" s="155">
        <v>38243.82369415315</v>
      </c>
      <c r="H21" s="155">
        <v>38243.82369415315</v>
      </c>
      <c r="I21" s="155">
        <v>38243.82369415315</v>
      </c>
      <c r="J21" s="155">
        <v>38243.82369415315</v>
      </c>
      <c r="K21" s="155">
        <v>38243.82369415315</v>
      </c>
      <c r="L21" s="155">
        <v>38243.82369415315</v>
      </c>
      <c r="M21" s="155">
        <v>38243.82369415315</v>
      </c>
      <c r="N21" s="155">
        <v>38243.82369415315</v>
      </c>
      <c r="O21" s="155">
        <v>38243.82369415315</v>
      </c>
      <c r="P21" s="155">
        <v>458925.88432983792</v>
      </c>
      <c r="Q21" s="156">
        <v>444691.83910146338</v>
      </c>
      <c r="R21" s="156">
        <v>0</v>
      </c>
      <c r="S21" s="156">
        <v>444691.83910146338</v>
      </c>
    </row>
    <row r="22" spans="1:19" x14ac:dyDescent="0.25">
      <c r="A22" s="80" t="s">
        <v>40</v>
      </c>
      <c r="B22" s="157" t="s">
        <v>78</v>
      </c>
      <c r="C22" s="158" t="s">
        <v>8</v>
      </c>
      <c r="D22" s="159">
        <v>3422.8463058468487</v>
      </c>
      <c r="E22" s="159">
        <v>3422.8463058468487</v>
      </c>
      <c r="F22" s="159">
        <v>3422.8463058468487</v>
      </c>
      <c r="G22" s="159">
        <v>3422.8463058468487</v>
      </c>
      <c r="H22" s="159">
        <v>3422.8463058468487</v>
      </c>
      <c r="I22" s="159">
        <v>3422.8463058468487</v>
      </c>
      <c r="J22" s="159">
        <v>3422.8463058468487</v>
      </c>
      <c r="K22" s="159">
        <v>3422.8463058468487</v>
      </c>
      <c r="L22" s="159">
        <v>3422.8463058468487</v>
      </c>
      <c r="M22" s="159">
        <v>3422.8463058468487</v>
      </c>
      <c r="N22" s="159">
        <v>3422.8463058468487</v>
      </c>
      <c r="O22" s="159">
        <v>3422.8463058468487</v>
      </c>
      <c r="P22" s="159">
        <v>41074.155670162181</v>
      </c>
      <c r="Q22" s="160">
        <v>0</v>
      </c>
      <c r="R22" s="160">
        <v>39800.199657896432</v>
      </c>
      <c r="S22" s="160">
        <v>39800.199657896432</v>
      </c>
    </row>
    <row r="23" spans="1:19" x14ac:dyDescent="0.25">
      <c r="A23" s="80" t="s">
        <v>79</v>
      </c>
      <c r="B23" s="161" t="s">
        <v>80</v>
      </c>
      <c r="C23" s="162" t="s">
        <v>8</v>
      </c>
      <c r="D23" s="163">
        <f t="shared" ref="D23:S23" si="3">SUM(D21:D22)</f>
        <v>41666.67</v>
      </c>
      <c r="E23" s="163">
        <f t="shared" si="3"/>
        <v>41666.67</v>
      </c>
      <c r="F23" s="163">
        <f t="shared" si="3"/>
        <v>41666.67</v>
      </c>
      <c r="G23" s="163">
        <f t="shared" si="3"/>
        <v>41666.67</v>
      </c>
      <c r="H23" s="163">
        <f t="shared" si="3"/>
        <v>41666.67</v>
      </c>
      <c r="I23" s="163">
        <f t="shared" si="3"/>
        <v>41666.67</v>
      </c>
      <c r="J23" s="163">
        <f t="shared" si="3"/>
        <v>41666.67</v>
      </c>
      <c r="K23" s="163">
        <f t="shared" si="3"/>
        <v>41666.67</v>
      </c>
      <c r="L23" s="163">
        <f t="shared" si="3"/>
        <v>41666.67</v>
      </c>
      <c r="M23" s="163">
        <f t="shared" si="3"/>
        <v>41666.67</v>
      </c>
      <c r="N23" s="163">
        <f t="shared" si="3"/>
        <v>41666.67</v>
      </c>
      <c r="O23" s="163">
        <f t="shared" si="3"/>
        <v>41666.67</v>
      </c>
      <c r="P23" s="163">
        <f t="shared" si="3"/>
        <v>500000.0400000001</v>
      </c>
      <c r="Q23" s="164">
        <f t="shared" si="3"/>
        <v>444691.83910146338</v>
      </c>
      <c r="R23" s="164">
        <f t="shared" si="3"/>
        <v>39800.199657896432</v>
      </c>
      <c r="S23" s="164">
        <f t="shared" si="3"/>
        <v>484492.0387593598</v>
      </c>
    </row>
    <row r="24" spans="1:19" x14ac:dyDescent="0.25">
      <c r="A24" s="80" t="s">
        <v>81</v>
      </c>
      <c r="B24" s="165" t="s">
        <v>8</v>
      </c>
      <c r="C24" s="166" t="s">
        <v>8</v>
      </c>
      <c r="D24" s="167" t="s">
        <v>8</v>
      </c>
      <c r="E24" s="167" t="s">
        <v>8</v>
      </c>
      <c r="F24" s="167" t="s">
        <v>8</v>
      </c>
      <c r="G24" s="167" t="s">
        <v>8</v>
      </c>
      <c r="H24" s="167" t="s">
        <v>8</v>
      </c>
      <c r="I24" s="167" t="s">
        <v>8</v>
      </c>
      <c r="J24" s="167" t="s">
        <v>8</v>
      </c>
      <c r="K24" s="167" t="s">
        <v>8</v>
      </c>
      <c r="L24" s="167" t="s">
        <v>8</v>
      </c>
      <c r="M24" s="167" t="s">
        <v>8</v>
      </c>
      <c r="N24" s="167" t="s">
        <v>8</v>
      </c>
      <c r="O24" s="167" t="s">
        <v>8</v>
      </c>
      <c r="P24" s="167" t="s">
        <v>8</v>
      </c>
      <c r="Q24" s="168" t="s">
        <v>8</v>
      </c>
      <c r="R24" s="168" t="s">
        <v>8</v>
      </c>
      <c r="S24" s="168" t="s">
        <v>8</v>
      </c>
    </row>
    <row r="25" spans="1:19" x14ac:dyDescent="0.25">
      <c r="A25" s="80" t="s">
        <v>82</v>
      </c>
      <c r="B25" s="169" t="s">
        <v>83</v>
      </c>
      <c r="C25" s="170" t="s">
        <v>8</v>
      </c>
      <c r="D25" s="171">
        <f t="shared" ref="D25:S25" si="4">D9+D14+D18+D23</f>
        <v>41666.67</v>
      </c>
      <c r="E25" s="171">
        <f t="shared" si="4"/>
        <v>41666.67</v>
      </c>
      <c r="F25" s="171">
        <f t="shared" si="4"/>
        <v>41666.67</v>
      </c>
      <c r="G25" s="171">
        <f t="shared" si="4"/>
        <v>41666.67</v>
      </c>
      <c r="H25" s="171">
        <f t="shared" si="4"/>
        <v>41666.67</v>
      </c>
      <c r="I25" s="171">
        <f t="shared" si="4"/>
        <v>41666.67</v>
      </c>
      <c r="J25" s="171">
        <f t="shared" si="4"/>
        <v>41666.67</v>
      </c>
      <c r="K25" s="171">
        <f t="shared" si="4"/>
        <v>41666.67</v>
      </c>
      <c r="L25" s="171">
        <f t="shared" si="4"/>
        <v>41666.67</v>
      </c>
      <c r="M25" s="171">
        <f t="shared" si="4"/>
        <v>41666.67</v>
      </c>
      <c r="N25" s="171">
        <f t="shared" si="4"/>
        <v>41666.67</v>
      </c>
      <c r="O25" s="171">
        <f t="shared" si="4"/>
        <v>41666.67</v>
      </c>
      <c r="P25" s="171">
        <f t="shared" si="4"/>
        <v>500000.0400000001</v>
      </c>
      <c r="Q25" s="172">
        <f t="shared" si="4"/>
        <v>444691.83910146338</v>
      </c>
      <c r="R25" s="172">
        <f t="shared" si="4"/>
        <v>39800.199657896432</v>
      </c>
      <c r="S25" s="172">
        <f t="shared" si="4"/>
        <v>484492.0387593598</v>
      </c>
    </row>
    <row r="26" spans="1:19" x14ac:dyDescent="0.25">
      <c r="A26" s="80" t="s">
        <v>84</v>
      </c>
      <c r="B26" s="173" t="s">
        <v>8</v>
      </c>
      <c r="C26" s="174" t="s">
        <v>8</v>
      </c>
      <c r="D26" s="175" t="s">
        <v>8</v>
      </c>
      <c r="E26" s="175" t="s">
        <v>8</v>
      </c>
      <c r="F26" s="175" t="s">
        <v>8</v>
      </c>
      <c r="G26" s="175" t="s">
        <v>8</v>
      </c>
      <c r="H26" s="175" t="s">
        <v>8</v>
      </c>
      <c r="I26" s="175" t="s">
        <v>8</v>
      </c>
      <c r="J26" s="175" t="s">
        <v>8</v>
      </c>
      <c r="K26" s="175" t="s">
        <v>8</v>
      </c>
      <c r="L26" s="175" t="s">
        <v>8</v>
      </c>
      <c r="M26" s="175" t="s">
        <v>8</v>
      </c>
      <c r="N26" s="175" t="s">
        <v>8</v>
      </c>
      <c r="O26" s="175" t="s">
        <v>8</v>
      </c>
      <c r="P26" s="175" t="s">
        <v>8</v>
      </c>
      <c r="Q26" s="176" t="s">
        <v>8</v>
      </c>
      <c r="R26" s="176" t="s">
        <v>8</v>
      </c>
      <c r="S26" s="176" t="s">
        <v>8</v>
      </c>
    </row>
    <row r="27" spans="1:19" x14ac:dyDescent="0.25">
      <c r="A27" s="80" t="s">
        <v>85</v>
      </c>
      <c r="B27" s="177" t="s">
        <v>86</v>
      </c>
      <c r="C27" s="178" t="s">
        <v>8</v>
      </c>
      <c r="D27" s="179" t="s">
        <v>8</v>
      </c>
      <c r="E27" s="179" t="s">
        <v>8</v>
      </c>
      <c r="F27" s="179" t="s">
        <v>8</v>
      </c>
      <c r="G27" s="179" t="s">
        <v>8</v>
      </c>
      <c r="H27" s="179" t="s">
        <v>8</v>
      </c>
      <c r="I27" s="179" t="s">
        <v>8</v>
      </c>
      <c r="J27" s="179" t="s">
        <v>8</v>
      </c>
      <c r="K27" s="179" t="s">
        <v>8</v>
      </c>
      <c r="L27" s="179" t="s">
        <v>8</v>
      </c>
      <c r="M27" s="179" t="s">
        <v>8</v>
      </c>
      <c r="N27" s="179" t="s">
        <v>8</v>
      </c>
      <c r="O27" s="179" t="s">
        <v>8</v>
      </c>
      <c r="P27" s="179" t="s">
        <v>8</v>
      </c>
      <c r="Q27" s="180" t="s">
        <v>8</v>
      </c>
      <c r="R27" s="180" t="s">
        <v>8</v>
      </c>
      <c r="S27" s="180" t="s">
        <v>8</v>
      </c>
    </row>
    <row r="28" spans="1:19" x14ac:dyDescent="0.25">
      <c r="A28" s="80" t="s">
        <v>87</v>
      </c>
      <c r="B28" s="181" t="s">
        <v>88</v>
      </c>
      <c r="C28" s="130" t="s">
        <v>8</v>
      </c>
      <c r="D28" s="182">
        <f t="shared" ref="D28:P28" si="5">D4+D5+D8+D12+D17</f>
        <v>0</v>
      </c>
      <c r="E28" s="182">
        <f t="shared" si="5"/>
        <v>0</v>
      </c>
      <c r="F28" s="182">
        <f t="shared" si="5"/>
        <v>0</v>
      </c>
      <c r="G28" s="182">
        <f t="shared" si="5"/>
        <v>0</v>
      </c>
      <c r="H28" s="182">
        <f t="shared" si="5"/>
        <v>0</v>
      </c>
      <c r="I28" s="182">
        <f t="shared" si="5"/>
        <v>0</v>
      </c>
      <c r="J28" s="182">
        <f t="shared" si="5"/>
        <v>0</v>
      </c>
      <c r="K28" s="182">
        <f t="shared" si="5"/>
        <v>0</v>
      </c>
      <c r="L28" s="182">
        <f t="shared" si="5"/>
        <v>0</v>
      </c>
      <c r="M28" s="182">
        <f t="shared" si="5"/>
        <v>0</v>
      </c>
      <c r="N28" s="182">
        <f t="shared" si="5"/>
        <v>0</v>
      </c>
      <c r="O28" s="182">
        <f t="shared" si="5"/>
        <v>0</v>
      </c>
      <c r="P28" s="182">
        <f t="shared" si="5"/>
        <v>0</v>
      </c>
      <c r="Q28" s="132" t="s">
        <v>8</v>
      </c>
      <c r="R28" s="132" t="s">
        <v>8</v>
      </c>
      <c r="S28" s="132" t="s">
        <v>8</v>
      </c>
    </row>
    <row r="29" spans="1:19" x14ac:dyDescent="0.25">
      <c r="A29" s="80" t="s">
        <v>89</v>
      </c>
      <c r="B29" s="183" t="s">
        <v>90</v>
      </c>
      <c r="C29" s="130" t="s">
        <v>8</v>
      </c>
      <c r="D29" s="182">
        <f t="shared" ref="D29:P29" si="6">D6+D7+D13</f>
        <v>0</v>
      </c>
      <c r="E29" s="182">
        <f t="shared" si="6"/>
        <v>0</v>
      </c>
      <c r="F29" s="182">
        <f t="shared" si="6"/>
        <v>0</v>
      </c>
      <c r="G29" s="182">
        <f t="shared" si="6"/>
        <v>0</v>
      </c>
      <c r="H29" s="182">
        <f t="shared" si="6"/>
        <v>0</v>
      </c>
      <c r="I29" s="182">
        <f t="shared" si="6"/>
        <v>0</v>
      </c>
      <c r="J29" s="182">
        <f t="shared" si="6"/>
        <v>0</v>
      </c>
      <c r="K29" s="182">
        <f t="shared" si="6"/>
        <v>0</v>
      </c>
      <c r="L29" s="182">
        <f t="shared" si="6"/>
        <v>0</v>
      </c>
      <c r="M29" s="182">
        <f t="shared" si="6"/>
        <v>0</v>
      </c>
      <c r="N29" s="182">
        <f t="shared" si="6"/>
        <v>0</v>
      </c>
      <c r="O29" s="182">
        <f t="shared" si="6"/>
        <v>0</v>
      </c>
      <c r="P29" s="182">
        <f t="shared" si="6"/>
        <v>0</v>
      </c>
      <c r="Q29" s="132" t="s">
        <v>8</v>
      </c>
      <c r="R29" s="132" t="s">
        <v>8</v>
      </c>
      <c r="S29" s="132" t="s">
        <v>8</v>
      </c>
    </row>
    <row r="30" spans="1:19" x14ac:dyDescent="0.25">
      <c r="A30" s="80" t="s">
        <v>91</v>
      </c>
      <c r="B30" s="184" t="s">
        <v>92</v>
      </c>
      <c r="C30" s="130" t="s">
        <v>8</v>
      </c>
      <c r="D30" s="182">
        <f t="shared" ref="D30:P30" si="7">D21</f>
        <v>38243.82369415315</v>
      </c>
      <c r="E30" s="182">
        <f t="shared" si="7"/>
        <v>38243.82369415315</v>
      </c>
      <c r="F30" s="182">
        <f t="shared" si="7"/>
        <v>38243.82369415315</v>
      </c>
      <c r="G30" s="182">
        <f t="shared" si="7"/>
        <v>38243.82369415315</v>
      </c>
      <c r="H30" s="182">
        <f t="shared" si="7"/>
        <v>38243.82369415315</v>
      </c>
      <c r="I30" s="182">
        <f t="shared" si="7"/>
        <v>38243.82369415315</v>
      </c>
      <c r="J30" s="182">
        <f t="shared" si="7"/>
        <v>38243.82369415315</v>
      </c>
      <c r="K30" s="182">
        <f t="shared" si="7"/>
        <v>38243.82369415315</v>
      </c>
      <c r="L30" s="182">
        <f t="shared" si="7"/>
        <v>38243.82369415315</v>
      </c>
      <c r="M30" s="182">
        <f t="shared" si="7"/>
        <v>38243.82369415315</v>
      </c>
      <c r="N30" s="182">
        <f t="shared" si="7"/>
        <v>38243.82369415315</v>
      </c>
      <c r="O30" s="182">
        <f t="shared" si="7"/>
        <v>38243.82369415315</v>
      </c>
      <c r="P30" s="182">
        <f t="shared" si="7"/>
        <v>458925.88432983792</v>
      </c>
      <c r="Q30" s="132" t="s">
        <v>8</v>
      </c>
      <c r="R30" s="132" t="s">
        <v>8</v>
      </c>
      <c r="S30" s="132" t="s">
        <v>8</v>
      </c>
    </row>
    <row r="31" spans="1:19" x14ac:dyDescent="0.25">
      <c r="A31" s="80" t="s">
        <v>93</v>
      </c>
      <c r="B31" s="185" t="s">
        <v>94</v>
      </c>
      <c r="C31" s="130" t="s">
        <v>8</v>
      </c>
      <c r="D31" s="182">
        <f t="shared" ref="D31:P31" si="8">D22</f>
        <v>3422.8463058468487</v>
      </c>
      <c r="E31" s="182">
        <f t="shared" si="8"/>
        <v>3422.8463058468487</v>
      </c>
      <c r="F31" s="182">
        <f t="shared" si="8"/>
        <v>3422.8463058468487</v>
      </c>
      <c r="G31" s="182">
        <f t="shared" si="8"/>
        <v>3422.8463058468487</v>
      </c>
      <c r="H31" s="182">
        <f t="shared" si="8"/>
        <v>3422.8463058468487</v>
      </c>
      <c r="I31" s="182">
        <f t="shared" si="8"/>
        <v>3422.8463058468487</v>
      </c>
      <c r="J31" s="182">
        <f t="shared" si="8"/>
        <v>3422.8463058468487</v>
      </c>
      <c r="K31" s="182">
        <f t="shared" si="8"/>
        <v>3422.8463058468487</v>
      </c>
      <c r="L31" s="182">
        <f t="shared" si="8"/>
        <v>3422.8463058468487</v>
      </c>
      <c r="M31" s="182">
        <f t="shared" si="8"/>
        <v>3422.8463058468487</v>
      </c>
      <c r="N31" s="182">
        <f t="shared" si="8"/>
        <v>3422.8463058468487</v>
      </c>
      <c r="O31" s="182">
        <f t="shared" si="8"/>
        <v>3422.8463058468487</v>
      </c>
      <c r="P31" s="182">
        <f t="shared" si="8"/>
        <v>41074.155670162181</v>
      </c>
      <c r="Q31" s="132" t="s">
        <v>8</v>
      </c>
      <c r="R31" s="132" t="s">
        <v>8</v>
      </c>
      <c r="S31" s="132" t="s">
        <v>8</v>
      </c>
    </row>
    <row r="32" spans="1:19" x14ac:dyDescent="0.25">
      <c r="A32" s="80" t="s">
        <v>95</v>
      </c>
      <c r="B32" s="186" t="s">
        <v>96</v>
      </c>
      <c r="C32" s="130" t="s">
        <v>8</v>
      </c>
      <c r="D32" s="182">
        <f t="shared" ref="D32:P32" si="9">SUM(D28:D31)</f>
        <v>41666.67</v>
      </c>
      <c r="E32" s="182">
        <f t="shared" si="9"/>
        <v>41666.67</v>
      </c>
      <c r="F32" s="182">
        <f t="shared" si="9"/>
        <v>41666.67</v>
      </c>
      <c r="G32" s="182">
        <f t="shared" si="9"/>
        <v>41666.67</v>
      </c>
      <c r="H32" s="182">
        <f t="shared" si="9"/>
        <v>41666.67</v>
      </c>
      <c r="I32" s="182">
        <f t="shared" si="9"/>
        <v>41666.67</v>
      </c>
      <c r="J32" s="182">
        <f t="shared" si="9"/>
        <v>41666.67</v>
      </c>
      <c r="K32" s="182">
        <f t="shared" si="9"/>
        <v>41666.67</v>
      </c>
      <c r="L32" s="182">
        <f t="shared" si="9"/>
        <v>41666.67</v>
      </c>
      <c r="M32" s="182">
        <f t="shared" si="9"/>
        <v>41666.67</v>
      </c>
      <c r="N32" s="182">
        <f t="shared" si="9"/>
        <v>41666.67</v>
      </c>
      <c r="O32" s="182">
        <f t="shared" si="9"/>
        <v>41666.67</v>
      </c>
      <c r="P32" s="182">
        <f t="shared" si="9"/>
        <v>500000.0400000001</v>
      </c>
      <c r="Q32" s="132" t="s">
        <v>8</v>
      </c>
      <c r="R32" s="132" t="s">
        <v>8</v>
      </c>
      <c r="S32" s="132" t="s">
        <v>8</v>
      </c>
    </row>
    <row r="33" spans="1:19" x14ac:dyDescent="0.25">
      <c r="A33" s="80" t="s">
        <v>97</v>
      </c>
      <c r="B33" s="187" t="s">
        <v>8</v>
      </c>
      <c r="C33" s="188" t="s">
        <v>8</v>
      </c>
      <c r="D33" s="189" t="s">
        <v>8</v>
      </c>
      <c r="E33" s="189" t="s">
        <v>8</v>
      </c>
      <c r="F33" s="189" t="s">
        <v>8</v>
      </c>
      <c r="G33" s="189" t="s">
        <v>8</v>
      </c>
      <c r="H33" s="189" t="s">
        <v>8</v>
      </c>
      <c r="I33" s="189" t="s">
        <v>8</v>
      </c>
      <c r="J33" s="189" t="s">
        <v>8</v>
      </c>
      <c r="K33" s="189" t="s">
        <v>8</v>
      </c>
      <c r="L33" s="189" t="s">
        <v>8</v>
      </c>
      <c r="M33" s="189" t="s">
        <v>8</v>
      </c>
      <c r="N33" s="189" t="s">
        <v>8</v>
      </c>
      <c r="O33" s="189" t="s">
        <v>8</v>
      </c>
      <c r="P33" s="189" t="s">
        <v>8</v>
      </c>
      <c r="Q33" s="190" t="s">
        <v>8</v>
      </c>
      <c r="R33" s="190" t="s">
        <v>8</v>
      </c>
      <c r="S33" s="190" t="s">
        <v>8</v>
      </c>
    </row>
    <row r="34" spans="1:19" x14ac:dyDescent="0.25">
      <c r="A34" s="80" t="s">
        <v>98</v>
      </c>
      <c r="B34" s="191" t="s">
        <v>99</v>
      </c>
      <c r="C34" s="192" t="s">
        <v>8</v>
      </c>
      <c r="D34" s="193" t="s">
        <v>8</v>
      </c>
      <c r="E34" s="193" t="s">
        <v>8</v>
      </c>
      <c r="F34" s="193" t="s">
        <v>8</v>
      </c>
      <c r="G34" s="193" t="s">
        <v>8</v>
      </c>
      <c r="H34" s="193" t="s">
        <v>8</v>
      </c>
      <c r="I34" s="193" t="s">
        <v>8</v>
      </c>
      <c r="J34" s="193" t="s">
        <v>8</v>
      </c>
      <c r="K34" s="193" t="s">
        <v>8</v>
      </c>
      <c r="L34" s="193" t="s">
        <v>8</v>
      </c>
      <c r="M34" s="193" t="s">
        <v>8</v>
      </c>
      <c r="N34" s="193" t="s">
        <v>8</v>
      </c>
      <c r="O34" s="193" t="s">
        <v>8</v>
      </c>
      <c r="P34" s="193" t="s">
        <v>8</v>
      </c>
      <c r="Q34" s="194" t="s">
        <v>8</v>
      </c>
      <c r="R34" s="194" t="s">
        <v>8</v>
      </c>
      <c r="S34" s="194" t="s">
        <v>8</v>
      </c>
    </row>
    <row r="35" spans="1:19" x14ac:dyDescent="0.25">
      <c r="A35" s="80" t="s">
        <v>100</v>
      </c>
      <c r="B35" s="195" t="s">
        <v>101</v>
      </c>
      <c r="C35" s="130" t="s">
        <v>8</v>
      </c>
      <c r="D35" s="196">
        <v>0.91785169523153998</v>
      </c>
      <c r="E35" s="196">
        <v>0.91785169523153998</v>
      </c>
      <c r="F35" s="196">
        <v>0.91785169523153998</v>
      </c>
      <c r="G35" s="196">
        <v>0.91785169523153998</v>
      </c>
      <c r="H35" s="196">
        <v>0.91785169523153998</v>
      </c>
      <c r="I35" s="196">
        <v>0.91785169523153998</v>
      </c>
      <c r="J35" s="196">
        <v>0.91785169523153998</v>
      </c>
      <c r="K35" s="196">
        <v>0.91785169523153998</v>
      </c>
      <c r="L35" s="196">
        <v>0.91785169523153998</v>
      </c>
      <c r="M35" s="196">
        <v>0.91785169523153998</v>
      </c>
      <c r="N35" s="196">
        <v>0.91785169523153998</v>
      </c>
      <c r="O35" s="196">
        <v>0.91785169523153998</v>
      </c>
      <c r="P35" s="196">
        <v>0.91785169523153998</v>
      </c>
      <c r="Q35" s="132" t="s">
        <v>8</v>
      </c>
      <c r="R35" s="132" t="s">
        <v>8</v>
      </c>
      <c r="S35" s="132" t="s">
        <v>8</v>
      </c>
    </row>
    <row r="36" spans="1:19" x14ac:dyDescent="0.25">
      <c r="A36" s="80" t="s">
        <v>102</v>
      </c>
      <c r="B36" s="197" t="s">
        <v>103</v>
      </c>
      <c r="C36" s="130" t="s">
        <v>8</v>
      </c>
      <c r="D36" s="198">
        <v>8.2148304768459995E-2</v>
      </c>
      <c r="E36" s="198">
        <v>8.2148304768459995E-2</v>
      </c>
      <c r="F36" s="198">
        <v>8.2148304768459995E-2</v>
      </c>
      <c r="G36" s="198">
        <v>8.2148304768459995E-2</v>
      </c>
      <c r="H36" s="198">
        <v>8.2148304768459995E-2</v>
      </c>
      <c r="I36" s="198">
        <v>8.2148304768459995E-2</v>
      </c>
      <c r="J36" s="198">
        <v>8.2148304768459995E-2</v>
      </c>
      <c r="K36" s="198">
        <v>8.2148304768459995E-2</v>
      </c>
      <c r="L36" s="198">
        <v>8.2148304768459995E-2</v>
      </c>
      <c r="M36" s="198">
        <v>8.2148304768459995E-2</v>
      </c>
      <c r="N36" s="198">
        <v>8.2148304768459995E-2</v>
      </c>
      <c r="O36" s="198">
        <v>8.2148304768459995E-2</v>
      </c>
      <c r="P36" s="198">
        <v>8.2148304768459995E-2</v>
      </c>
      <c r="Q36" s="132" t="s">
        <v>8</v>
      </c>
      <c r="R36" s="132" t="s">
        <v>8</v>
      </c>
      <c r="S36" s="132" t="s">
        <v>8</v>
      </c>
    </row>
    <row r="37" spans="1:19" x14ac:dyDescent="0.25">
      <c r="A37" s="80" t="s">
        <v>104</v>
      </c>
      <c r="B37" s="199" t="s">
        <v>8</v>
      </c>
      <c r="C37" s="200" t="s">
        <v>8</v>
      </c>
      <c r="D37" s="201" t="s">
        <v>8</v>
      </c>
      <c r="E37" s="201" t="s">
        <v>8</v>
      </c>
      <c r="F37" s="201" t="s">
        <v>8</v>
      </c>
      <c r="G37" s="201" t="s">
        <v>8</v>
      </c>
      <c r="H37" s="201" t="s">
        <v>8</v>
      </c>
      <c r="I37" s="201" t="s">
        <v>8</v>
      </c>
      <c r="J37" s="201" t="s">
        <v>8</v>
      </c>
      <c r="K37" s="201" t="s">
        <v>8</v>
      </c>
      <c r="L37" s="201" t="s">
        <v>8</v>
      </c>
      <c r="M37" s="201" t="s">
        <v>8</v>
      </c>
      <c r="N37" s="201" t="s">
        <v>8</v>
      </c>
      <c r="O37" s="201" t="s">
        <v>8</v>
      </c>
      <c r="P37" s="201" t="s">
        <v>8</v>
      </c>
      <c r="Q37" s="202" t="s">
        <v>8</v>
      </c>
      <c r="R37" s="202" t="s">
        <v>8</v>
      </c>
      <c r="S37" s="202" t="s">
        <v>8</v>
      </c>
    </row>
    <row r="38" spans="1:19" x14ac:dyDescent="0.25">
      <c r="A38" s="80" t="s">
        <v>105</v>
      </c>
      <c r="B38" s="203" t="s">
        <v>106</v>
      </c>
      <c r="C38" s="204" t="s">
        <v>8</v>
      </c>
      <c r="D38" s="205" t="s">
        <v>8</v>
      </c>
      <c r="E38" s="205" t="s">
        <v>8</v>
      </c>
      <c r="F38" s="205" t="s">
        <v>8</v>
      </c>
      <c r="G38" s="205" t="s">
        <v>8</v>
      </c>
      <c r="H38" s="205" t="s">
        <v>8</v>
      </c>
      <c r="I38" s="205" t="s">
        <v>8</v>
      </c>
      <c r="J38" s="205" t="s">
        <v>8</v>
      </c>
      <c r="K38" s="205" t="s">
        <v>8</v>
      </c>
      <c r="L38" s="205" t="s">
        <v>8</v>
      </c>
      <c r="M38" s="205" t="s">
        <v>8</v>
      </c>
      <c r="N38" s="205" t="s">
        <v>8</v>
      </c>
      <c r="O38" s="205" t="s">
        <v>8</v>
      </c>
      <c r="P38" s="205" t="s">
        <v>8</v>
      </c>
      <c r="Q38" s="206" t="s">
        <v>8</v>
      </c>
      <c r="R38" s="206" t="s">
        <v>8</v>
      </c>
      <c r="S38" s="206" t="s">
        <v>8</v>
      </c>
    </row>
    <row r="39" spans="1:19" x14ac:dyDescent="0.25">
      <c r="A39" s="80" t="s">
        <v>107</v>
      </c>
      <c r="B39" s="207" t="s">
        <v>108</v>
      </c>
      <c r="C39" s="130" t="s">
        <v>8</v>
      </c>
      <c r="D39" s="208">
        <v>1</v>
      </c>
      <c r="E39" s="208">
        <v>1</v>
      </c>
      <c r="F39" s="208">
        <v>1</v>
      </c>
      <c r="G39" s="208">
        <v>1</v>
      </c>
      <c r="H39" s="208">
        <v>1</v>
      </c>
      <c r="I39" s="208">
        <v>1</v>
      </c>
      <c r="J39" s="208">
        <v>1</v>
      </c>
      <c r="K39" s="208">
        <v>1</v>
      </c>
      <c r="L39" s="208">
        <v>1</v>
      </c>
      <c r="M39" s="208">
        <v>1</v>
      </c>
      <c r="N39" s="208">
        <v>1</v>
      </c>
      <c r="O39" s="208">
        <v>1</v>
      </c>
      <c r="P39" s="208">
        <v>1</v>
      </c>
      <c r="Q39" s="132" t="s">
        <v>8</v>
      </c>
      <c r="R39" s="132" t="s">
        <v>8</v>
      </c>
      <c r="S39" s="132" t="s">
        <v>8</v>
      </c>
    </row>
    <row r="40" spans="1:19" x14ac:dyDescent="0.25">
      <c r="A40" s="80" t="s">
        <v>109</v>
      </c>
      <c r="B40" s="209" t="s">
        <v>110</v>
      </c>
      <c r="C40" s="130" t="s">
        <v>8</v>
      </c>
      <c r="D40" s="210">
        <v>0.90258099999999997</v>
      </c>
      <c r="E40" s="210">
        <v>0.90258099999999997</v>
      </c>
      <c r="F40" s="210">
        <v>0.90258099999999997</v>
      </c>
      <c r="G40" s="210">
        <v>0.90258099999999997</v>
      </c>
      <c r="H40" s="210">
        <v>0.90258099999999997</v>
      </c>
      <c r="I40" s="210">
        <v>0.90258099999999997</v>
      </c>
      <c r="J40" s="210">
        <v>0.90258099999999997</v>
      </c>
      <c r="K40" s="210">
        <v>0.90258099999999997</v>
      </c>
      <c r="L40" s="210">
        <v>0.90258099999999997</v>
      </c>
      <c r="M40" s="210">
        <v>0.90258099999999997</v>
      </c>
      <c r="N40" s="210">
        <v>0.90258099999999997</v>
      </c>
      <c r="O40" s="210">
        <v>0.90258099999999997</v>
      </c>
      <c r="P40" s="210">
        <v>0.90258099999999997</v>
      </c>
      <c r="Q40" s="132" t="s">
        <v>8</v>
      </c>
      <c r="R40" s="132" t="s">
        <v>8</v>
      </c>
      <c r="S40" s="132" t="s">
        <v>8</v>
      </c>
    </row>
    <row r="41" spans="1:19" x14ac:dyDescent="0.25">
      <c r="A41" s="80" t="s">
        <v>111</v>
      </c>
      <c r="B41" s="211" t="s">
        <v>112</v>
      </c>
      <c r="C41" s="130" t="s">
        <v>8</v>
      </c>
      <c r="D41" s="212">
        <v>0.96898399999999996</v>
      </c>
      <c r="E41" s="212">
        <v>0.96898399999999996</v>
      </c>
      <c r="F41" s="212">
        <v>0.96898399999999996</v>
      </c>
      <c r="G41" s="212">
        <v>0.96898399999999996</v>
      </c>
      <c r="H41" s="212">
        <v>0.96898399999999996</v>
      </c>
      <c r="I41" s="212">
        <v>0.96898399999999996</v>
      </c>
      <c r="J41" s="212">
        <v>0.96898399999999996</v>
      </c>
      <c r="K41" s="212">
        <v>0.96898399999999996</v>
      </c>
      <c r="L41" s="212">
        <v>0.96898399999999996</v>
      </c>
      <c r="M41" s="212">
        <v>0.96898399999999996</v>
      </c>
      <c r="N41" s="212">
        <v>0.96898399999999996</v>
      </c>
      <c r="O41" s="212">
        <v>0.96898399999999996</v>
      </c>
      <c r="P41" s="212">
        <v>0.96898399999999996</v>
      </c>
      <c r="Q41" s="132" t="s">
        <v>8</v>
      </c>
      <c r="R41" s="132" t="s">
        <v>8</v>
      </c>
      <c r="S41" s="132" t="s">
        <v>8</v>
      </c>
    </row>
    <row r="42" spans="1:19" x14ac:dyDescent="0.25">
      <c r="A42" s="80" t="s">
        <v>113</v>
      </c>
      <c r="B42" s="213" t="s">
        <v>8</v>
      </c>
      <c r="C42" s="214" t="s">
        <v>8</v>
      </c>
      <c r="D42" s="215" t="s">
        <v>8</v>
      </c>
      <c r="E42" s="215" t="s">
        <v>8</v>
      </c>
      <c r="F42" s="215" t="s">
        <v>8</v>
      </c>
      <c r="G42" s="215" t="s">
        <v>8</v>
      </c>
      <c r="H42" s="215" t="s">
        <v>8</v>
      </c>
      <c r="I42" s="215" t="s">
        <v>8</v>
      </c>
      <c r="J42" s="215" t="s">
        <v>8</v>
      </c>
      <c r="K42" s="215" t="s">
        <v>8</v>
      </c>
      <c r="L42" s="215" t="s">
        <v>8</v>
      </c>
      <c r="M42" s="215" t="s">
        <v>8</v>
      </c>
      <c r="N42" s="215" t="s">
        <v>8</v>
      </c>
      <c r="O42" s="215" t="s">
        <v>8</v>
      </c>
      <c r="P42" s="215" t="s">
        <v>8</v>
      </c>
      <c r="Q42" s="216" t="s">
        <v>8</v>
      </c>
      <c r="R42" s="216" t="s">
        <v>8</v>
      </c>
      <c r="S42" s="216" t="s">
        <v>8</v>
      </c>
    </row>
    <row r="43" spans="1:19" x14ac:dyDescent="0.25">
      <c r="A43" s="80" t="s">
        <v>114</v>
      </c>
      <c r="B43" s="169" t="s">
        <v>115</v>
      </c>
      <c r="C43" s="130" t="s">
        <v>8</v>
      </c>
      <c r="D43" s="182">
        <f t="shared" ref="D43:P43" si="10">D28*D39</f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  <c r="J43" s="182">
        <f t="shared" si="10"/>
        <v>0</v>
      </c>
      <c r="K43" s="182">
        <f t="shared" si="10"/>
        <v>0</v>
      </c>
      <c r="L43" s="182">
        <f t="shared" si="10"/>
        <v>0</v>
      </c>
      <c r="M43" s="182">
        <f t="shared" si="10"/>
        <v>0</v>
      </c>
      <c r="N43" s="182">
        <f t="shared" si="10"/>
        <v>0</v>
      </c>
      <c r="O43" s="182">
        <f t="shared" si="10"/>
        <v>0</v>
      </c>
      <c r="P43" s="182">
        <f t="shared" si="10"/>
        <v>0</v>
      </c>
      <c r="Q43" s="132" t="s">
        <v>8</v>
      </c>
      <c r="R43" s="132" t="s">
        <v>8</v>
      </c>
      <c r="S43" s="132" t="s">
        <v>8</v>
      </c>
    </row>
    <row r="44" spans="1:19" x14ac:dyDescent="0.25">
      <c r="A44" s="80" t="s">
        <v>116</v>
      </c>
      <c r="B44" s="169" t="s">
        <v>117</v>
      </c>
      <c r="C44" s="130" t="s">
        <v>8</v>
      </c>
      <c r="D44" s="182">
        <f t="shared" ref="D44:P44" si="11">D29*D40</f>
        <v>0</v>
      </c>
      <c r="E44" s="182">
        <f t="shared" si="11"/>
        <v>0</v>
      </c>
      <c r="F44" s="182">
        <f t="shared" si="11"/>
        <v>0</v>
      </c>
      <c r="G44" s="182">
        <f t="shared" si="11"/>
        <v>0</v>
      </c>
      <c r="H44" s="182">
        <f t="shared" si="11"/>
        <v>0</v>
      </c>
      <c r="I44" s="182">
        <f t="shared" si="11"/>
        <v>0</v>
      </c>
      <c r="J44" s="182">
        <f t="shared" si="11"/>
        <v>0</v>
      </c>
      <c r="K44" s="182">
        <f t="shared" si="11"/>
        <v>0</v>
      </c>
      <c r="L44" s="182">
        <f t="shared" si="11"/>
        <v>0</v>
      </c>
      <c r="M44" s="182">
        <f t="shared" si="11"/>
        <v>0</v>
      </c>
      <c r="N44" s="182">
        <f t="shared" si="11"/>
        <v>0</v>
      </c>
      <c r="O44" s="182">
        <f t="shared" si="11"/>
        <v>0</v>
      </c>
      <c r="P44" s="182">
        <f t="shared" si="11"/>
        <v>0</v>
      </c>
      <c r="Q44" s="132" t="s">
        <v>8</v>
      </c>
      <c r="R44" s="132" t="s">
        <v>8</v>
      </c>
      <c r="S44" s="132" t="s">
        <v>8</v>
      </c>
    </row>
    <row r="45" spans="1:19" x14ac:dyDescent="0.25">
      <c r="A45" s="80" t="s">
        <v>118</v>
      </c>
      <c r="B45" s="169" t="s">
        <v>119</v>
      </c>
      <c r="C45" s="130" t="s">
        <v>8</v>
      </c>
      <c r="D45" s="182">
        <f t="shared" ref="D45:P45" si="12">D30*D41</f>
        <v>37057.653258455292</v>
      </c>
      <c r="E45" s="182">
        <f t="shared" si="12"/>
        <v>37057.653258455292</v>
      </c>
      <c r="F45" s="182">
        <f t="shared" si="12"/>
        <v>37057.653258455292</v>
      </c>
      <c r="G45" s="182">
        <f t="shared" si="12"/>
        <v>37057.653258455292</v>
      </c>
      <c r="H45" s="182">
        <f t="shared" si="12"/>
        <v>37057.653258455292</v>
      </c>
      <c r="I45" s="182">
        <f t="shared" si="12"/>
        <v>37057.653258455292</v>
      </c>
      <c r="J45" s="182">
        <f t="shared" si="12"/>
        <v>37057.653258455292</v>
      </c>
      <c r="K45" s="182">
        <f t="shared" si="12"/>
        <v>37057.653258455292</v>
      </c>
      <c r="L45" s="182">
        <f t="shared" si="12"/>
        <v>37057.653258455292</v>
      </c>
      <c r="M45" s="182">
        <f t="shared" si="12"/>
        <v>37057.653258455292</v>
      </c>
      <c r="N45" s="182">
        <f t="shared" si="12"/>
        <v>37057.653258455292</v>
      </c>
      <c r="O45" s="182">
        <f t="shared" si="12"/>
        <v>37057.653258455292</v>
      </c>
      <c r="P45" s="182">
        <f t="shared" si="12"/>
        <v>444691.83910146367</v>
      </c>
      <c r="Q45" s="132" t="s">
        <v>8</v>
      </c>
      <c r="R45" s="132" t="s">
        <v>8</v>
      </c>
      <c r="S45" s="132" t="s">
        <v>8</v>
      </c>
    </row>
    <row r="46" spans="1:19" x14ac:dyDescent="0.25">
      <c r="A46" s="80" t="s">
        <v>120</v>
      </c>
      <c r="B46" s="169" t="s">
        <v>121</v>
      </c>
      <c r="C46" s="130" t="s">
        <v>8</v>
      </c>
      <c r="D46" s="182">
        <f t="shared" ref="D46:P46" si="13">D31*D41</f>
        <v>3316.6833048247026</v>
      </c>
      <c r="E46" s="182">
        <f t="shared" si="13"/>
        <v>3316.6833048247026</v>
      </c>
      <c r="F46" s="182">
        <f t="shared" si="13"/>
        <v>3316.6833048247026</v>
      </c>
      <c r="G46" s="182">
        <f t="shared" si="13"/>
        <v>3316.6833048247026</v>
      </c>
      <c r="H46" s="182">
        <f t="shared" si="13"/>
        <v>3316.6833048247026</v>
      </c>
      <c r="I46" s="182">
        <f t="shared" si="13"/>
        <v>3316.6833048247026</v>
      </c>
      <c r="J46" s="182">
        <f t="shared" si="13"/>
        <v>3316.6833048247026</v>
      </c>
      <c r="K46" s="182">
        <f t="shared" si="13"/>
        <v>3316.6833048247026</v>
      </c>
      <c r="L46" s="182">
        <f t="shared" si="13"/>
        <v>3316.6833048247026</v>
      </c>
      <c r="M46" s="182">
        <f t="shared" si="13"/>
        <v>3316.6833048247026</v>
      </c>
      <c r="N46" s="182">
        <f t="shared" si="13"/>
        <v>3316.6833048247026</v>
      </c>
      <c r="O46" s="182">
        <f t="shared" si="13"/>
        <v>3316.6833048247026</v>
      </c>
      <c r="P46" s="182">
        <f t="shared" si="13"/>
        <v>39800.199657896432</v>
      </c>
      <c r="Q46" s="132" t="s">
        <v>8</v>
      </c>
      <c r="R46" s="132" t="s">
        <v>8</v>
      </c>
      <c r="S46" s="132" t="s">
        <v>8</v>
      </c>
    </row>
    <row r="47" spans="1:19" x14ac:dyDescent="0.25">
      <c r="A47" s="80" t="s">
        <v>122</v>
      </c>
      <c r="B47" s="169" t="s">
        <v>123</v>
      </c>
      <c r="C47" s="217" t="s">
        <v>8</v>
      </c>
      <c r="D47" s="218">
        <f t="shared" ref="D47:P47" si="14">SUM(D43:D46)</f>
        <v>40374.336563279998</v>
      </c>
      <c r="E47" s="218">
        <f t="shared" si="14"/>
        <v>40374.336563279998</v>
      </c>
      <c r="F47" s="218">
        <f t="shared" si="14"/>
        <v>40374.336563279998</v>
      </c>
      <c r="G47" s="218">
        <f t="shared" si="14"/>
        <v>40374.336563279998</v>
      </c>
      <c r="H47" s="218">
        <f t="shared" si="14"/>
        <v>40374.336563279998</v>
      </c>
      <c r="I47" s="218">
        <f t="shared" si="14"/>
        <v>40374.336563279998</v>
      </c>
      <c r="J47" s="218">
        <f t="shared" si="14"/>
        <v>40374.336563279998</v>
      </c>
      <c r="K47" s="218">
        <f t="shared" si="14"/>
        <v>40374.336563279998</v>
      </c>
      <c r="L47" s="218">
        <f t="shared" si="14"/>
        <v>40374.336563279998</v>
      </c>
      <c r="M47" s="218">
        <f t="shared" si="14"/>
        <v>40374.336563279998</v>
      </c>
      <c r="N47" s="218">
        <f t="shared" si="14"/>
        <v>40374.336563279998</v>
      </c>
      <c r="O47" s="218">
        <f t="shared" si="14"/>
        <v>40374.336563279998</v>
      </c>
      <c r="P47" s="218">
        <f t="shared" si="14"/>
        <v>484492.03875936009</v>
      </c>
      <c r="Q47" s="219" t="s">
        <v>8</v>
      </c>
      <c r="R47" s="219" t="s">
        <v>8</v>
      </c>
      <c r="S47" s="219" t="s">
        <v>8</v>
      </c>
    </row>
    <row r="48" spans="1:19" x14ac:dyDescent="0.25">
      <c r="A48" s="80" t="s">
        <v>124</v>
      </c>
      <c r="B48" s="169" t="s">
        <v>8</v>
      </c>
      <c r="C48" s="220" t="s">
        <v>8</v>
      </c>
      <c r="D48" s="221" t="s">
        <v>8</v>
      </c>
      <c r="E48" s="221" t="s">
        <v>8</v>
      </c>
      <c r="F48" s="221" t="s">
        <v>8</v>
      </c>
      <c r="G48" s="221" t="s">
        <v>8</v>
      </c>
      <c r="H48" s="221" t="s">
        <v>8</v>
      </c>
      <c r="I48" s="221" t="s">
        <v>8</v>
      </c>
      <c r="J48" s="221" t="s">
        <v>8</v>
      </c>
      <c r="K48" s="221" t="s">
        <v>8</v>
      </c>
      <c r="L48" s="221" t="s">
        <v>8</v>
      </c>
      <c r="M48" s="221" t="s">
        <v>8</v>
      </c>
      <c r="N48" s="221" t="s">
        <v>8</v>
      </c>
      <c r="O48" s="221" t="s">
        <v>8</v>
      </c>
      <c r="P48" s="221" t="s">
        <v>8</v>
      </c>
      <c r="Q48" s="222" t="s">
        <v>8</v>
      </c>
      <c r="R48" s="222" t="s">
        <v>8</v>
      </c>
      <c r="S48" s="222" t="s">
        <v>8</v>
      </c>
    </row>
    <row r="49" spans="1:19" x14ac:dyDescent="0.25">
      <c r="A49" s="80" t="s">
        <v>125</v>
      </c>
      <c r="B49" s="223" t="s">
        <v>126</v>
      </c>
      <c r="C49" s="224" t="s">
        <v>8</v>
      </c>
      <c r="D49" s="225" t="s">
        <v>8</v>
      </c>
      <c r="E49" s="225" t="s">
        <v>8</v>
      </c>
      <c r="F49" s="225" t="s">
        <v>8</v>
      </c>
      <c r="G49" s="225" t="s">
        <v>8</v>
      </c>
      <c r="H49" s="225" t="s">
        <v>8</v>
      </c>
      <c r="I49" s="225" t="s">
        <v>8</v>
      </c>
      <c r="J49" s="225" t="s">
        <v>8</v>
      </c>
      <c r="K49" s="225" t="s">
        <v>8</v>
      </c>
      <c r="L49" s="225" t="s">
        <v>8</v>
      </c>
      <c r="M49" s="225" t="s">
        <v>8</v>
      </c>
      <c r="N49" s="225" t="s">
        <v>8</v>
      </c>
      <c r="O49" s="225" t="s">
        <v>8</v>
      </c>
      <c r="P49" s="225" t="s">
        <v>8</v>
      </c>
      <c r="Q49" s="226" t="s">
        <v>8</v>
      </c>
      <c r="R49" s="226" t="s">
        <v>8</v>
      </c>
      <c r="S49" s="226" t="s">
        <v>8</v>
      </c>
    </row>
    <row r="50" spans="1:19" x14ac:dyDescent="0.25">
      <c r="A50" s="80" t="s">
        <v>127</v>
      </c>
      <c r="B50" s="227" t="s">
        <v>128</v>
      </c>
      <c r="C50" s="228" t="s">
        <v>8</v>
      </c>
      <c r="D50" s="229" t="s">
        <v>8</v>
      </c>
      <c r="E50" s="229" t="s">
        <v>8</v>
      </c>
      <c r="F50" s="229" t="s">
        <v>8</v>
      </c>
      <c r="G50" s="229" t="s">
        <v>8</v>
      </c>
      <c r="H50" s="229" t="s">
        <v>8</v>
      </c>
      <c r="I50" s="229" t="s">
        <v>8</v>
      </c>
      <c r="J50" s="229" t="s">
        <v>8</v>
      </c>
      <c r="K50" s="229" t="s">
        <v>8</v>
      </c>
      <c r="L50" s="229" t="s">
        <v>8</v>
      </c>
      <c r="M50" s="229" t="s">
        <v>8</v>
      </c>
      <c r="N50" s="229" t="s">
        <v>8</v>
      </c>
      <c r="O50" s="229" t="s">
        <v>8</v>
      </c>
      <c r="P50" s="229" t="s">
        <v>8</v>
      </c>
      <c r="Q50" s="230" t="s">
        <v>8</v>
      </c>
      <c r="R50" s="230" t="s">
        <v>8</v>
      </c>
      <c r="S50" s="230" t="s">
        <v>8</v>
      </c>
    </row>
    <row r="51" spans="1:19" x14ac:dyDescent="0.25">
      <c r="A51" s="80" t="s">
        <v>129</v>
      </c>
      <c r="B51" s="231" t="s">
        <v>8</v>
      </c>
      <c r="C51" s="232" t="s">
        <v>8</v>
      </c>
      <c r="D51" s="233" t="s">
        <v>8</v>
      </c>
      <c r="E51" s="233" t="s">
        <v>8</v>
      </c>
      <c r="F51" s="233" t="s">
        <v>8</v>
      </c>
      <c r="G51" s="233" t="s">
        <v>8</v>
      </c>
      <c r="H51" s="233" t="s">
        <v>8</v>
      </c>
      <c r="I51" s="233" t="s">
        <v>8</v>
      </c>
      <c r="J51" s="233" t="s">
        <v>8</v>
      </c>
      <c r="K51" s="233" t="s">
        <v>8</v>
      </c>
      <c r="L51" s="233" t="s">
        <v>8</v>
      </c>
      <c r="M51" s="233" t="s">
        <v>8</v>
      </c>
      <c r="N51" s="233" t="s">
        <v>8</v>
      </c>
      <c r="O51" s="233" t="s">
        <v>8</v>
      </c>
      <c r="P51" s="233" t="s">
        <v>8</v>
      </c>
      <c r="Q51" s="234" t="s">
        <v>8</v>
      </c>
      <c r="R51" s="234" t="s">
        <v>8</v>
      </c>
      <c r="S51" s="234" t="s">
        <v>8</v>
      </c>
    </row>
    <row r="52" spans="1:19" x14ac:dyDescent="0.25">
      <c r="A52" s="80" t="s">
        <v>130</v>
      </c>
      <c r="B52" s="169" t="s">
        <v>131</v>
      </c>
      <c r="C52" s="130" t="s">
        <v>8</v>
      </c>
      <c r="D52" s="182">
        <f t="shared" ref="D52:P52" si="15">D53+D54</f>
        <v>0</v>
      </c>
      <c r="E52" s="182">
        <f t="shared" si="15"/>
        <v>0</v>
      </c>
      <c r="F52" s="182">
        <f t="shared" si="15"/>
        <v>0</v>
      </c>
      <c r="G52" s="182">
        <f t="shared" si="15"/>
        <v>0</v>
      </c>
      <c r="H52" s="182">
        <f t="shared" si="15"/>
        <v>0</v>
      </c>
      <c r="I52" s="182">
        <f t="shared" si="15"/>
        <v>0</v>
      </c>
      <c r="J52" s="182">
        <f t="shared" si="15"/>
        <v>0</v>
      </c>
      <c r="K52" s="182">
        <f t="shared" si="15"/>
        <v>0</v>
      </c>
      <c r="L52" s="182">
        <f t="shared" si="15"/>
        <v>0</v>
      </c>
      <c r="M52" s="182">
        <f t="shared" si="15"/>
        <v>0</v>
      </c>
      <c r="N52" s="182">
        <f t="shared" si="15"/>
        <v>0</v>
      </c>
      <c r="O52" s="182">
        <f t="shared" si="15"/>
        <v>0</v>
      </c>
      <c r="P52" s="182">
        <f t="shared" si="15"/>
        <v>0</v>
      </c>
      <c r="Q52" s="132" t="s">
        <v>8</v>
      </c>
      <c r="R52" s="132" t="s">
        <v>8</v>
      </c>
      <c r="S52" s="132" t="s">
        <v>8</v>
      </c>
    </row>
    <row r="53" spans="1:19" x14ac:dyDescent="0.25">
      <c r="A53" s="80" t="s">
        <v>132</v>
      </c>
      <c r="B53" s="235" t="s">
        <v>133</v>
      </c>
      <c r="C53" s="130" t="s">
        <v>8</v>
      </c>
      <c r="D53" s="182">
        <f t="shared" ref="D53:P53" si="16">(D4+D5+D8)*D39</f>
        <v>0</v>
      </c>
      <c r="E53" s="182">
        <f t="shared" si="16"/>
        <v>0</v>
      </c>
      <c r="F53" s="182">
        <f t="shared" si="16"/>
        <v>0</v>
      </c>
      <c r="G53" s="182">
        <f t="shared" si="16"/>
        <v>0</v>
      </c>
      <c r="H53" s="182">
        <f t="shared" si="16"/>
        <v>0</v>
      </c>
      <c r="I53" s="182">
        <f t="shared" si="16"/>
        <v>0</v>
      </c>
      <c r="J53" s="182">
        <f t="shared" si="16"/>
        <v>0</v>
      </c>
      <c r="K53" s="182">
        <f t="shared" si="16"/>
        <v>0</v>
      </c>
      <c r="L53" s="182">
        <f t="shared" si="16"/>
        <v>0</v>
      </c>
      <c r="M53" s="182">
        <f t="shared" si="16"/>
        <v>0</v>
      </c>
      <c r="N53" s="182">
        <f t="shared" si="16"/>
        <v>0</v>
      </c>
      <c r="O53" s="182">
        <f t="shared" si="16"/>
        <v>0</v>
      </c>
      <c r="P53" s="182">
        <f t="shared" si="16"/>
        <v>0</v>
      </c>
      <c r="Q53" s="132" t="s">
        <v>8</v>
      </c>
      <c r="R53" s="132" t="s">
        <v>8</v>
      </c>
      <c r="S53" s="132" t="s">
        <v>8</v>
      </c>
    </row>
    <row r="54" spans="1:19" x14ac:dyDescent="0.25">
      <c r="A54" s="80" t="s">
        <v>134</v>
      </c>
      <c r="B54" s="236" t="s">
        <v>135</v>
      </c>
      <c r="C54" s="130" t="s">
        <v>8</v>
      </c>
      <c r="D54" s="182">
        <f t="shared" ref="D54:P54" si="17">(D6+D7)*D40</f>
        <v>0</v>
      </c>
      <c r="E54" s="182">
        <f t="shared" si="17"/>
        <v>0</v>
      </c>
      <c r="F54" s="182">
        <f t="shared" si="17"/>
        <v>0</v>
      </c>
      <c r="G54" s="182">
        <f t="shared" si="17"/>
        <v>0</v>
      </c>
      <c r="H54" s="182">
        <f t="shared" si="17"/>
        <v>0</v>
      </c>
      <c r="I54" s="182">
        <f t="shared" si="17"/>
        <v>0</v>
      </c>
      <c r="J54" s="182">
        <f t="shared" si="17"/>
        <v>0</v>
      </c>
      <c r="K54" s="182">
        <f t="shared" si="17"/>
        <v>0</v>
      </c>
      <c r="L54" s="182">
        <f t="shared" si="17"/>
        <v>0</v>
      </c>
      <c r="M54" s="182">
        <f t="shared" si="17"/>
        <v>0</v>
      </c>
      <c r="N54" s="182">
        <f t="shared" si="17"/>
        <v>0</v>
      </c>
      <c r="O54" s="182">
        <f t="shared" si="17"/>
        <v>0</v>
      </c>
      <c r="P54" s="182">
        <f t="shared" si="17"/>
        <v>0</v>
      </c>
      <c r="Q54" s="132" t="s">
        <v>8</v>
      </c>
      <c r="R54" s="132" t="s">
        <v>8</v>
      </c>
      <c r="S54" s="132" t="s">
        <v>8</v>
      </c>
    </row>
    <row r="55" spans="1:19" x14ac:dyDescent="0.25">
      <c r="A55" s="80" t="s">
        <v>136</v>
      </c>
      <c r="B55" s="169" t="s">
        <v>8</v>
      </c>
      <c r="C55" s="237" t="s">
        <v>8</v>
      </c>
      <c r="D55" s="238" t="s">
        <v>8</v>
      </c>
      <c r="E55" s="238" t="s">
        <v>8</v>
      </c>
      <c r="F55" s="238" t="s">
        <v>8</v>
      </c>
      <c r="G55" s="238" t="s">
        <v>8</v>
      </c>
      <c r="H55" s="238" t="s">
        <v>8</v>
      </c>
      <c r="I55" s="238" t="s">
        <v>8</v>
      </c>
      <c r="J55" s="238" t="s">
        <v>8</v>
      </c>
      <c r="K55" s="238" t="s">
        <v>8</v>
      </c>
      <c r="L55" s="238" t="s">
        <v>8</v>
      </c>
      <c r="M55" s="238" t="s">
        <v>8</v>
      </c>
      <c r="N55" s="238" t="s">
        <v>8</v>
      </c>
      <c r="O55" s="238" t="s">
        <v>8</v>
      </c>
      <c r="P55" s="238" t="s">
        <v>8</v>
      </c>
      <c r="Q55" s="239" t="s">
        <v>8</v>
      </c>
      <c r="R55" s="239" t="s">
        <v>8</v>
      </c>
      <c r="S55" s="239" t="s">
        <v>8</v>
      </c>
    </row>
    <row r="56" spans="1:19" x14ac:dyDescent="0.25">
      <c r="A56" s="80" t="s">
        <v>137</v>
      </c>
      <c r="B56" s="169" t="s">
        <v>138</v>
      </c>
      <c r="C56" s="130" t="s">
        <v>8</v>
      </c>
      <c r="D56" s="182">
        <f t="shared" ref="D56:P56" si="18">D57+D58</f>
        <v>0</v>
      </c>
      <c r="E56" s="182">
        <f t="shared" si="18"/>
        <v>0</v>
      </c>
      <c r="F56" s="182">
        <f t="shared" si="18"/>
        <v>0</v>
      </c>
      <c r="G56" s="182">
        <f t="shared" si="18"/>
        <v>0</v>
      </c>
      <c r="H56" s="182">
        <f t="shared" si="18"/>
        <v>0</v>
      </c>
      <c r="I56" s="182">
        <f t="shared" si="18"/>
        <v>0</v>
      </c>
      <c r="J56" s="182">
        <f t="shared" si="18"/>
        <v>0</v>
      </c>
      <c r="K56" s="182">
        <f t="shared" si="18"/>
        <v>0</v>
      </c>
      <c r="L56" s="182">
        <f t="shared" si="18"/>
        <v>0</v>
      </c>
      <c r="M56" s="182">
        <f t="shared" si="18"/>
        <v>0</v>
      </c>
      <c r="N56" s="182">
        <f t="shared" si="18"/>
        <v>0</v>
      </c>
      <c r="O56" s="182">
        <f t="shared" si="18"/>
        <v>0</v>
      </c>
      <c r="P56" s="182">
        <f t="shared" si="18"/>
        <v>0</v>
      </c>
      <c r="Q56" s="132" t="s">
        <v>8</v>
      </c>
      <c r="R56" s="132" t="s">
        <v>8</v>
      </c>
      <c r="S56" s="132" t="s">
        <v>8</v>
      </c>
    </row>
    <row r="57" spans="1:19" x14ac:dyDescent="0.25">
      <c r="A57" s="80" t="s">
        <v>139</v>
      </c>
      <c r="B57" s="240" t="s">
        <v>133</v>
      </c>
      <c r="C57" s="130" t="s">
        <v>8</v>
      </c>
      <c r="D57" s="182">
        <f t="shared" ref="D57:P57" si="19">D12*D39</f>
        <v>0</v>
      </c>
      <c r="E57" s="182">
        <f t="shared" si="19"/>
        <v>0</v>
      </c>
      <c r="F57" s="182">
        <f t="shared" si="19"/>
        <v>0</v>
      </c>
      <c r="G57" s="182">
        <f t="shared" si="19"/>
        <v>0</v>
      </c>
      <c r="H57" s="182">
        <f t="shared" si="19"/>
        <v>0</v>
      </c>
      <c r="I57" s="182">
        <f t="shared" si="19"/>
        <v>0</v>
      </c>
      <c r="J57" s="182">
        <f t="shared" si="19"/>
        <v>0</v>
      </c>
      <c r="K57" s="182">
        <f t="shared" si="19"/>
        <v>0</v>
      </c>
      <c r="L57" s="182">
        <f t="shared" si="19"/>
        <v>0</v>
      </c>
      <c r="M57" s="182">
        <f t="shared" si="19"/>
        <v>0</v>
      </c>
      <c r="N57" s="182">
        <f t="shared" si="19"/>
        <v>0</v>
      </c>
      <c r="O57" s="182">
        <f t="shared" si="19"/>
        <v>0</v>
      </c>
      <c r="P57" s="182">
        <f t="shared" si="19"/>
        <v>0</v>
      </c>
      <c r="Q57" s="132" t="s">
        <v>8</v>
      </c>
      <c r="R57" s="132" t="s">
        <v>8</v>
      </c>
      <c r="S57" s="132" t="s">
        <v>8</v>
      </c>
    </row>
    <row r="58" spans="1:19" x14ac:dyDescent="0.25">
      <c r="A58" s="80" t="s">
        <v>140</v>
      </c>
      <c r="B58" s="241" t="s">
        <v>135</v>
      </c>
      <c r="C58" s="130" t="s">
        <v>8</v>
      </c>
      <c r="D58" s="182">
        <f t="shared" ref="D58:P58" si="20">D13*D40</f>
        <v>0</v>
      </c>
      <c r="E58" s="182">
        <f t="shared" si="20"/>
        <v>0</v>
      </c>
      <c r="F58" s="182">
        <f t="shared" si="20"/>
        <v>0</v>
      </c>
      <c r="G58" s="182">
        <f t="shared" si="20"/>
        <v>0</v>
      </c>
      <c r="H58" s="182">
        <f t="shared" si="20"/>
        <v>0</v>
      </c>
      <c r="I58" s="182">
        <f t="shared" si="20"/>
        <v>0</v>
      </c>
      <c r="J58" s="182">
        <f t="shared" si="20"/>
        <v>0</v>
      </c>
      <c r="K58" s="182">
        <f t="shared" si="20"/>
        <v>0</v>
      </c>
      <c r="L58" s="182">
        <f t="shared" si="20"/>
        <v>0</v>
      </c>
      <c r="M58" s="182">
        <f t="shared" si="20"/>
        <v>0</v>
      </c>
      <c r="N58" s="182">
        <f t="shared" si="20"/>
        <v>0</v>
      </c>
      <c r="O58" s="182">
        <f t="shared" si="20"/>
        <v>0</v>
      </c>
      <c r="P58" s="182">
        <f t="shared" si="20"/>
        <v>0</v>
      </c>
      <c r="Q58" s="132" t="s">
        <v>8</v>
      </c>
      <c r="R58" s="132" t="s">
        <v>8</v>
      </c>
      <c r="S58" s="132" t="s">
        <v>8</v>
      </c>
    </row>
    <row r="59" spans="1:19" x14ac:dyDescent="0.25">
      <c r="A59" s="80" t="s">
        <v>141</v>
      </c>
      <c r="B59" s="169" t="s">
        <v>8</v>
      </c>
      <c r="C59" s="242" t="s">
        <v>8</v>
      </c>
      <c r="D59" s="243" t="s">
        <v>8</v>
      </c>
      <c r="E59" s="243" t="s">
        <v>8</v>
      </c>
      <c r="F59" s="243" t="s">
        <v>8</v>
      </c>
      <c r="G59" s="243" t="s">
        <v>8</v>
      </c>
      <c r="H59" s="243" t="s">
        <v>8</v>
      </c>
      <c r="I59" s="243" t="s">
        <v>8</v>
      </c>
      <c r="J59" s="243" t="s">
        <v>8</v>
      </c>
      <c r="K59" s="243" t="s">
        <v>8</v>
      </c>
      <c r="L59" s="243" t="s">
        <v>8</v>
      </c>
      <c r="M59" s="243" t="s">
        <v>8</v>
      </c>
      <c r="N59" s="243" t="s">
        <v>8</v>
      </c>
      <c r="O59" s="243" t="s">
        <v>8</v>
      </c>
      <c r="P59" s="243" t="s">
        <v>8</v>
      </c>
      <c r="Q59" s="244" t="s">
        <v>8</v>
      </c>
      <c r="R59" s="244" t="s">
        <v>8</v>
      </c>
      <c r="S59" s="244" t="s">
        <v>8</v>
      </c>
    </row>
    <row r="60" spans="1:19" x14ac:dyDescent="0.25">
      <c r="A60" s="80" t="s">
        <v>142</v>
      </c>
      <c r="B60" s="169" t="s">
        <v>143</v>
      </c>
      <c r="C60" s="130" t="s">
        <v>8</v>
      </c>
      <c r="D60" s="182">
        <f t="shared" ref="D60:P60" si="21">D61+D62</f>
        <v>0</v>
      </c>
      <c r="E60" s="182">
        <f t="shared" si="21"/>
        <v>0</v>
      </c>
      <c r="F60" s="182">
        <f t="shared" si="21"/>
        <v>0</v>
      </c>
      <c r="G60" s="182">
        <f t="shared" si="21"/>
        <v>0</v>
      </c>
      <c r="H60" s="182">
        <f t="shared" si="21"/>
        <v>0</v>
      </c>
      <c r="I60" s="182">
        <f t="shared" si="21"/>
        <v>0</v>
      </c>
      <c r="J60" s="182">
        <f t="shared" si="21"/>
        <v>0</v>
      </c>
      <c r="K60" s="182">
        <f t="shared" si="21"/>
        <v>0</v>
      </c>
      <c r="L60" s="182">
        <f t="shared" si="21"/>
        <v>0</v>
      </c>
      <c r="M60" s="182">
        <f t="shared" si="21"/>
        <v>0</v>
      </c>
      <c r="N60" s="182">
        <f t="shared" si="21"/>
        <v>0</v>
      </c>
      <c r="O60" s="182">
        <f t="shared" si="21"/>
        <v>0</v>
      </c>
      <c r="P60" s="182">
        <f t="shared" si="21"/>
        <v>0</v>
      </c>
      <c r="Q60" s="132" t="s">
        <v>8</v>
      </c>
      <c r="R60" s="132" t="s">
        <v>8</v>
      </c>
      <c r="S60" s="132" t="s">
        <v>8</v>
      </c>
    </row>
    <row r="61" spans="1:19" x14ac:dyDescent="0.25">
      <c r="A61" s="80" t="s">
        <v>144</v>
      </c>
      <c r="B61" s="245" t="s">
        <v>133</v>
      </c>
      <c r="C61" s="130" t="s">
        <v>8</v>
      </c>
      <c r="D61" s="182">
        <f t="shared" ref="D61:P61" si="22">D17*D39</f>
        <v>0</v>
      </c>
      <c r="E61" s="182">
        <f t="shared" si="22"/>
        <v>0</v>
      </c>
      <c r="F61" s="182">
        <f t="shared" si="22"/>
        <v>0</v>
      </c>
      <c r="G61" s="182">
        <f t="shared" si="22"/>
        <v>0</v>
      </c>
      <c r="H61" s="182">
        <f t="shared" si="22"/>
        <v>0</v>
      </c>
      <c r="I61" s="182">
        <f t="shared" si="22"/>
        <v>0</v>
      </c>
      <c r="J61" s="182">
        <f t="shared" si="22"/>
        <v>0</v>
      </c>
      <c r="K61" s="182">
        <f t="shared" si="22"/>
        <v>0</v>
      </c>
      <c r="L61" s="182">
        <f t="shared" si="22"/>
        <v>0</v>
      </c>
      <c r="M61" s="182">
        <f t="shared" si="22"/>
        <v>0</v>
      </c>
      <c r="N61" s="182">
        <f t="shared" si="22"/>
        <v>0</v>
      </c>
      <c r="O61" s="182">
        <f t="shared" si="22"/>
        <v>0</v>
      </c>
      <c r="P61" s="182">
        <f t="shared" si="22"/>
        <v>0</v>
      </c>
      <c r="Q61" s="132" t="s">
        <v>8</v>
      </c>
      <c r="R61" s="132" t="s">
        <v>8</v>
      </c>
      <c r="S61" s="132" t="s">
        <v>8</v>
      </c>
    </row>
    <row r="62" spans="1:19" x14ac:dyDescent="0.25">
      <c r="A62" s="80" t="s">
        <v>145</v>
      </c>
      <c r="B62" s="246" t="s">
        <v>135</v>
      </c>
      <c r="C62" s="130" t="s">
        <v>8</v>
      </c>
      <c r="D62" s="182">
        <f>0</f>
        <v>0</v>
      </c>
      <c r="E62" s="182">
        <f>0</f>
        <v>0</v>
      </c>
      <c r="F62" s="182">
        <f>0</f>
        <v>0</v>
      </c>
      <c r="G62" s="182">
        <f>0</f>
        <v>0</v>
      </c>
      <c r="H62" s="182">
        <f>0</f>
        <v>0</v>
      </c>
      <c r="I62" s="182">
        <f>0</f>
        <v>0</v>
      </c>
      <c r="J62" s="182">
        <f>0</f>
        <v>0</v>
      </c>
      <c r="K62" s="182">
        <f>0</f>
        <v>0</v>
      </c>
      <c r="L62" s="182">
        <f>0</f>
        <v>0</v>
      </c>
      <c r="M62" s="182">
        <f>0</f>
        <v>0</v>
      </c>
      <c r="N62" s="182">
        <f>0</f>
        <v>0</v>
      </c>
      <c r="O62" s="182">
        <f>0</f>
        <v>0</v>
      </c>
      <c r="P62" s="182">
        <f>0</f>
        <v>0</v>
      </c>
      <c r="Q62" s="132" t="s">
        <v>8</v>
      </c>
      <c r="R62" s="132" t="s">
        <v>8</v>
      </c>
      <c r="S62" s="132" t="s">
        <v>8</v>
      </c>
    </row>
    <row r="63" spans="1:19" x14ac:dyDescent="0.25">
      <c r="A63" s="80" t="s">
        <v>146</v>
      </c>
      <c r="B63" s="169" t="s">
        <v>8</v>
      </c>
      <c r="C63" s="247" t="s">
        <v>8</v>
      </c>
      <c r="D63" s="248" t="s">
        <v>8</v>
      </c>
      <c r="E63" s="248" t="s">
        <v>8</v>
      </c>
      <c r="F63" s="248" t="s">
        <v>8</v>
      </c>
      <c r="G63" s="248" t="s">
        <v>8</v>
      </c>
      <c r="H63" s="248" t="s">
        <v>8</v>
      </c>
      <c r="I63" s="248" t="s">
        <v>8</v>
      </c>
      <c r="J63" s="248" t="s">
        <v>8</v>
      </c>
      <c r="K63" s="248" t="s">
        <v>8</v>
      </c>
      <c r="L63" s="248" t="s">
        <v>8</v>
      </c>
      <c r="M63" s="248" t="s">
        <v>8</v>
      </c>
      <c r="N63" s="248" t="s">
        <v>8</v>
      </c>
      <c r="O63" s="248" t="s">
        <v>8</v>
      </c>
      <c r="P63" s="248" t="s">
        <v>8</v>
      </c>
      <c r="Q63" s="249" t="s">
        <v>8</v>
      </c>
      <c r="R63" s="249" t="s">
        <v>8</v>
      </c>
      <c r="S63" s="249" t="s">
        <v>8</v>
      </c>
    </row>
    <row r="64" spans="1:19" x14ac:dyDescent="0.25">
      <c r="A64" s="80" t="s">
        <v>147</v>
      </c>
      <c r="B64" s="169" t="s">
        <v>148</v>
      </c>
      <c r="C64" s="130" t="s">
        <v>8</v>
      </c>
      <c r="D64" s="182">
        <f t="shared" ref="D64:P64" si="23">D65+D66</f>
        <v>40374.336563279998</v>
      </c>
      <c r="E64" s="182">
        <f t="shared" si="23"/>
        <v>40374.336563279998</v>
      </c>
      <c r="F64" s="182">
        <f t="shared" si="23"/>
        <v>40374.336563279998</v>
      </c>
      <c r="G64" s="182">
        <f t="shared" si="23"/>
        <v>40374.336563279998</v>
      </c>
      <c r="H64" s="182">
        <f t="shared" si="23"/>
        <v>40374.336563279998</v>
      </c>
      <c r="I64" s="182">
        <f t="shared" si="23"/>
        <v>40374.336563279998</v>
      </c>
      <c r="J64" s="182">
        <f t="shared" si="23"/>
        <v>40374.336563279998</v>
      </c>
      <c r="K64" s="182">
        <f t="shared" si="23"/>
        <v>40374.336563279998</v>
      </c>
      <c r="L64" s="182">
        <f t="shared" si="23"/>
        <v>40374.336563279998</v>
      </c>
      <c r="M64" s="182">
        <f t="shared" si="23"/>
        <v>40374.336563279998</v>
      </c>
      <c r="N64" s="182">
        <f t="shared" si="23"/>
        <v>40374.336563279998</v>
      </c>
      <c r="O64" s="182">
        <f t="shared" si="23"/>
        <v>40374.336563279998</v>
      </c>
      <c r="P64" s="182">
        <f t="shared" si="23"/>
        <v>484492.03875936009</v>
      </c>
      <c r="Q64" s="132" t="s">
        <v>8</v>
      </c>
      <c r="R64" s="132" t="s">
        <v>8</v>
      </c>
      <c r="S64" s="132" t="s">
        <v>8</v>
      </c>
    </row>
    <row r="65" spans="1:19" x14ac:dyDescent="0.25">
      <c r="A65" s="80" t="s">
        <v>149</v>
      </c>
      <c r="B65" s="250" t="s">
        <v>150</v>
      </c>
      <c r="C65" s="130" t="s">
        <v>8</v>
      </c>
      <c r="D65" s="182">
        <f t="shared" ref="D65:P65" si="24">D30*D41</f>
        <v>37057.653258455292</v>
      </c>
      <c r="E65" s="182">
        <f t="shared" si="24"/>
        <v>37057.653258455292</v>
      </c>
      <c r="F65" s="182">
        <f t="shared" si="24"/>
        <v>37057.653258455292</v>
      </c>
      <c r="G65" s="182">
        <f t="shared" si="24"/>
        <v>37057.653258455292</v>
      </c>
      <c r="H65" s="182">
        <f t="shared" si="24"/>
        <v>37057.653258455292</v>
      </c>
      <c r="I65" s="182">
        <f t="shared" si="24"/>
        <v>37057.653258455292</v>
      </c>
      <c r="J65" s="182">
        <f t="shared" si="24"/>
        <v>37057.653258455292</v>
      </c>
      <c r="K65" s="182">
        <f t="shared" si="24"/>
        <v>37057.653258455292</v>
      </c>
      <c r="L65" s="182">
        <f t="shared" si="24"/>
        <v>37057.653258455292</v>
      </c>
      <c r="M65" s="182">
        <f t="shared" si="24"/>
        <v>37057.653258455292</v>
      </c>
      <c r="N65" s="182">
        <f t="shared" si="24"/>
        <v>37057.653258455292</v>
      </c>
      <c r="O65" s="182">
        <f t="shared" si="24"/>
        <v>37057.653258455292</v>
      </c>
      <c r="P65" s="182">
        <f t="shared" si="24"/>
        <v>444691.83910146367</v>
      </c>
      <c r="Q65" s="132" t="s">
        <v>8</v>
      </c>
      <c r="R65" s="132" t="s">
        <v>8</v>
      </c>
      <c r="S65" s="132" t="s">
        <v>8</v>
      </c>
    </row>
    <row r="66" spans="1:19" x14ac:dyDescent="0.25">
      <c r="A66" s="80" t="s">
        <v>151</v>
      </c>
      <c r="B66" s="251" t="s">
        <v>152</v>
      </c>
      <c r="C66" s="130" t="s">
        <v>8</v>
      </c>
      <c r="D66" s="182">
        <f t="shared" ref="D66:P66" si="25">D31*D41</f>
        <v>3316.6833048247026</v>
      </c>
      <c r="E66" s="182">
        <f t="shared" si="25"/>
        <v>3316.6833048247026</v>
      </c>
      <c r="F66" s="182">
        <f t="shared" si="25"/>
        <v>3316.6833048247026</v>
      </c>
      <c r="G66" s="182">
        <f t="shared" si="25"/>
        <v>3316.6833048247026</v>
      </c>
      <c r="H66" s="182">
        <f t="shared" si="25"/>
        <v>3316.6833048247026</v>
      </c>
      <c r="I66" s="182">
        <f t="shared" si="25"/>
        <v>3316.6833048247026</v>
      </c>
      <c r="J66" s="182">
        <f t="shared" si="25"/>
        <v>3316.6833048247026</v>
      </c>
      <c r="K66" s="182">
        <f t="shared" si="25"/>
        <v>3316.6833048247026</v>
      </c>
      <c r="L66" s="182">
        <f t="shared" si="25"/>
        <v>3316.6833048247026</v>
      </c>
      <c r="M66" s="182">
        <f t="shared" si="25"/>
        <v>3316.6833048247026</v>
      </c>
      <c r="N66" s="182">
        <f t="shared" si="25"/>
        <v>3316.6833048247026</v>
      </c>
      <c r="O66" s="182">
        <f t="shared" si="25"/>
        <v>3316.6833048247026</v>
      </c>
      <c r="P66" s="182">
        <f t="shared" si="25"/>
        <v>39800.199657896432</v>
      </c>
      <c r="Q66" s="132" t="s">
        <v>8</v>
      </c>
      <c r="R66" s="132" t="s">
        <v>8</v>
      </c>
      <c r="S66" s="132" t="s">
        <v>8</v>
      </c>
    </row>
  </sheetData>
  <mergeCells count="4">
    <mergeCell ref="D1:O1"/>
    <mergeCell ref="Q1:S1"/>
    <mergeCell ref="A1:A2"/>
    <mergeCell ref="B1:B2"/>
  </mergeCells>
  <printOptions horizontalCentered="1"/>
  <pageMargins left="0.1" right="0.1" top="0.75" bottom="0.25" header="0.3" footer="0.3"/>
  <pageSetup scale="52" orientation="landscape" r:id="rId1"/>
  <headerFooter>
    <oddHeader>&amp;C&amp;"Arial"&amp;6 &amp;BCONSOLIDATED FLORIDA POWER &amp;&amp; LIGHT CO&amp;B
 Initial Projection
&amp;B Period: January through December 2022&amp;B
&amp;B Calculation of Annual Revenue Requirements for O&amp;M Programs
(in Dollars)&amp;B&amp;R&amp;"Arial"&amp;6 Form 2P
 Pages 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7"/>
  <sheetViews>
    <sheetView showGridLines="0" topLeftCell="C34" workbookViewId="0">
      <selection activeCell="S51" sqref="S51"/>
    </sheetView>
  </sheetViews>
  <sheetFormatPr defaultRowHeight="15" x14ac:dyDescent="0.25"/>
  <cols>
    <col min="1" max="1" width="5.42578125" hidden="1" customWidth="1"/>
    <col min="2" max="2" width="54.7109375" customWidth="1"/>
    <col min="3" max="3" width="3.85546875" customWidth="1"/>
    <col min="4" max="16" width="11.28515625" customWidth="1"/>
    <col min="17" max="17" width="12" customWidth="1"/>
    <col min="18" max="18" width="11.5703125" customWidth="1"/>
    <col min="19" max="19" width="18.28515625" customWidth="1"/>
    <col min="20" max="20" width="19.42578125" bestFit="1" customWidth="1"/>
  </cols>
  <sheetData>
    <row r="1" spans="1:20" x14ac:dyDescent="0.25">
      <c r="A1" s="1125" t="s">
        <v>0</v>
      </c>
      <c r="B1" s="1125" t="s">
        <v>153</v>
      </c>
      <c r="C1" s="252" t="s">
        <v>43</v>
      </c>
      <c r="D1" s="1125" t="s">
        <v>44</v>
      </c>
      <c r="E1" s="1125"/>
      <c r="F1" s="1125"/>
      <c r="G1" s="1125"/>
      <c r="H1" s="1125"/>
      <c r="I1" s="1125"/>
      <c r="J1" s="1125"/>
      <c r="K1" s="1125"/>
      <c r="L1" s="1125"/>
      <c r="M1" s="1125"/>
      <c r="N1" s="1125"/>
      <c r="O1" s="1125"/>
      <c r="P1" s="252" t="s">
        <v>45</v>
      </c>
      <c r="Q1" s="1125" t="s">
        <v>46</v>
      </c>
      <c r="R1" s="1125"/>
      <c r="S1" s="1125"/>
    </row>
    <row r="2" spans="1:20" ht="22.5" x14ac:dyDescent="0.25">
      <c r="A2" s="1125"/>
      <c r="B2" s="1125"/>
      <c r="C2" s="252" t="s">
        <v>43</v>
      </c>
      <c r="D2" s="252" t="s">
        <v>47</v>
      </c>
      <c r="E2" s="252" t="s">
        <v>48</v>
      </c>
      <c r="F2" s="252" t="s">
        <v>49</v>
      </c>
      <c r="G2" s="252" t="s">
        <v>50</v>
      </c>
      <c r="H2" s="252" t="s">
        <v>51</v>
      </c>
      <c r="I2" s="252" t="s">
        <v>52</v>
      </c>
      <c r="J2" s="252" t="s">
        <v>53</v>
      </c>
      <c r="K2" s="252" t="s">
        <v>54</v>
      </c>
      <c r="L2" s="252" t="s">
        <v>55</v>
      </c>
      <c r="M2" s="252" t="s">
        <v>56</v>
      </c>
      <c r="N2" s="252" t="s">
        <v>57</v>
      </c>
      <c r="O2" s="252" t="s">
        <v>58</v>
      </c>
      <c r="P2" s="252" t="s">
        <v>59</v>
      </c>
      <c r="Q2" s="252" t="s">
        <v>60</v>
      </c>
      <c r="R2" s="252" t="s">
        <v>61</v>
      </c>
      <c r="S2" s="252" t="s">
        <v>59</v>
      </c>
    </row>
    <row r="3" spans="1:20" x14ac:dyDescent="0.25">
      <c r="A3" s="253" t="s">
        <v>7</v>
      </c>
      <c r="B3" s="254" t="s">
        <v>154</v>
      </c>
      <c r="C3" s="255" t="s">
        <v>8</v>
      </c>
      <c r="D3" s="256" t="s">
        <v>8</v>
      </c>
      <c r="E3" s="256" t="s">
        <v>8</v>
      </c>
      <c r="F3" s="256" t="s">
        <v>8</v>
      </c>
      <c r="G3" s="256" t="s">
        <v>8</v>
      </c>
      <c r="H3" s="256" t="s">
        <v>8</v>
      </c>
      <c r="I3" s="256" t="s">
        <v>8</v>
      </c>
      <c r="J3" s="256" t="s">
        <v>8</v>
      </c>
      <c r="K3" s="256" t="s">
        <v>8</v>
      </c>
      <c r="L3" s="256" t="s">
        <v>8</v>
      </c>
      <c r="M3" s="256" t="s">
        <v>8</v>
      </c>
      <c r="N3" s="256" t="s">
        <v>8</v>
      </c>
      <c r="O3" s="256" t="s">
        <v>8</v>
      </c>
      <c r="P3" s="256" t="s">
        <v>8</v>
      </c>
      <c r="Q3" s="257" t="s">
        <v>8</v>
      </c>
      <c r="R3" s="257" t="s">
        <v>8</v>
      </c>
      <c r="S3" s="257" t="s">
        <v>8</v>
      </c>
    </row>
    <row r="4" spans="1:20" x14ac:dyDescent="0.25">
      <c r="A4" s="253" t="s">
        <v>9</v>
      </c>
      <c r="B4" s="258" t="s">
        <v>63</v>
      </c>
      <c r="C4" s="259" t="s">
        <v>155</v>
      </c>
      <c r="D4" s="260">
        <v>5332751.1154268999</v>
      </c>
      <c r="E4" s="260">
        <v>5747256.1161301881</v>
      </c>
      <c r="F4" s="260">
        <v>6169517.1702702241</v>
      </c>
      <c r="G4" s="260">
        <v>6625450.4292571396</v>
      </c>
      <c r="H4" s="260">
        <v>7092365.0600066464</v>
      </c>
      <c r="I4" s="260">
        <v>7541045.682098751</v>
      </c>
      <c r="J4" s="260">
        <v>7969725.5194714256</v>
      </c>
      <c r="K4" s="260">
        <v>8404037.5961388499</v>
      </c>
      <c r="L4" s="260">
        <v>8854049.5077989809</v>
      </c>
      <c r="M4" s="260">
        <v>9317677.5886248685</v>
      </c>
      <c r="N4" s="260">
        <v>9768443.6669770218</v>
      </c>
      <c r="O4" s="260">
        <v>10184153.791282859</v>
      </c>
      <c r="P4" s="260">
        <v>93006473.243483856</v>
      </c>
      <c r="Q4" s="261">
        <v>93006473.243483856</v>
      </c>
      <c r="R4" s="261">
        <v>0</v>
      </c>
      <c r="S4" s="261">
        <v>93006473.243483856</v>
      </c>
    </row>
    <row r="5" spans="1:20" x14ac:dyDescent="0.25">
      <c r="A5" s="253" t="s">
        <v>11</v>
      </c>
      <c r="B5" s="262" t="s">
        <v>64</v>
      </c>
      <c r="C5" s="263" t="s">
        <v>155</v>
      </c>
      <c r="D5" s="264">
        <v>306529.44739679823</v>
      </c>
      <c r="E5" s="264">
        <v>333571.77782876504</v>
      </c>
      <c r="F5" s="264">
        <v>360318.92864100356</v>
      </c>
      <c r="G5" s="264">
        <v>386821.7053481671</v>
      </c>
      <c r="H5" s="264">
        <v>413127.38319369999</v>
      </c>
      <c r="I5" s="264">
        <v>439274.92562116485</v>
      </c>
      <c r="J5" s="264">
        <v>465294.56945784052</v>
      </c>
      <c r="K5" s="264">
        <v>491209.05120815767</v>
      </c>
      <c r="L5" s="264">
        <v>517035.16735335538</v>
      </c>
      <c r="M5" s="264">
        <v>542785.19851236802</v>
      </c>
      <c r="N5" s="264">
        <v>568468.06826966652</v>
      </c>
      <c r="O5" s="264">
        <v>594090.2366621031</v>
      </c>
      <c r="P5" s="264">
        <v>5418526.4594930895</v>
      </c>
      <c r="Q5" s="265">
        <v>5418526.4594930895</v>
      </c>
      <c r="R5" s="265">
        <v>0</v>
      </c>
      <c r="S5" s="265">
        <v>5418526.4594930895</v>
      </c>
    </row>
    <row r="6" spans="1:20" x14ac:dyDescent="0.25">
      <c r="A6" s="253" t="s">
        <v>13</v>
      </c>
      <c r="B6" s="266" t="s">
        <v>65</v>
      </c>
      <c r="C6" s="267" t="s">
        <v>156</v>
      </c>
      <c r="D6" s="268">
        <v>212535.58758198738</v>
      </c>
      <c r="E6" s="268">
        <v>227244.52983548646</v>
      </c>
      <c r="F6" s="268">
        <v>243905.35411280871</v>
      </c>
      <c r="G6" s="268">
        <v>261587.8458346978</v>
      </c>
      <c r="H6" s="268">
        <v>279453.41804928839</v>
      </c>
      <c r="I6" s="268">
        <v>296347.73039208259</v>
      </c>
      <c r="J6" s="268">
        <v>311596.95652870636</v>
      </c>
      <c r="K6" s="268">
        <v>325841.56276070443</v>
      </c>
      <c r="L6" s="268">
        <v>341089.59778725571</v>
      </c>
      <c r="M6" s="268">
        <v>359497.46400901309</v>
      </c>
      <c r="N6" s="268">
        <v>377058.71696698753</v>
      </c>
      <c r="O6" s="268">
        <v>391729.18788217596</v>
      </c>
      <c r="P6" s="268">
        <v>3627887.9517411944</v>
      </c>
      <c r="Q6" s="269">
        <v>0</v>
      </c>
      <c r="R6" s="269">
        <v>3274462.7353705191</v>
      </c>
      <c r="S6" s="269">
        <v>3274462.7353705191</v>
      </c>
      <c r="T6" s="1122"/>
    </row>
    <row r="7" spans="1:20" x14ac:dyDescent="0.25">
      <c r="A7" s="253" t="s">
        <v>15</v>
      </c>
      <c r="B7" s="270" t="s">
        <v>66</v>
      </c>
      <c r="C7" s="271" t="s">
        <v>156</v>
      </c>
      <c r="D7" s="272">
        <v>651125.66420349444</v>
      </c>
      <c r="E7" s="272">
        <v>696128.13844684849</v>
      </c>
      <c r="F7" s="272">
        <v>744026.85689092299</v>
      </c>
      <c r="G7" s="272">
        <v>793976.03475729469</v>
      </c>
      <c r="H7" s="272">
        <v>843315.72512568871</v>
      </c>
      <c r="I7" s="272">
        <v>891894.77942884224</v>
      </c>
      <c r="J7" s="272">
        <v>940274.91956865322</v>
      </c>
      <c r="K7" s="272">
        <v>990310.59378818679</v>
      </c>
      <c r="L7" s="272">
        <v>1042206.1245930683</v>
      </c>
      <c r="M7" s="272">
        <v>1092168.5482582632</v>
      </c>
      <c r="N7" s="272">
        <v>1140090.0060596108</v>
      </c>
      <c r="O7" s="272">
        <v>1188883.1102832609</v>
      </c>
      <c r="P7" s="272">
        <v>11014400.501404135</v>
      </c>
      <c r="Q7" s="273">
        <v>0</v>
      </c>
      <c r="R7" s="273">
        <v>9941388.6189578455</v>
      </c>
      <c r="S7" s="273">
        <v>9941388.6189578455</v>
      </c>
    </row>
    <row r="8" spans="1:20" x14ac:dyDescent="0.25">
      <c r="A8" s="253" t="s">
        <v>17</v>
      </c>
      <c r="B8" s="274" t="s">
        <v>67</v>
      </c>
      <c r="C8" s="275" t="s">
        <v>155</v>
      </c>
      <c r="D8" s="276">
        <v>73814.704832910313</v>
      </c>
      <c r="E8" s="276">
        <v>85711.525745427061</v>
      </c>
      <c r="F8" s="276">
        <v>101415.44162151357</v>
      </c>
      <c r="G8" s="276">
        <v>113949.2373690583</v>
      </c>
      <c r="H8" s="276">
        <v>122980.78717119018</v>
      </c>
      <c r="I8" s="276">
        <v>128275.12776037096</v>
      </c>
      <c r="J8" s="276">
        <v>129666.63446606701</v>
      </c>
      <c r="K8" s="276">
        <v>130595.43569880667</v>
      </c>
      <c r="L8" s="276">
        <v>132972.16263440799</v>
      </c>
      <c r="M8" s="276">
        <v>138776.16904331709</v>
      </c>
      <c r="N8" s="276">
        <v>146478.55466463784</v>
      </c>
      <c r="O8" s="276">
        <v>152592.19820499589</v>
      </c>
      <c r="P8" s="276">
        <v>1457227.979212703</v>
      </c>
      <c r="Q8" s="277">
        <v>1457227.979212703</v>
      </c>
      <c r="R8" s="277">
        <v>0</v>
      </c>
      <c r="S8" s="277">
        <v>1457227.979212703</v>
      </c>
    </row>
    <row r="9" spans="1:20" x14ac:dyDescent="0.25">
      <c r="A9" s="253" t="s">
        <v>19</v>
      </c>
      <c r="B9" s="278" t="s">
        <v>157</v>
      </c>
      <c r="C9" s="279" t="s">
        <v>8</v>
      </c>
      <c r="D9" s="280">
        <f t="shared" ref="D9:S9" si="0">SUM(D4:D8)</f>
        <v>6576756.5194420908</v>
      </c>
      <c r="E9" s="280">
        <f t="shared" si="0"/>
        <v>7089912.0879867161</v>
      </c>
      <c r="F9" s="280">
        <f t="shared" si="0"/>
        <v>7619183.7515364736</v>
      </c>
      <c r="G9" s="280">
        <f t="shared" si="0"/>
        <v>8181785.2525663581</v>
      </c>
      <c r="H9" s="280">
        <f t="shared" si="0"/>
        <v>8751242.3735465128</v>
      </c>
      <c r="I9" s="280">
        <f t="shared" si="0"/>
        <v>9296838.2453012113</v>
      </c>
      <c r="J9" s="280">
        <f t="shared" si="0"/>
        <v>9816558.5994926915</v>
      </c>
      <c r="K9" s="280">
        <f t="shared" si="0"/>
        <v>10341994.239594705</v>
      </c>
      <c r="L9" s="280">
        <f t="shared" si="0"/>
        <v>10887352.560167069</v>
      </c>
      <c r="M9" s="280">
        <f t="shared" si="0"/>
        <v>11450904.968447831</v>
      </c>
      <c r="N9" s="280">
        <f t="shared" si="0"/>
        <v>12000539.012937924</v>
      </c>
      <c r="O9" s="280">
        <f t="shared" si="0"/>
        <v>12511448.524315394</v>
      </c>
      <c r="P9" s="280">
        <f t="shared" si="0"/>
        <v>114524516.13533497</v>
      </c>
      <c r="Q9" s="281">
        <f t="shared" si="0"/>
        <v>99882227.682189643</v>
      </c>
      <c r="R9" s="281">
        <f t="shared" si="0"/>
        <v>13215851.354328364</v>
      </c>
      <c r="S9" s="281">
        <f t="shared" si="0"/>
        <v>113098079.03651801</v>
      </c>
      <c r="T9" s="1121"/>
    </row>
    <row r="10" spans="1:20" x14ac:dyDescent="0.25">
      <c r="A10" s="253" t="s">
        <v>21</v>
      </c>
      <c r="B10" s="282" t="s">
        <v>8</v>
      </c>
      <c r="C10" s="283" t="s">
        <v>8</v>
      </c>
      <c r="D10" s="284" t="s">
        <v>8</v>
      </c>
      <c r="E10" s="284" t="s">
        <v>8</v>
      </c>
      <c r="F10" s="284" t="s">
        <v>8</v>
      </c>
      <c r="G10" s="284" t="s">
        <v>8</v>
      </c>
      <c r="H10" s="284" t="s">
        <v>8</v>
      </c>
      <c r="I10" s="284" t="s">
        <v>8</v>
      </c>
      <c r="J10" s="284" t="s">
        <v>8</v>
      </c>
      <c r="K10" s="284" t="s">
        <v>8</v>
      </c>
      <c r="L10" s="284" t="s">
        <v>8</v>
      </c>
      <c r="M10" s="284" t="s">
        <v>8</v>
      </c>
      <c r="N10" s="284" t="s">
        <v>8</v>
      </c>
      <c r="O10" s="284" t="s">
        <v>8</v>
      </c>
      <c r="P10" s="284" t="s">
        <v>8</v>
      </c>
      <c r="Q10" s="285" t="s">
        <v>8</v>
      </c>
      <c r="R10" s="285" t="s">
        <v>8</v>
      </c>
      <c r="S10" s="285" t="s">
        <v>8</v>
      </c>
    </row>
    <row r="11" spans="1:20" x14ac:dyDescent="0.25">
      <c r="A11" s="253" t="s">
        <v>22</v>
      </c>
      <c r="B11" s="286" t="s">
        <v>158</v>
      </c>
      <c r="C11" s="287" t="s">
        <v>8</v>
      </c>
      <c r="D11" s="288" t="s">
        <v>8</v>
      </c>
      <c r="E11" s="288" t="s">
        <v>8</v>
      </c>
      <c r="F11" s="288" t="s">
        <v>8</v>
      </c>
      <c r="G11" s="288" t="s">
        <v>8</v>
      </c>
      <c r="H11" s="288" t="s">
        <v>8</v>
      </c>
      <c r="I11" s="288" t="s">
        <v>8</v>
      </c>
      <c r="J11" s="288" t="s">
        <v>8</v>
      </c>
      <c r="K11" s="288" t="s">
        <v>8</v>
      </c>
      <c r="L11" s="288" t="s">
        <v>8</v>
      </c>
      <c r="M11" s="288" t="s">
        <v>8</v>
      </c>
      <c r="N11" s="288" t="s">
        <v>8</v>
      </c>
      <c r="O11" s="288" t="s">
        <v>8</v>
      </c>
      <c r="P11" s="288" t="s">
        <v>8</v>
      </c>
      <c r="Q11" s="289" t="s">
        <v>8</v>
      </c>
      <c r="R11" s="289" t="s">
        <v>8</v>
      </c>
      <c r="S11" s="289" t="s">
        <v>8</v>
      </c>
    </row>
    <row r="12" spans="1:20" x14ac:dyDescent="0.25">
      <c r="A12" s="253" t="s">
        <v>24</v>
      </c>
      <c r="B12" s="290" t="s">
        <v>74</v>
      </c>
      <c r="C12" s="291" t="s">
        <v>155</v>
      </c>
      <c r="D12" s="292">
        <v>1908293.730939857</v>
      </c>
      <c r="E12" s="292">
        <v>2104619.4654007005</v>
      </c>
      <c r="F12" s="292">
        <v>2327891.557191256</v>
      </c>
      <c r="G12" s="292">
        <v>2602367.9990221555</v>
      </c>
      <c r="H12" s="292">
        <v>2882493.9395415448</v>
      </c>
      <c r="I12" s="292">
        <v>3120074.4976138086</v>
      </c>
      <c r="J12" s="292">
        <v>3334698.849934936</v>
      </c>
      <c r="K12" s="292">
        <v>3571482.3742228542</v>
      </c>
      <c r="L12" s="292">
        <v>3831213.5925806258</v>
      </c>
      <c r="M12" s="292">
        <v>4114225.4739707299</v>
      </c>
      <c r="N12" s="292">
        <v>4379359.9301056573</v>
      </c>
      <c r="O12" s="292">
        <v>4600123.0199035443</v>
      </c>
      <c r="P12" s="292">
        <v>38776844.43042767</v>
      </c>
      <c r="Q12" s="293">
        <v>38776844.43042767</v>
      </c>
      <c r="R12" s="293">
        <v>0</v>
      </c>
      <c r="S12" s="293">
        <v>38776844.43042767</v>
      </c>
    </row>
    <row r="13" spans="1:20" x14ac:dyDescent="0.25">
      <c r="A13" s="253" t="s">
        <v>26</v>
      </c>
      <c r="B13" s="294" t="s">
        <v>159</v>
      </c>
      <c r="C13" s="295" t="s">
        <v>8</v>
      </c>
      <c r="D13" s="296">
        <f t="shared" ref="D13:S13" si="1">D12</f>
        <v>1908293.730939857</v>
      </c>
      <c r="E13" s="296">
        <f t="shared" si="1"/>
        <v>2104619.4654007005</v>
      </c>
      <c r="F13" s="296">
        <f t="shared" si="1"/>
        <v>2327891.557191256</v>
      </c>
      <c r="G13" s="296">
        <f t="shared" si="1"/>
        <v>2602367.9990221555</v>
      </c>
      <c r="H13" s="296">
        <f t="shared" si="1"/>
        <v>2882493.9395415448</v>
      </c>
      <c r="I13" s="296">
        <f t="shared" si="1"/>
        <v>3120074.4976138086</v>
      </c>
      <c r="J13" s="296">
        <f t="shared" si="1"/>
        <v>3334698.849934936</v>
      </c>
      <c r="K13" s="296">
        <f t="shared" si="1"/>
        <v>3571482.3742228542</v>
      </c>
      <c r="L13" s="296">
        <f t="shared" si="1"/>
        <v>3831213.5925806258</v>
      </c>
      <c r="M13" s="296">
        <f t="shared" si="1"/>
        <v>4114225.4739707299</v>
      </c>
      <c r="N13" s="296">
        <f t="shared" si="1"/>
        <v>4379359.9301056573</v>
      </c>
      <c r="O13" s="296">
        <f t="shared" si="1"/>
        <v>4600123.0199035443</v>
      </c>
      <c r="P13" s="296">
        <f t="shared" si="1"/>
        <v>38776844.43042767</v>
      </c>
      <c r="Q13" s="297">
        <f t="shared" si="1"/>
        <v>38776844.43042767</v>
      </c>
      <c r="R13" s="297">
        <f t="shared" si="1"/>
        <v>0</v>
      </c>
      <c r="S13" s="297">
        <f t="shared" si="1"/>
        <v>38776844.43042767</v>
      </c>
    </row>
    <row r="14" spans="1:20" x14ac:dyDescent="0.25">
      <c r="A14" s="253" t="s">
        <v>27</v>
      </c>
      <c r="B14" s="298" t="s">
        <v>8</v>
      </c>
      <c r="C14" s="299" t="s">
        <v>8</v>
      </c>
      <c r="D14" s="300" t="s">
        <v>8</v>
      </c>
      <c r="E14" s="300" t="s">
        <v>8</v>
      </c>
      <c r="F14" s="300" t="s">
        <v>8</v>
      </c>
      <c r="G14" s="300" t="s">
        <v>8</v>
      </c>
      <c r="H14" s="300" t="s">
        <v>8</v>
      </c>
      <c r="I14" s="300" t="s">
        <v>8</v>
      </c>
      <c r="J14" s="300" t="s">
        <v>8</v>
      </c>
      <c r="K14" s="300" t="s">
        <v>8</v>
      </c>
      <c r="L14" s="300" t="s">
        <v>8</v>
      </c>
      <c r="M14" s="300" t="s">
        <v>8</v>
      </c>
      <c r="N14" s="300" t="s">
        <v>8</v>
      </c>
      <c r="O14" s="300" t="s">
        <v>8</v>
      </c>
      <c r="P14" s="300" t="s">
        <v>8</v>
      </c>
      <c r="Q14" s="301" t="s">
        <v>8</v>
      </c>
      <c r="R14" s="301" t="s">
        <v>8</v>
      </c>
      <c r="S14" s="301" t="s">
        <v>8</v>
      </c>
    </row>
    <row r="15" spans="1:20" x14ac:dyDescent="0.25">
      <c r="A15" s="253" t="s">
        <v>29</v>
      </c>
      <c r="B15" s="302" t="s">
        <v>160</v>
      </c>
      <c r="C15" s="303" t="s">
        <v>8</v>
      </c>
      <c r="D15" s="304" t="s">
        <v>8</v>
      </c>
      <c r="E15" s="304" t="s">
        <v>8</v>
      </c>
      <c r="F15" s="304" t="s">
        <v>8</v>
      </c>
      <c r="G15" s="304" t="s">
        <v>8</v>
      </c>
      <c r="H15" s="304" t="s">
        <v>8</v>
      </c>
      <c r="I15" s="304" t="s">
        <v>8</v>
      </c>
      <c r="J15" s="304" t="s">
        <v>8</v>
      </c>
      <c r="K15" s="304" t="s">
        <v>8</v>
      </c>
      <c r="L15" s="304" t="s">
        <v>8</v>
      </c>
      <c r="M15" s="304" t="s">
        <v>8</v>
      </c>
      <c r="N15" s="304" t="s">
        <v>8</v>
      </c>
      <c r="O15" s="304" t="s">
        <v>8</v>
      </c>
      <c r="P15" s="304" t="s">
        <v>8</v>
      </c>
      <c r="Q15" s="305" t="s">
        <v>8</v>
      </c>
      <c r="R15" s="305" t="s">
        <v>8</v>
      </c>
      <c r="S15" s="305" t="s">
        <v>8</v>
      </c>
    </row>
    <row r="16" spans="1:20" x14ac:dyDescent="0.25">
      <c r="A16" s="253" t="s">
        <v>31</v>
      </c>
      <c r="B16" s="306" t="s">
        <v>77</v>
      </c>
      <c r="C16" s="307" t="s">
        <v>8</v>
      </c>
      <c r="D16" s="308">
        <v>11971.209133999344</v>
      </c>
      <c r="E16" s="308">
        <v>12061.96016423221</v>
      </c>
      <c r="F16" s="308">
        <v>12134.688144755659</v>
      </c>
      <c r="G16" s="308">
        <v>12192.706187460803</v>
      </c>
      <c r="H16" s="308">
        <v>12232.446526116781</v>
      </c>
      <c r="I16" s="308">
        <v>12268.431597812221</v>
      </c>
      <c r="J16" s="308">
        <v>12305.026831225972</v>
      </c>
      <c r="K16" s="308">
        <v>12335.817713804805</v>
      </c>
      <c r="L16" s="308">
        <v>12358.488723465325</v>
      </c>
      <c r="M16" s="308">
        <v>12377.600707665024</v>
      </c>
      <c r="N16" s="308">
        <v>12396.961746324514</v>
      </c>
      <c r="O16" s="308">
        <v>12448.206005093594</v>
      </c>
      <c r="P16" s="308">
        <v>147083.54348195624</v>
      </c>
      <c r="Q16" s="309">
        <v>142521.60029731991</v>
      </c>
      <c r="R16" s="309">
        <v>0</v>
      </c>
      <c r="S16" s="309">
        <v>142521.60029731991</v>
      </c>
    </row>
    <row r="17" spans="1:19" x14ac:dyDescent="0.25">
      <c r="A17" s="253" t="s">
        <v>32</v>
      </c>
      <c r="B17" s="310" t="s">
        <v>78</v>
      </c>
      <c r="C17" s="311" t="s">
        <v>8</v>
      </c>
      <c r="D17" s="312">
        <v>1071.4307567288101</v>
      </c>
      <c r="E17" s="312">
        <v>1079.5530310878946</v>
      </c>
      <c r="F17" s="312">
        <v>1086.0622311474181</v>
      </c>
      <c r="G17" s="312">
        <v>1091.254882508169</v>
      </c>
      <c r="H17" s="312">
        <v>1094.8116678455754</v>
      </c>
      <c r="I17" s="312">
        <v>1098.0323544250193</v>
      </c>
      <c r="J17" s="312">
        <v>1101.3076508625197</v>
      </c>
      <c r="K17" s="312">
        <v>1104.0634542448274</v>
      </c>
      <c r="L17" s="312">
        <v>1106.0925238872071</v>
      </c>
      <c r="M17" s="312">
        <v>1107.803058509438</v>
      </c>
      <c r="N17" s="312">
        <v>1109.5358836626699</v>
      </c>
      <c r="O17" s="312">
        <v>1114.1222770951451</v>
      </c>
      <c r="P17" s="312">
        <v>13164.069772004694</v>
      </c>
      <c r="Q17" s="313">
        <v>0</v>
      </c>
      <c r="R17" s="313">
        <v>12755.772983956194</v>
      </c>
      <c r="S17" s="313">
        <v>12755.772983956194</v>
      </c>
    </row>
    <row r="18" spans="1:19" x14ac:dyDescent="0.25">
      <c r="A18" s="253" t="s">
        <v>34</v>
      </c>
      <c r="B18" s="314" t="s">
        <v>161</v>
      </c>
      <c r="C18" s="315" t="s">
        <v>8</v>
      </c>
      <c r="D18" s="316">
        <f t="shared" ref="D18:S18" si="2">SUM(D16:D17)</f>
        <v>13042.639890728155</v>
      </c>
      <c r="E18" s="316">
        <f t="shared" si="2"/>
        <v>13141.513195320105</v>
      </c>
      <c r="F18" s="316">
        <f t="shared" si="2"/>
        <v>13220.750375903077</v>
      </c>
      <c r="G18" s="316">
        <f t="shared" si="2"/>
        <v>13283.961069968971</v>
      </c>
      <c r="H18" s="316">
        <f t="shared" si="2"/>
        <v>13327.258193962356</v>
      </c>
      <c r="I18" s="316">
        <f t="shared" si="2"/>
        <v>13366.46395223724</v>
      </c>
      <c r="J18" s="316">
        <f t="shared" si="2"/>
        <v>13406.334482088492</v>
      </c>
      <c r="K18" s="316">
        <f t="shared" si="2"/>
        <v>13439.881168049633</v>
      </c>
      <c r="L18" s="316">
        <f t="shared" si="2"/>
        <v>13464.581247352533</v>
      </c>
      <c r="M18" s="316">
        <f t="shared" si="2"/>
        <v>13485.403766174462</v>
      </c>
      <c r="N18" s="316">
        <f t="shared" si="2"/>
        <v>13506.497629987183</v>
      </c>
      <c r="O18" s="316">
        <f t="shared" si="2"/>
        <v>13562.328282188739</v>
      </c>
      <c r="P18" s="316">
        <f t="shared" si="2"/>
        <v>160247.61325396094</v>
      </c>
      <c r="Q18" s="317">
        <f t="shared" si="2"/>
        <v>142521.60029731991</v>
      </c>
      <c r="R18" s="317">
        <f t="shared" si="2"/>
        <v>12755.772983956194</v>
      </c>
      <c r="S18" s="317">
        <f t="shared" si="2"/>
        <v>155277.37328127609</v>
      </c>
    </row>
    <row r="19" spans="1:19" x14ac:dyDescent="0.25">
      <c r="A19" s="253" t="s">
        <v>36</v>
      </c>
      <c r="B19" s="318" t="s">
        <v>8</v>
      </c>
      <c r="C19" s="319" t="s">
        <v>8</v>
      </c>
      <c r="D19" s="320" t="s">
        <v>8</v>
      </c>
      <c r="E19" s="320" t="s">
        <v>8</v>
      </c>
      <c r="F19" s="320" t="s">
        <v>8</v>
      </c>
      <c r="G19" s="320" t="s">
        <v>8</v>
      </c>
      <c r="H19" s="320" t="s">
        <v>8</v>
      </c>
      <c r="I19" s="320" t="s">
        <v>8</v>
      </c>
      <c r="J19" s="320" t="s">
        <v>8</v>
      </c>
      <c r="K19" s="320" t="s">
        <v>8</v>
      </c>
      <c r="L19" s="320" t="s">
        <v>8</v>
      </c>
      <c r="M19" s="320" t="s">
        <v>8</v>
      </c>
      <c r="N19" s="320" t="s">
        <v>8</v>
      </c>
      <c r="O19" s="320" t="s">
        <v>8</v>
      </c>
      <c r="P19" s="320" t="s">
        <v>8</v>
      </c>
      <c r="Q19" s="321" t="s">
        <v>8</v>
      </c>
      <c r="R19" s="321" t="s">
        <v>8</v>
      </c>
      <c r="S19" s="321" t="s">
        <v>8</v>
      </c>
    </row>
    <row r="20" spans="1:19" x14ac:dyDescent="0.25">
      <c r="A20" s="253" t="s">
        <v>37</v>
      </c>
      <c r="B20" s="322" t="s">
        <v>162</v>
      </c>
      <c r="C20" s="323" t="s">
        <v>8</v>
      </c>
      <c r="D20" s="324">
        <f t="shared" ref="D20:S20" si="3">D9+D13+D18</f>
        <v>8498092.8902726769</v>
      </c>
      <c r="E20" s="324">
        <f t="shared" si="3"/>
        <v>9207673.0665827375</v>
      </c>
      <c r="F20" s="324">
        <f t="shared" si="3"/>
        <v>9960296.0591036323</v>
      </c>
      <c r="G20" s="324">
        <f t="shared" si="3"/>
        <v>10797437.212658484</v>
      </c>
      <c r="H20" s="324">
        <f t="shared" si="3"/>
        <v>11647063.57128202</v>
      </c>
      <c r="I20" s="324">
        <f t="shared" si="3"/>
        <v>12430279.206867257</v>
      </c>
      <c r="J20" s="324">
        <f t="shared" si="3"/>
        <v>13164663.783909716</v>
      </c>
      <c r="K20" s="324">
        <f t="shared" si="3"/>
        <v>13926916.494985608</v>
      </c>
      <c r="L20" s="324">
        <f t="shared" si="3"/>
        <v>14732030.733995046</v>
      </c>
      <c r="M20" s="324">
        <f t="shared" si="3"/>
        <v>15578615.846184734</v>
      </c>
      <c r="N20" s="324">
        <f t="shared" si="3"/>
        <v>16393405.440673569</v>
      </c>
      <c r="O20" s="324">
        <f t="shared" si="3"/>
        <v>17125133.872501127</v>
      </c>
      <c r="P20" s="324">
        <f t="shared" si="3"/>
        <v>153461608.17901659</v>
      </c>
      <c r="Q20" s="325">
        <f t="shared" si="3"/>
        <v>138801593.71291465</v>
      </c>
      <c r="R20" s="325">
        <f t="shared" si="3"/>
        <v>13228607.127312321</v>
      </c>
      <c r="S20" s="325">
        <f t="shared" si="3"/>
        <v>152030200.84022695</v>
      </c>
    </row>
    <row r="21" spans="1:19" x14ac:dyDescent="0.25">
      <c r="A21" s="253" t="s">
        <v>39</v>
      </c>
      <c r="B21" s="326" t="s">
        <v>8</v>
      </c>
      <c r="C21" s="327" t="s">
        <v>8</v>
      </c>
      <c r="D21" s="328" t="s">
        <v>8</v>
      </c>
      <c r="E21" s="328" t="s">
        <v>8</v>
      </c>
      <c r="F21" s="328" t="s">
        <v>8</v>
      </c>
      <c r="G21" s="328" t="s">
        <v>8</v>
      </c>
      <c r="H21" s="328" t="s">
        <v>8</v>
      </c>
      <c r="I21" s="328" t="s">
        <v>8</v>
      </c>
      <c r="J21" s="328" t="s">
        <v>8</v>
      </c>
      <c r="K21" s="328" t="s">
        <v>8</v>
      </c>
      <c r="L21" s="328" t="s">
        <v>8</v>
      </c>
      <c r="M21" s="328" t="s">
        <v>8</v>
      </c>
      <c r="N21" s="328" t="s">
        <v>8</v>
      </c>
      <c r="O21" s="328" t="s">
        <v>8</v>
      </c>
      <c r="P21" s="328" t="s">
        <v>8</v>
      </c>
      <c r="Q21" s="329" t="s">
        <v>8</v>
      </c>
      <c r="R21" s="329" t="s">
        <v>8</v>
      </c>
      <c r="S21" s="329" t="s">
        <v>8</v>
      </c>
    </row>
    <row r="22" spans="1:19" x14ac:dyDescent="0.25">
      <c r="A22" s="253" t="s">
        <v>40</v>
      </c>
      <c r="B22" s="330" t="s">
        <v>163</v>
      </c>
      <c r="C22" s="331" t="s">
        <v>8</v>
      </c>
      <c r="D22" s="332" t="s">
        <v>8</v>
      </c>
      <c r="E22" s="332" t="s">
        <v>8</v>
      </c>
      <c r="F22" s="332" t="s">
        <v>8</v>
      </c>
      <c r="G22" s="332" t="s">
        <v>8</v>
      </c>
      <c r="H22" s="332" t="s">
        <v>8</v>
      </c>
      <c r="I22" s="332" t="s">
        <v>8</v>
      </c>
      <c r="J22" s="332" t="s">
        <v>8</v>
      </c>
      <c r="K22" s="332" t="s">
        <v>8</v>
      </c>
      <c r="L22" s="332" t="s">
        <v>8</v>
      </c>
      <c r="M22" s="332" t="s">
        <v>8</v>
      </c>
      <c r="N22" s="332" t="s">
        <v>8</v>
      </c>
      <c r="O22" s="332" t="s">
        <v>8</v>
      </c>
      <c r="P22" s="332" t="s">
        <v>8</v>
      </c>
      <c r="Q22" s="333" t="s">
        <v>8</v>
      </c>
      <c r="R22" s="333" t="s">
        <v>8</v>
      </c>
      <c r="S22" s="333" t="s">
        <v>8</v>
      </c>
    </row>
    <row r="23" spans="1:19" x14ac:dyDescent="0.25">
      <c r="A23" s="253" t="s">
        <v>79</v>
      </c>
      <c r="B23" s="334" t="s">
        <v>164</v>
      </c>
      <c r="C23" s="335" t="s">
        <v>8</v>
      </c>
      <c r="D23" s="336">
        <f t="shared" ref="D23:P23" si="4">D4+D5+D8++D12</f>
        <v>7621388.9985964652</v>
      </c>
      <c r="E23" s="336">
        <f t="shared" si="4"/>
        <v>8271158.8851050809</v>
      </c>
      <c r="F23" s="336">
        <f t="shared" si="4"/>
        <v>8959143.0977239981</v>
      </c>
      <c r="G23" s="336">
        <f t="shared" si="4"/>
        <v>9728589.3709965218</v>
      </c>
      <c r="H23" s="336">
        <f t="shared" si="4"/>
        <v>10510967.169913081</v>
      </c>
      <c r="I23" s="336">
        <f t="shared" si="4"/>
        <v>11228670.233094096</v>
      </c>
      <c r="J23" s="336">
        <f t="shared" si="4"/>
        <v>11899385.573330268</v>
      </c>
      <c r="K23" s="336">
        <f t="shared" si="4"/>
        <v>12597324.457268668</v>
      </c>
      <c r="L23" s="336">
        <f t="shared" si="4"/>
        <v>13335270.430367371</v>
      </c>
      <c r="M23" s="336">
        <f t="shared" si="4"/>
        <v>14113464.430151284</v>
      </c>
      <c r="N23" s="336">
        <f t="shared" si="4"/>
        <v>14862750.220016982</v>
      </c>
      <c r="O23" s="336">
        <f t="shared" si="4"/>
        <v>15530959.246053502</v>
      </c>
      <c r="P23" s="336">
        <f t="shared" si="4"/>
        <v>138659072.11261731</v>
      </c>
      <c r="Q23" s="337" t="s">
        <v>8</v>
      </c>
      <c r="R23" s="337" t="s">
        <v>8</v>
      </c>
      <c r="S23" s="337" t="s">
        <v>8</v>
      </c>
    </row>
    <row r="24" spans="1:19" x14ac:dyDescent="0.25">
      <c r="A24" s="253" t="s">
        <v>81</v>
      </c>
      <c r="B24" s="338" t="s">
        <v>165</v>
      </c>
      <c r="C24" s="339" t="s">
        <v>8</v>
      </c>
      <c r="D24" s="340">
        <f t="shared" ref="D24:P24" si="5">D6+D7</f>
        <v>863661.25178548181</v>
      </c>
      <c r="E24" s="340">
        <f t="shared" si="5"/>
        <v>923372.66828233493</v>
      </c>
      <c r="F24" s="340">
        <f t="shared" si="5"/>
        <v>987932.2110037317</v>
      </c>
      <c r="G24" s="340">
        <f t="shared" si="5"/>
        <v>1055563.8805919925</v>
      </c>
      <c r="H24" s="340">
        <f t="shared" si="5"/>
        <v>1122769.143174977</v>
      </c>
      <c r="I24" s="340">
        <f t="shared" si="5"/>
        <v>1188242.5098209248</v>
      </c>
      <c r="J24" s="340">
        <f t="shared" si="5"/>
        <v>1251871.8760973597</v>
      </c>
      <c r="K24" s="340">
        <f t="shared" si="5"/>
        <v>1316152.1565488912</v>
      </c>
      <c r="L24" s="340">
        <f t="shared" si="5"/>
        <v>1383295.722380324</v>
      </c>
      <c r="M24" s="340">
        <f t="shared" si="5"/>
        <v>1451666.0122672762</v>
      </c>
      <c r="N24" s="340">
        <f t="shared" si="5"/>
        <v>1517148.7230265983</v>
      </c>
      <c r="O24" s="340">
        <f t="shared" si="5"/>
        <v>1580612.2981654368</v>
      </c>
      <c r="P24" s="340">
        <f t="shared" si="5"/>
        <v>14642288.453145329</v>
      </c>
      <c r="Q24" s="341" t="s">
        <v>8</v>
      </c>
      <c r="R24" s="341" t="s">
        <v>8</v>
      </c>
      <c r="S24" s="341" t="s">
        <v>8</v>
      </c>
    </row>
    <row r="25" spans="1:19" x14ac:dyDescent="0.25">
      <c r="A25" s="253" t="s">
        <v>82</v>
      </c>
      <c r="B25" s="342" t="s">
        <v>92</v>
      </c>
      <c r="C25" s="343" t="s">
        <v>8</v>
      </c>
      <c r="D25" s="344">
        <f t="shared" ref="D25:P25" si="6">D16</f>
        <v>11971.209133999344</v>
      </c>
      <c r="E25" s="344">
        <f t="shared" si="6"/>
        <v>12061.96016423221</v>
      </c>
      <c r="F25" s="344">
        <f t="shared" si="6"/>
        <v>12134.688144755659</v>
      </c>
      <c r="G25" s="344">
        <f t="shared" si="6"/>
        <v>12192.706187460803</v>
      </c>
      <c r="H25" s="344">
        <f t="shared" si="6"/>
        <v>12232.446526116781</v>
      </c>
      <c r="I25" s="344">
        <f t="shared" si="6"/>
        <v>12268.431597812221</v>
      </c>
      <c r="J25" s="344">
        <f t="shared" si="6"/>
        <v>12305.026831225972</v>
      </c>
      <c r="K25" s="344">
        <f t="shared" si="6"/>
        <v>12335.817713804805</v>
      </c>
      <c r="L25" s="344">
        <f t="shared" si="6"/>
        <v>12358.488723465325</v>
      </c>
      <c r="M25" s="344">
        <f t="shared" si="6"/>
        <v>12377.600707665024</v>
      </c>
      <c r="N25" s="344">
        <f t="shared" si="6"/>
        <v>12396.961746324514</v>
      </c>
      <c r="O25" s="344">
        <f t="shared" si="6"/>
        <v>12448.206005093594</v>
      </c>
      <c r="P25" s="344">
        <f t="shared" si="6"/>
        <v>147083.54348195624</v>
      </c>
      <c r="Q25" s="345" t="s">
        <v>8</v>
      </c>
      <c r="R25" s="345" t="s">
        <v>8</v>
      </c>
      <c r="S25" s="345" t="s">
        <v>8</v>
      </c>
    </row>
    <row r="26" spans="1:19" x14ac:dyDescent="0.25">
      <c r="A26" s="253" t="s">
        <v>84</v>
      </c>
      <c r="B26" s="346" t="s">
        <v>94</v>
      </c>
      <c r="C26" s="347" t="s">
        <v>8</v>
      </c>
      <c r="D26" s="348">
        <f t="shared" ref="D26:P26" si="7">D17</f>
        <v>1071.4307567288101</v>
      </c>
      <c r="E26" s="348">
        <f t="shared" si="7"/>
        <v>1079.5530310878946</v>
      </c>
      <c r="F26" s="348">
        <f t="shared" si="7"/>
        <v>1086.0622311474181</v>
      </c>
      <c r="G26" s="348">
        <f t="shared" si="7"/>
        <v>1091.254882508169</v>
      </c>
      <c r="H26" s="348">
        <f t="shared" si="7"/>
        <v>1094.8116678455754</v>
      </c>
      <c r="I26" s="348">
        <f t="shared" si="7"/>
        <v>1098.0323544250193</v>
      </c>
      <c r="J26" s="348">
        <f t="shared" si="7"/>
        <v>1101.3076508625197</v>
      </c>
      <c r="K26" s="348">
        <f t="shared" si="7"/>
        <v>1104.0634542448274</v>
      </c>
      <c r="L26" s="348">
        <f t="shared" si="7"/>
        <v>1106.0925238872071</v>
      </c>
      <c r="M26" s="348">
        <f t="shared" si="7"/>
        <v>1107.803058509438</v>
      </c>
      <c r="N26" s="348">
        <f t="shared" si="7"/>
        <v>1109.5358836626699</v>
      </c>
      <c r="O26" s="348">
        <f t="shared" si="7"/>
        <v>1114.1222770951451</v>
      </c>
      <c r="P26" s="348">
        <f t="shared" si="7"/>
        <v>13164.069772004694</v>
      </c>
      <c r="Q26" s="349" t="s">
        <v>8</v>
      </c>
      <c r="R26" s="349" t="s">
        <v>8</v>
      </c>
      <c r="S26" s="349" t="s">
        <v>8</v>
      </c>
    </row>
    <row r="27" spans="1:19" x14ac:dyDescent="0.25">
      <c r="A27" s="253" t="s">
        <v>85</v>
      </c>
      <c r="B27" s="350" t="s">
        <v>166</v>
      </c>
      <c r="C27" s="351" t="s">
        <v>8</v>
      </c>
      <c r="D27" s="352">
        <f t="shared" ref="D27:P27" si="8">SUM(D23:D26)</f>
        <v>8498092.8902726751</v>
      </c>
      <c r="E27" s="352">
        <f t="shared" si="8"/>
        <v>9207673.0665827375</v>
      </c>
      <c r="F27" s="352">
        <f t="shared" si="8"/>
        <v>9960296.0591036342</v>
      </c>
      <c r="G27" s="352">
        <f t="shared" si="8"/>
        <v>10797437.212658484</v>
      </c>
      <c r="H27" s="352">
        <f t="shared" si="8"/>
        <v>11647063.571282022</v>
      </c>
      <c r="I27" s="352">
        <f t="shared" si="8"/>
        <v>12430279.206867259</v>
      </c>
      <c r="J27" s="352">
        <f t="shared" si="8"/>
        <v>13164663.783909716</v>
      </c>
      <c r="K27" s="352">
        <f t="shared" si="8"/>
        <v>13926916.494985608</v>
      </c>
      <c r="L27" s="352">
        <f t="shared" si="8"/>
        <v>14732030.733995048</v>
      </c>
      <c r="M27" s="352">
        <f t="shared" si="8"/>
        <v>15578615.846184734</v>
      </c>
      <c r="N27" s="352">
        <f t="shared" si="8"/>
        <v>16393405.440673567</v>
      </c>
      <c r="O27" s="352">
        <f t="shared" si="8"/>
        <v>17125133.872501127</v>
      </c>
      <c r="P27" s="352">
        <f t="shared" si="8"/>
        <v>153461608.17901659</v>
      </c>
      <c r="Q27" s="353" t="s">
        <v>8</v>
      </c>
      <c r="R27" s="353" t="s">
        <v>8</v>
      </c>
      <c r="S27" s="353" t="s">
        <v>8</v>
      </c>
    </row>
    <row r="28" spans="1:19" x14ac:dyDescent="0.25">
      <c r="A28" s="253" t="s">
        <v>87</v>
      </c>
      <c r="B28" s="354" t="s">
        <v>8</v>
      </c>
      <c r="C28" s="355" t="s">
        <v>8</v>
      </c>
      <c r="D28" s="356" t="s">
        <v>8</v>
      </c>
      <c r="E28" s="356" t="s">
        <v>8</v>
      </c>
      <c r="F28" s="356" t="s">
        <v>8</v>
      </c>
      <c r="G28" s="356" t="s">
        <v>8</v>
      </c>
      <c r="H28" s="356" t="s">
        <v>8</v>
      </c>
      <c r="I28" s="356" t="s">
        <v>8</v>
      </c>
      <c r="J28" s="356" t="s">
        <v>8</v>
      </c>
      <c r="K28" s="356" t="s">
        <v>8</v>
      </c>
      <c r="L28" s="356" t="s">
        <v>8</v>
      </c>
      <c r="M28" s="356" t="s">
        <v>8</v>
      </c>
      <c r="N28" s="356" t="s">
        <v>8</v>
      </c>
      <c r="O28" s="356" t="s">
        <v>8</v>
      </c>
      <c r="P28" s="356" t="s">
        <v>8</v>
      </c>
      <c r="Q28" s="357" t="s">
        <v>8</v>
      </c>
      <c r="R28" s="357" t="s">
        <v>8</v>
      </c>
      <c r="S28" s="357" t="s">
        <v>8</v>
      </c>
    </row>
    <row r="29" spans="1:19" x14ac:dyDescent="0.25">
      <c r="A29" s="253" t="s">
        <v>89</v>
      </c>
      <c r="B29" s="358" t="s">
        <v>167</v>
      </c>
      <c r="C29" s="359" t="s">
        <v>8</v>
      </c>
      <c r="D29" s="360" t="s">
        <v>8</v>
      </c>
      <c r="E29" s="360" t="s">
        <v>8</v>
      </c>
      <c r="F29" s="360" t="s">
        <v>8</v>
      </c>
      <c r="G29" s="360" t="s">
        <v>8</v>
      </c>
      <c r="H29" s="360" t="s">
        <v>8</v>
      </c>
      <c r="I29" s="360" t="s">
        <v>8</v>
      </c>
      <c r="J29" s="360" t="s">
        <v>8</v>
      </c>
      <c r="K29" s="360" t="s">
        <v>8</v>
      </c>
      <c r="L29" s="360" t="s">
        <v>8</v>
      </c>
      <c r="M29" s="360" t="s">
        <v>8</v>
      </c>
      <c r="N29" s="360" t="s">
        <v>8</v>
      </c>
      <c r="O29" s="360" t="s">
        <v>8</v>
      </c>
      <c r="P29" s="360" t="s">
        <v>8</v>
      </c>
      <c r="Q29" s="361" t="s">
        <v>8</v>
      </c>
      <c r="R29" s="361" t="s">
        <v>8</v>
      </c>
      <c r="S29" s="361" t="s">
        <v>8</v>
      </c>
    </row>
    <row r="30" spans="1:19" x14ac:dyDescent="0.25">
      <c r="A30" s="253" t="s">
        <v>91</v>
      </c>
      <c r="B30" s="362" t="s">
        <v>101</v>
      </c>
      <c r="C30" s="351" t="s">
        <v>8</v>
      </c>
      <c r="D30" s="363">
        <v>0.91785169523153998</v>
      </c>
      <c r="E30" s="363">
        <v>0.91785169523153998</v>
      </c>
      <c r="F30" s="363">
        <v>0.91785169523153998</v>
      </c>
      <c r="G30" s="363">
        <v>0.91785169523153998</v>
      </c>
      <c r="H30" s="363">
        <v>0.91785169523153998</v>
      </c>
      <c r="I30" s="363">
        <v>0.91785169523153998</v>
      </c>
      <c r="J30" s="363">
        <v>0.91785169523153998</v>
      </c>
      <c r="K30" s="363">
        <v>0.91785169523153998</v>
      </c>
      <c r="L30" s="363">
        <v>0.91785169523153998</v>
      </c>
      <c r="M30" s="363">
        <v>0.91785169523153998</v>
      </c>
      <c r="N30" s="363">
        <v>0.91785169523153998</v>
      </c>
      <c r="O30" s="363">
        <v>0.91785169523153998</v>
      </c>
      <c r="P30" s="363">
        <v>0.91785169523153998</v>
      </c>
      <c r="Q30" s="353" t="s">
        <v>8</v>
      </c>
      <c r="R30" s="353" t="s">
        <v>8</v>
      </c>
      <c r="S30" s="353" t="s">
        <v>8</v>
      </c>
    </row>
    <row r="31" spans="1:19" x14ac:dyDescent="0.25">
      <c r="A31" s="253" t="s">
        <v>93</v>
      </c>
      <c r="B31" s="364" t="s">
        <v>103</v>
      </c>
      <c r="C31" s="351" t="s">
        <v>8</v>
      </c>
      <c r="D31" s="365">
        <v>8.2148304768459995E-2</v>
      </c>
      <c r="E31" s="365">
        <v>8.2148304768459995E-2</v>
      </c>
      <c r="F31" s="365">
        <v>8.2148304768459995E-2</v>
      </c>
      <c r="G31" s="365">
        <v>8.2148304768459995E-2</v>
      </c>
      <c r="H31" s="365">
        <v>8.2148304768459995E-2</v>
      </c>
      <c r="I31" s="365">
        <v>8.2148304768459995E-2</v>
      </c>
      <c r="J31" s="365">
        <v>8.2148304768459995E-2</v>
      </c>
      <c r="K31" s="365">
        <v>8.2148304768459995E-2</v>
      </c>
      <c r="L31" s="365">
        <v>8.2148304768459995E-2</v>
      </c>
      <c r="M31" s="365">
        <v>8.2148304768459995E-2</v>
      </c>
      <c r="N31" s="365">
        <v>8.2148304768459995E-2</v>
      </c>
      <c r="O31" s="365">
        <v>8.2148304768459995E-2</v>
      </c>
      <c r="P31" s="365">
        <v>8.2148304768459995E-2</v>
      </c>
      <c r="Q31" s="353" t="s">
        <v>8</v>
      </c>
      <c r="R31" s="353" t="s">
        <v>8</v>
      </c>
      <c r="S31" s="353" t="s">
        <v>8</v>
      </c>
    </row>
    <row r="32" spans="1:19" x14ac:dyDescent="0.25">
      <c r="A32" s="253" t="s">
        <v>95</v>
      </c>
      <c r="B32" s="366" t="s">
        <v>8</v>
      </c>
      <c r="C32" s="367" t="s">
        <v>8</v>
      </c>
      <c r="D32" s="368" t="s">
        <v>8</v>
      </c>
      <c r="E32" s="368" t="s">
        <v>8</v>
      </c>
      <c r="F32" s="368" t="s">
        <v>8</v>
      </c>
      <c r="G32" s="368" t="s">
        <v>8</v>
      </c>
      <c r="H32" s="368" t="s">
        <v>8</v>
      </c>
      <c r="I32" s="368" t="s">
        <v>8</v>
      </c>
      <c r="J32" s="368" t="s">
        <v>8</v>
      </c>
      <c r="K32" s="368" t="s">
        <v>8</v>
      </c>
      <c r="L32" s="368" t="s">
        <v>8</v>
      </c>
      <c r="M32" s="368" t="s">
        <v>8</v>
      </c>
      <c r="N32" s="368" t="s">
        <v>8</v>
      </c>
      <c r="O32" s="368" t="s">
        <v>8</v>
      </c>
      <c r="P32" s="368" t="s">
        <v>8</v>
      </c>
      <c r="Q32" s="369" t="s">
        <v>8</v>
      </c>
      <c r="R32" s="369" t="s">
        <v>8</v>
      </c>
      <c r="S32" s="369" t="s">
        <v>8</v>
      </c>
    </row>
    <row r="33" spans="1:19" x14ac:dyDescent="0.25">
      <c r="A33" s="253" t="s">
        <v>97</v>
      </c>
      <c r="B33" s="370" t="s">
        <v>168</v>
      </c>
      <c r="C33" s="371" t="s">
        <v>8</v>
      </c>
      <c r="D33" s="372" t="s">
        <v>8</v>
      </c>
      <c r="E33" s="372" t="s">
        <v>8</v>
      </c>
      <c r="F33" s="372" t="s">
        <v>8</v>
      </c>
      <c r="G33" s="372" t="s">
        <v>8</v>
      </c>
      <c r="H33" s="372" t="s">
        <v>8</v>
      </c>
      <c r="I33" s="372" t="s">
        <v>8</v>
      </c>
      <c r="J33" s="372" t="s">
        <v>8</v>
      </c>
      <c r="K33" s="372" t="s">
        <v>8</v>
      </c>
      <c r="L33" s="372" t="s">
        <v>8</v>
      </c>
      <c r="M33" s="372" t="s">
        <v>8</v>
      </c>
      <c r="N33" s="372" t="s">
        <v>8</v>
      </c>
      <c r="O33" s="372" t="s">
        <v>8</v>
      </c>
      <c r="P33" s="372" t="s">
        <v>8</v>
      </c>
      <c r="Q33" s="373" t="s">
        <v>8</v>
      </c>
      <c r="R33" s="373" t="s">
        <v>8</v>
      </c>
      <c r="S33" s="373" t="s">
        <v>8</v>
      </c>
    </row>
    <row r="34" spans="1:19" x14ac:dyDescent="0.25">
      <c r="A34" s="253" t="s">
        <v>98</v>
      </c>
      <c r="B34" s="374" t="s">
        <v>108</v>
      </c>
      <c r="C34" s="351" t="s">
        <v>8</v>
      </c>
      <c r="D34" s="375">
        <v>1</v>
      </c>
      <c r="E34" s="375">
        <v>1</v>
      </c>
      <c r="F34" s="375">
        <v>1</v>
      </c>
      <c r="G34" s="375">
        <v>1</v>
      </c>
      <c r="H34" s="375">
        <v>1</v>
      </c>
      <c r="I34" s="375">
        <v>1</v>
      </c>
      <c r="J34" s="375">
        <v>1</v>
      </c>
      <c r="K34" s="375">
        <v>1</v>
      </c>
      <c r="L34" s="375">
        <v>1</v>
      </c>
      <c r="M34" s="375">
        <v>1</v>
      </c>
      <c r="N34" s="375">
        <v>1</v>
      </c>
      <c r="O34" s="375">
        <v>1</v>
      </c>
      <c r="P34" s="375">
        <v>1</v>
      </c>
      <c r="Q34" s="353" t="s">
        <v>8</v>
      </c>
      <c r="R34" s="353" t="s">
        <v>8</v>
      </c>
      <c r="S34" s="353" t="s">
        <v>8</v>
      </c>
    </row>
    <row r="35" spans="1:19" x14ac:dyDescent="0.25">
      <c r="A35" s="253" t="s">
        <v>100</v>
      </c>
      <c r="B35" s="376" t="s">
        <v>110</v>
      </c>
      <c r="C35" s="351" t="s">
        <v>8</v>
      </c>
      <c r="D35" s="377">
        <v>0.90258099999999997</v>
      </c>
      <c r="E35" s="377">
        <v>0.90258099999999997</v>
      </c>
      <c r="F35" s="377">
        <v>0.90258099999999997</v>
      </c>
      <c r="G35" s="377">
        <v>0.90258099999999997</v>
      </c>
      <c r="H35" s="377">
        <v>0.90258099999999997</v>
      </c>
      <c r="I35" s="377">
        <v>0.90258099999999997</v>
      </c>
      <c r="J35" s="377">
        <v>0.90258099999999997</v>
      </c>
      <c r="K35" s="377">
        <v>0.90258099999999997</v>
      </c>
      <c r="L35" s="377">
        <v>0.90258099999999997</v>
      </c>
      <c r="M35" s="377">
        <v>0.90258099999999997</v>
      </c>
      <c r="N35" s="377">
        <v>0.90258099999999997</v>
      </c>
      <c r="O35" s="377">
        <v>0.90258099999999997</v>
      </c>
      <c r="P35" s="377">
        <v>0.90258099999999997</v>
      </c>
      <c r="Q35" s="353" t="s">
        <v>8</v>
      </c>
      <c r="R35" s="353" t="s">
        <v>8</v>
      </c>
      <c r="S35" s="353" t="s">
        <v>8</v>
      </c>
    </row>
    <row r="36" spans="1:19" x14ac:dyDescent="0.25">
      <c r="A36" s="253" t="s">
        <v>102</v>
      </c>
      <c r="B36" s="378" t="s">
        <v>112</v>
      </c>
      <c r="C36" s="351" t="s">
        <v>8</v>
      </c>
      <c r="D36" s="379">
        <v>0.96898399999999996</v>
      </c>
      <c r="E36" s="379">
        <v>0.96898399999999996</v>
      </c>
      <c r="F36" s="379">
        <v>0.96898399999999996</v>
      </c>
      <c r="G36" s="379">
        <v>0.96898399999999996</v>
      </c>
      <c r="H36" s="379">
        <v>0.96898399999999996</v>
      </c>
      <c r="I36" s="379">
        <v>0.96898399999999996</v>
      </c>
      <c r="J36" s="379">
        <v>0.96898399999999996</v>
      </c>
      <c r="K36" s="379">
        <v>0.96898399999999996</v>
      </c>
      <c r="L36" s="379">
        <v>0.96898399999999996</v>
      </c>
      <c r="M36" s="379">
        <v>0.96898399999999996</v>
      </c>
      <c r="N36" s="379">
        <v>0.96898399999999996</v>
      </c>
      <c r="O36" s="379">
        <v>0.96898399999999996</v>
      </c>
      <c r="P36" s="379">
        <v>0.96898399999999996</v>
      </c>
      <c r="Q36" s="353" t="s">
        <v>8</v>
      </c>
      <c r="R36" s="353" t="s">
        <v>8</v>
      </c>
      <c r="S36" s="353" t="s">
        <v>8</v>
      </c>
    </row>
    <row r="37" spans="1:19" x14ac:dyDescent="0.25">
      <c r="A37" s="253" t="s">
        <v>104</v>
      </c>
      <c r="B37" s="380" t="s">
        <v>8</v>
      </c>
      <c r="C37" s="381" t="s">
        <v>8</v>
      </c>
      <c r="D37" s="382" t="s">
        <v>8</v>
      </c>
      <c r="E37" s="382" t="s">
        <v>8</v>
      </c>
      <c r="F37" s="382" t="s">
        <v>8</v>
      </c>
      <c r="G37" s="382" t="s">
        <v>8</v>
      </c>
      <c r="H37" s="382" t="s">
        <v>8</v>
      </c>
      <c r="I37" s="382" t="s">
        <v>8</v>
      </c>
      <c r="J37" s="382" t="s">
        <v>8</v>
      </c>
      <c r="K37" s="382" t="s">
        <v>8</v>
      </c>
      <c r="L37" s="382" t="s">
        <v>8</v>
      </c>
      <c r="M37" s="382" t="s">
        <v>8</v>
      </c>
      <c r="N37" s="382" t="s">
        <v>8</v>
      </c>
      <c r="O37" s="382" t="s">
        <v>8</v>
      </c>
      <c r="P37" s="382" t="s">
        <v>8</v>
      </c>
      <c r="Q37" s="383" t="s">
        <v>8</v>
      </c>
      <c r="R37" s="383" t="s">
        <v>8</v>
      </c>
      <c r="S37" s="383" t="s">
        <v>8</v>
      </c>
    </row>
    <row r="38" spans="1:19" x14ac:dyDescent="0.25">
      <c r="A38" s="253" t="s">
        <v>105</v>
      </c>
      <c r="B38" s="322" t="s">
        <v>169</v>
      </c>
      <c r="C38" s="351" t="s">
        <v>8</v>
      </c>
      <c r="D38" s="352">
        <f t="shared" ref="D38:P38" si="9">D23*D34</f>
        <v>7621388.9985964652</v>
      </c>
      <c r="E38" s="352">
        <f t="shared" si="9"/>
        <v>8271158.8851050809</v>
      </c>
      <c r="F38" s="352">
        <f t="shared" si="9"/>
        <v>8959143.0977239981</v>
      </c>
      <c r="G38" s="352">
        <f t="shared" si="9"/>
        <v>9728589.3709965218</v>
      </c>
      <c r="H38" s="352">
        <f t="shared" si="9"/>
        <v>10510967.169913081</v>
      </c>
      <c r="I38" s="352">
        <f t="shared" si="9"/>
        <v>11228670.233094096</v>
      </c>
      <c r="J38" s="352">
        <f t="shared" si="9"/>
        <v>11899385.573330268</v>
      </c>
      <c r="K38" s="352">
        <f t="shared" si="9"/>
        <v>12597324.457268668</v>
      </c>
      <c r="L38" s="352">
        <f t="shared" si="9"/>
        <v>13335270.430367371</v>
      </c>
      <c r="M38" s="352">
        <f t="shared" si="9"/>
        <v>14113464.430151284</v>
      </c>
      <c r="N38" s="352">
        <f t="shared" si="9"/>
        <v>14862750.220016982</v>
      </c>
      <c r="O38" s="352">
        <f t="shared" si="9"/>
        <v>15530959.246053502</v>
      </c>
      <c r="P38" s="352">
        <f t="shared" si="9"/>
        <v>138659072.11261731</v>
      </c>
      <c r="Q38" s="353" t="s">
        <v>8</v>
      </c>
      <c r="R38" s="353" t="s">
        <v>8</v>
      </c>
      <c r="S38" s="353" t="s">
        <v>8</v>
      </c>
    </row>
    <row r="39" spans="1:19" x14ac:dyDescent="0.25">
      <c r="A39" s="253" t="s">
        <v>107</v>
      </c>
      <c r="B39" s="322" t="s">
        <v>170</v>
      </c>
      <c r="C39" s="351" t="s">
        <v>8</v>
      </c>
      <c r="D39" s="352">
        <f t="shared" ref="D39:P39" si="10">D24*D35</f>
        <v>779524.23629779194</v>
      </c>
      <c r="E39" s="352">
        <f t="shared" si="10"/>
        <v>833418.62631093815</v>
      </c>
      <c r="F39" s="352">
        <f t="shared" si="10"/>
        <v>891688.84293995914</v>
      </c>
      <c r="G39" s="352">
        <f t="shared" si="10"/>
        <v>952731.90290860122</v>
      </c>
      <c r="H39" s="352">
        <f t="shared" si="10"/>
        <v>1013390.0960160139</v>
      </c>
      <c r="I39" s="352">
        <f t="shared" si="10"/>
        <v>1072485.1127566802</v>
      </c>
      <c r="J39" s="352">
        <f t="shared" si="10"/>
        <v>1129915.7697998309</v>
      </c>
      <c r="K39" s="352">
        <f t="shared" si="10"/>
        <v>1187933.9296100547</v>
      </c>
      <c r="L39" s="352">
        <f t="shared" si="10"/>
        <v>1248536.4364017553</v>
      </c>
      <c r="M39" s="352">
        <f t="shared" si="10"/>
        <v>1310246.1610182105</v>
      </c>
      <c r="N39" s="352">
        <f t="shared" si="10"/>
        <v>1369349.6115780701</v>
      </c>
      <c r="O39" s="352">
        <f t="shared" si="10"/>
        <v>1426630.6286904581</v>
      </c>
      <c r="P39" s="352">
        <f t="shared" si="10"/>
        <v>13215851.354328364</v>
      </c>
      <c r="Q39" s="353" t="s">
        <v>8</v>
      </c>
      <c r="R39" s="353" t="s">
        <v>8</v>
      </c>
      <c r="S39" s="353" t="s">
        <v>8</v>
      </c>
    </row>
    <row r="40" spans="1:19" x14ac:dyDescent="0.25">
      <c r="A40" s="253" t="s">
        <v>109</v>
      </c>
      <c r="B40" s="322" t="s">
        <v>171</v>
      </c>
      <c r="C40" s="351" t="s">
        <v>8</v>
      </c>
      <c r="D40" s="352">
        <f t="shared" ref="D40:P40" si="11">D25*D36</f>
        <v>11599.910111499219</v>
      </c>
      <c r="E40" s="352">
        <f t="shared" si="11"/>
        <v>11687.846407778383</v>
      </c>
      <c r="F40" s="352">
        <f t="shared" si="11"/>
        <v>11758.318657257916</v>
      </c>
      <c r="G40" s="352">
        <f t="shared" si="11"/>
        <v>11814.537212350519</v>
      </c>
      <c r="H40" s="352">
        <f t="shared" si="11"/>
        <v>11853.044964662742</v>
      </c>
      <c r="I40" s="352">
        <f t="shared" si="11"/>
        <v>11887.913923374477</v>
      </c>
      <c r="J40" s="352">
        <f t="shared" si="11"/>
        <v>11923.374119028667</v>
      </c>
      <c r="K40" s="352">
        <f t="shared" si="11"/>
        <v>11953.209991593434</v>
      </c>
      <c r="L40" s="352">
        <f t="shared" si="11"/>
        <v>11975.177837218323</v>
      </c>
      <c r="M40" s="352">
        <f t="shared" si="11"/>
        <v>11993.697044116085</v>
      </c>
      <c r="N40" s="352">
        <f t="shared" si="11"/>
        <v>12012.457580800512</v>
      </c>
      <c r="O40" s="352">
        <f t="shared" si="11"/>
        <v>12062.112447639611</v>
      </c>
      <c r="P40" s="352">
        <f t="shared" si="11"/>
        <v>142521.60029731988</v>
      </c>
      <c r="Q40" s="353" t="s">
        <v>8</v>
      </c>
      <c r="R40" s="353" t="s">
        <v>8</v>
      </c>
      <c r="S40" s="353" t="s">
        <v>8</v>
      </c>
    </row>
    <row r="41" spans="1:19" x14ac:dyDescent="0.25">
      <c r="A41" s="253" t="s">
        <v>111</v>
      </c>
      <c r="B41" s="322" t="s">
        <v>172</v>
      </c>
      <c r="C41" s="384" t="s">
        <v>8</v>
      </c>
      <c r="D41" s="385">
        <f t="shared" ref="D41:P41" si="12">D26*D36</f>
        <v>1038.1992603781093</v>
      </c>
      <c r="E41" s="385">
        <f t="shared" si="12"/>
        <v>1046.0696142756724</v>
      </c>
      <c r="F41" s="385">
        <f t="shared" si="12"/>
        <v>1052.3769249861498</v>
      </c>
      <c r="G41" s="385">
        <f t="shared" si="12"/>
        <v>1057.4085210722956</v>
      </c>
      <c r="H41" s="385">
        <f t="shared" si="12"/>
        <v>1060.854989155677</v>
      </c>
      <c r="I41" s="385">
        <f t="shared" si="12"/>
        <v>1063.9757829201728</v>
      </c>
      <c r="J41" s="385">
        <f t="shared" si="12"/>
        <v>1067.1494927633678</v>
      </c>
      <c r="K41" s="385">
        <f t="shared" si="12"/>
        <v>1069.8198221479697</v>
      </c>
      <c r="L41" s="385">
        <f t="shared" si="12"/>
        <v>1071.7859581663215</v>
      </c>
      <c r="M41" s="385">
        <f t="shared" si="12"/>
        <v>1073.4434388467091</v>
      </c>
      <c r="N41" s="385">
        <f t="shared" si="12"/>
        <v>1075.1225186949885</v>
      </c>
      <c r="O41" s="385">
        <f t="shared" si="12"/>
        <v>1079.566660548762</v>
      </c>
      <c r="P41" s="385">
        <f t="shared" si="12"/>
        <v>12755.772983956196</v>
      </c>
      <c r="Q41" s="386" t="s">
        <v>8</v>
      </c>
      <c r="R41" s="386" t="s">
        <v>8</v>
      </c>
      <c r="S41" s="386" t="s">
        <v>8</v>
      </c>
    </row>
    <row r="42" spans="1:19" x14ac:dyDescent="0.25">
      <c r="A42" s="253" t="s">
        <v>113</v>
      </c>
      <c r="B42" s="322" t="s">
        <v>173</v>
      </c>
      <c r="C42" s="387" t="s">
        <v>8</v>
      </c>
      <c r="D42" s="388">
        <f t="shared" ref="D42:P42" si="13">SUM(D38:D41)</f>
        <v>8413551.3442661352</v>
      </c>
      <c r="E42" s="388">
        <f t="shared" si="13"/>
        <v>9117311.4274380747</v>
      </c>
      <c r="F42" s="388">
        <f t="shared" si="13"/>
        <v>9863642.6362462025</v>
      </c>
      <c r="G42" s="388">
        <f t="shared" si="13"/>
        <v>10694193.219638547</v>
      </c>
      <c r="H42" s="388">
        <f t="shared" si="13"/>
        <v>11537271.165882913</v>
      </c>
      <c r="I42" s="388">
        <f t="shared" si="13"/>
        <v>12314107.235557072</v>
      </c>
      <c r="J42" s="388">
        <f t="shared" si="13"/>
        <v>13042291.86674189</v>
      </c>
      <c r="K42" s="388">
        <f t="shared" si="13"/>
        <v>13798281.416692464</v>
      </c>
      <c r="L42" s="388">
        <f t="shared" si="13"/>
        <v>14596853.830564512</v>
      </c>
      <c r="M42" s="388">
        <f t="shared" si="13"/>
        <v>15436777.731652457</v>
      </c>
      <c r="N42" s="388">
        <f t="shared" si="13"/>
        <v>16245187.411694549</v>
      </c>
      <c r="O42" s="388">
        <f t="shared" si="13"/>
        <v>16970731.553852148</v>
      </c>
      <c r="P42" s="388">
        <f t="shared" si="13"/>
        <v>152030200.84022698</v>
      </c>
      <c r="Q42" s="389" t="s">
        <v>8</v>
      </c>
      <c r="R42" s="389" t="s">
        <v>8</v>
      </c>
      <c r="S42" s="389" t="s">
        <v>8</v>
      </c>
    </row>
    <row r="43" spans="1:19" x14ac:dyDescent="0.25">
      <c r="A43" s="253" t="s">
        <v>114</v>
      </c>
      <c r="B43" s="390" t="s">
        <v>8</v>
      </c>
      <c r="C43" s="391" t="s">
        <v>8</v>
      </c>
      <c r="D43" s="392" t="s">
        <v>8</v>
      </c>
      <c r="E43" s="392" t="s">
        <v>8</v>
      </c>
      <c r="F43" s="392" t="s">
        <v>8</v>
      </c>
      <c r="G43" s="392" t="s">
        <v>8</v>
      </c>
      <c r="H43" s="392" t="s">
        <v>8</v>
      </c>
      <c r="I43" s="392" t="s">
        <v>8</v>
      </c>
      <c r="J43" s="392" t="s">
        <v>8</v>
      </c>
      <c r="K43" s="392" t="s">
        <v>8</v>
      </c>
      <c r="L43" s="392" t="s">
        <v>8</v>
      </c>
      <c r="M43" s="392" t="s">
        <v>8</v>
      </c>
      <c r="N43" s="392" t="s">
        <v>8</v>
      </c>
      <c r="O43" s="392" t="s">
        <v>8</v>
      </c>
      <c r="P43" s="392" t="s">
        <v>8</v>
      </c>
      <c r="Q43" s="393" t="s">
        <v>8</v>
      </c>
      <c r="R43" s="393" t="s">
        <v>8</v>
      </c>
      <c r="S43" s="393" t="s">
        <v>8</v>
      </c>
    </row>
    <row r="44" spans="1:19" x14ac:dyDescent="0.25">
      <c r="A44" s="253" t="s">
        <v>116</v>
      </c>
      <c r="B44" s="394" t="s">
        <v>126</v>
      </c>
      <c r="C44" s="395" t="s">
        <v>8</v>
      </c>
      <c r="D44" s="396" t="s">
        <v>8</v>
      </c>
      <c r="E44" s="396" t="s">
        <v>8</v>
      </c>
      <c r="F44" s="396" t="s">
        <v>8</v>
      </c>
      <c r="G44" s="396" t="s">
        <v>8</v>
      </c>
      <c r="H44" s="396" t="s">
        <v>8</v>
      </c>
      <c r="I44" s="396" t="s">
        <v>8</v>
      </c>
      <c r="J44" s="396" t="s">
        <v>8</v>
      </c>
      <c r="K44" s="396" t="s">
        <v>8</v>
      </c>
      <c r="L44" s="396" t="s">
        <v>8</v>
      </c>
      <c r="M44" s="396" t="s">
        <v>8</v>
      </c>
      <c r="N44" s="396" t="s">
        <v>8</v>
      </c>
      <c r="O44" s="396" t="s">
        <v>8</v>
      </c>
      <c r="P44" s="396" t="s">
        <v>8</v>
      </c>
      <c r="Q44" s="397" t="s">
        <v>8</v>
      </c>
      <c r="R44" s="397" t="s">
        <v>8</v>
      </c>
      <c r="S44" s="397" t="s">
        <v>8</v>
      </c>
    </row>
    <row r="45" spans="1:19" x14ac:dyDescent="0.25">
      <c r="A45" s="253" t="s">
        <v>118</v>
      </c>
      <c r="B45" s="398" t="s">
        <v>128</v>
      </c>
      <c r="C45" s="399" t="s">
        <v>8</v>
      </c>
      <c r="D45" s="400" t="s">
        <v>8</v>
      </c>
      <c r="E45" s="400" t="s">
        <v>8</v>
      </c>
      <c r="F45" s="400" t="s">
        <v>8</v>
      </c>
      <c r="G45" s="400" t="s">
        <v>8</v>
      </c>
      <c r="H45" s="400" t="s">
        <v>8</v>
      </c>
      <c r="I45" s="400" t="s">
        <v>8</v>
      </c>
      <c r="J45" s="400" t="s">
        <v>8</v>
      </c>
      <c r="K45" s="400" t="s">
        <v>8</v>
      </c>
      <c r="L45" s="400" t="s">
        <v>8</v>
      </c>
      <c r="M45" s="400" t="s">
        <v>8</v>
      </c>
      <c r="N45" s="400" t="s">
        <v>8</v>
      </c>
      <c r="O45" s="400" t="s">
        <v>8</v>
      </c>
      <c r="P45" s="400" t="s">
        <v>8</v>
      </c>
      <c r="Q45" s="401" t="s">
        <v>8</v>
      </c>
      <c r="R45" s="401" t="s">
        <v>8</v>
      </c>
      <c r="S45" s="401" t="s">
        <v>8</v>
      </c>
    </row>
    <row r="46" spans="1:19" x14ac:dyDescent="0.25">
      <c r="A46" s="253" t="s">
        <v>120</v>
      </c>
      <c r="B46" s="402" t="s">
        <v>8</v>
      </c>
      <c r="C46" s="403" t="s">
        <v>8</v>
      </c>
      <c r="D46" s="404" t="s">
        <v>8</v>
      </c>
      <c r="E46" s="404" t="s">
        <v>8</v>
      </c>
      <c r="F46" s="404" t="s">
        <v>8</v>
      </c>
      <c r="G46" s="404" t="s">
        <v>8</v>
      </c>
      <c r="H46" s="404" t="s">
        <v>8</v>
      </c>
      <c r="I46" s="404" t="s">
        <v>8</v>
      </c>
      <c r="J46" s="404" t="s">
        <v>8</v>
      </c>
      <c r="K46" s="404" t="s">
        <v>8</v>
      </c>
      <c r="L46" s="404" t="s">
        <v>8</v>
      </c>
      <c r="M46" s="404" t="s">
        <v>8</v>
      </c>
      <c r="N46" s="404" t="s">
        <v>8</v>
      </c>
      <c r="O46" s="404" t="s">
        <v>8</v>
      </c>
      <c r="P46" s="404" t="s">
        <v>8</v>
      </c>
      <c r="Q46" s="405" t="s">
        <v>8</v>
      </c>
      <c r="R46" s="405" t="s">
        <v>8</v>
      </c>
      <c r="S46" s="405" t="s">
        <v>8</v>
      </c>
    </row>
    <row r="47" spans="1:19" x14ac:dyDescent="0.25">
      <c r="A47" s="253" t="s">
        <v>122</v>
      </c>
      <c r="B47" s="322" t="s">
        <v>174</v>
      </c>
      <c r="C47" s="351" t="s">
        <v>8</v>
      </c>
      <c r="D47" s="352">
        <f t="shared" ref="D47:P47" si="14">D48+D49</f>
        <v>6492619.5039544003</v>
      </c>
      <c r="E47" s="352">
        <f t="shared" si="14"/>
        <v>6999958.0460153185</v>
      </c>
      <c r="F47" s="352">
        <f t="shared" si="14"/>
        <v>7522940.3834727006</v>
      </c>
      <c r="G47" s="352">
        <f t="shared" si="14"/>
        <v>8078953.2748829667</v>
      </c>
      <c r="H47" s="352">
        <f t="shared" si="14"/>
        <v>8641863.3263875507</v>
      </c>
      <c r="I47" s="352">
        <f t="shared" si="14"/>
        <v>9181080.8482369669</v>
      </c>
      <c r="J47" s="352">
        <f t="shared" si="14"/>
        <v>9694602.4931951631</v>
      </c>
      <c r="K47" s="352">
        <f t="shared" si="14"/>
        <v>10213776.012655869</v>
      </c>
      <c r="L47" s="352">
        <f t="shared" si="14"/>
        <v>10752593.2741885</v>
      </c>
      <c r="M47" s="352">
        <f t="shared" si="14"/>
        <v>11309485.117198765</v>
      </c>
      <c r="N47" s="352">
        <f t="shared" si="14"/>
        <v>11852739.901489396</v>
      </c>
      <c r="O47" s="352">
        <f t="shared" si="14"/>
        <v>12357466.854840416</v>
      </c>
      <c r="P47" s="352">
        <f t="shared" si="14"/>
        <v>113098079.03651801</v>
      </c>
      <c r="Q47" s="353" t="s">
        <v>8</v>
      </c>
      <c r="R47" s="353" t="s">
        <v>8</v>
      </c>
      <c r="S47" s="353" t="s">
        <v>8</v>
      </c>
    </row>
    <row r="48" spans="1:19" x14ac:dyDescent="0.25">
      <c r="A48" s="253" t="s">
        <v>124</v>
      </c>
      <c r="B48" s="406" t="s">
        <v>133</v>
      </c>
      <c r="C48" s="351" t="s">
        <v>8</v>
      </c>
      <c r="D48" s="352">
        <f t="shared" ref="D48:P48" si="15">(D4+D5+D8)*D34</f>
        <v>5713095.2676566085</v>
      </c>
      <c r="E48" s="352">
        <f t="shared" si="15"/>
        <v>6166539.4197043804</v>
      </c>
      <c r="F48" s="352">
        <f t="shared" si="15"/>
        <v>6631251.5405327417</v>
      </c>
      <c r="G48" s="352">
        <f t="shared" si="15"/>
        <v>7126221.3719743658</v>
      </c>
      <c r="H48" s="352">
        <f t="shared" si="15"/>
        <v>7628473.2303715367</v>
      </c>
      <c r="I48" s="352">
        <f t="shared" si="15"/>
        <v>8108595.7354802871</v>
      </c>
      <c r="J48" s="352">
        <f t="shared" si="15"/>
        <v>8564686.7233953327</v>
      </c>
      <c r="K48" s="352">
        <f t="shared" si="15"/>
        <v>9025842.0830458142</v>
      </c>
      <c r="L48" s="352">
        <f t="shared" si="15"/>
        <v>9504056.8377867453</v>
      </c>
      <c r="M48" s="352">
        <f t="shared" si="15"/>
        <v>9999238.9561805539</v>
      </c>
      <c r="N48" s="352">
        <f t="shared" si="15"/>
        <v>10483390.289911326</v>
      </c>
      <c r="O48" s="352">
        <f t="shared" si="15"/>
        <v>10930836.226149958</v>
      </c>
      <c r="P48" s="352">
        <f t="shared" si="15"/>
        <v>99882227.682189643</v>
      </c>
      <c r="Q48" s="353" t="s">
        <v>8</v>
      </c>
      <c r="R48" s="353" t="s">
        <v>8</v>
      </c>
      <c r="S48" s="353" t="s">
        <v>8</v>
      </c>
    </row>
    <row r="49" spans="1:19" x14ac:dyDescent="0.25">
      <c r="A49" s="253" t="s">
        <v>125</v>
      </c>
      <c r="B49" s="407" t="s">
        <v>135</v>
      </c>
      <c r="C49" s="351" t="s">
        <v>8</v>
      </c>
      <c r="D49" s="352">
        <f t="shared" ref="D49:P49" si="16">(D6+D7)*D35</f>
        <v>779524.23629779194</v>
      </c>
      <c r="E49" s="352">
        <f t="shared" si="16"/>
        <v>833418.62631093815</v>
      </c>
      <c r="F49" s="352">
        <f t="shared" si="16"/>
        <v>891688.84293995914</v>
      </c>
      <c r="G49" s="352">
        <f t="shared" si="16"/>
        <v>952731.90290860122</v>
      </c>
      <c r="H49" s="352">
        <f t="shared" si="16"/>
        <v>1013390.0960160139</v>
      </c>
      <c r="I49" s="352">
        <f t="shared" si="16"/>
        <v>1072485.1127566802</v>
      </c>
      <c r="J49" s="352">
        <f t="shared" si="16"/>
        <v>1129915.7697998309</v>
      </c>
      <c r="K49" s="352">
        <f t="shared" si="16"/>
        <v>1187933.9296100547</v>
      </c>
      <c r="L49" s="352">
        <f t="shared" si="16"/>
        <v>1248536.4364017553</v>
      </c>
      <c r="M49" s="352">
        <f t="shared" si="16"/>
        <v>1310246.1610182105</v>
      </c>
      <c r="N49" s="352">
        <f t="shared" si="16"/>
        <v>1369349.6115780701</v>
      </c>
      <c r="O49" s="352">
        <f t="shared" si="16"/>
        <v>1426630.6286904581</v>
      </c>
      <c r="P49" s="352">
        <f t="shared" si="16"/>
        <v>13215851.354328364</v>
      </c>
      <c r="Q49" s="353" t="s">
        <v>8</v>
      </c>
      <c r="R49" s="353" t="s">
        <v>8</v>
      </c>
      <c r="S49" s="353" t="s">
        <v>8</v>
      </c>
    </row>
    <row r="50" spans="1:19" x14ac:dyDescent="0.25">
      <c r="A50" s="253" t="s">
        <v>127</v>
      </c>
      <c r="B50" s="322" t="s">
        <v>8</v>
      </c>
      <c r="C50" s="408" t="s">
        <v>8</v>
      </c>
      <c r="D50" s="409" t="s">
        <v>8</v>
      </c>
      <c r="E50" s="409" t="s">
        <v>8</v>
      </c>
      <c r="F50" s="409" t="s">
        <v>8</v>
      </c>
      <c r="G50" s="409" t="s">
        <v>8</v>
      </c>
      <c r="H50" s="409" t="s">
        <v>8</v>
      </c>
      <c r="I50" s="409" t="s">
        <v>8</v>
      </c>
      <c r="J50" s="409" t="s">
        <v>8</v>
      </c>
      <c r="K50" s="409" t="s">
        <v>8</v>
      </c>
      <c r="L50" s="409" t="s">
        <v>8</v>
      </c>
      <c r="M50" s="409" t="s">
        <v>8</v>
      </c>
      <c r="N50" s="409" t="s">
        <v>8</v>
      </c>
      <c r="O50" s="409" t="s">
        <v>8</v>
      </c>
      <c r="P50" s="409" t="s">
        <v>8</v>
      </c>
      <c r="Q50" s="410" t="s">
        <v>8</v>
      </c>
      <c r="R50" s="410" t="s">
        <v>8</v>
      </c>
      <c r="S50" s="410" t="s">
        <v>8</v>
      </c>
    </row>
    <row r="51" spans="1:19" x14ac:dyDescent="0.25">
      <c r="A51" s="253" t="s">
        <v>129</v>
      </c>
      <c r="B51" s="322" t="s">
        <v>175</v>
      </c>
      <c r="C51" s="351" t="s">
        <v>8</v>
      </c>
      <c r="D51" s="352">
        <f t="shared" ref="D51:P51" si="17">D52+D53</f>
        <v>1908293.730939857</v>
      </c>
      <c r="E51" s="352">
        <f t="shared" si="17"/>
        <v>2104619.4654007005</v>
      </c>
      <c r="F51" s="352">
        <f t="shared" si="17"/>
        <v>2327891.557191256</v>
      </c>
      <c r="G51" s="352">
        <f t="shared" si="17"/>
        <v>2602367.9990221555</v>
      </c>
      <c r="H51" s="352">
        <f t="shared" si="17"/>
        <v>2882493.9395415448</v>
      </c>
      <c r="I51" s="352">
        <f t="shared" si="17"/>
        <v>3120074.4976138086</v>
      </c>
      <c r="J51" s="352">
        <f t="shared" si="17"/>
        <v>3334698.849934936</v>
      </c>
      <c r="K51" s="352">
        <f t="shared" si="17"/>
        <v>3571482.3742228542</v>
      </c>
      <c r="L51" s="352">
        <f t="shared" si="17"/>
        <v>3831213.5925806258</v>
      </c>
      <c r="M51" s="352">
        <f t="shared" si="17"/>
        <v>4114225.4739707299</v>
      </c>
      <c r="N51" s="352">
        <f t="shared" si="17"/>
        <v>4379359.9301056573</v>
      </c>
      <c r="O51" s="352">
        <f t="shared" si="17"/>
        <v>4600123.0199035443</v>
      </c>
      <c r="P51" s="352">
        <f t="shared" si="17"/>
        <v>38776844.43042767</v>
      </c>
      <c r="Q51" s="353" t="s">
        <v>8</v>
      </c>
      <c r="R51" s="353" t="s">
        <v>8</v>
      </c>
      <c r="S51" s="353" t="s">
        <v>8</v>
      </c>
    </row>
    <row r="52" spans="1:19" x14ac:dyDescent="0.25">
      <c r="A52" s="253" t="s">
        <v>130</v>
      </c>
      <c r="B52" s="411" t="s">
        <v>133</v>
      </c>
      <c r="C52" s="351" t="s">
        <v>8</v>
      </c>
      <c r="D52" s="352">
        <f t="shared" ref="D52:P52" si="18">D12*D34</f>
        <v>1908293.730939857</v>
      </c>
      <c r="E52" s="352">
        <f t="shared" si="18"/>
        <v>2104619.4654007005</v>
      </c>
      <c r="F52" s="352">
        <f t="shared" si="18"/>
        <v>2327891.557191256</v>
      </c>
      <c r="G52" s="352">
        <f t="shared" si="18"/>
        <v>2602367.9990221555</v>
      </c>
      <c r="H52" s="352">
        <f t="shared" si="18"/>
        <v>2882493.9395415448</v>
      </c>
      <c r="I52" s="352">
        <f t="shared" si="18"/>
        <v>3120074.4976138086</v>
      </c>
      <c r="J52" s="352">
        <f t="shared" si="18"/>
        <v>3334698.849934936</v>
      </c>
      <c r="K52" s="352">
        <f t="shared" si="18"/>
        <v>3571482.3742228542</v>
      </c>
      <c r="L52" s="352">
        <f t="shared" si="18"/>
        <v>3831213.5925806258</v>
      </c>
      <c r="M52" s="352">
        <f t="shared" si="18"/>
        <v>4114225.4739707299</v>
      </c>
      <c r="N52" s="352">
        <f t="shared" si="18"/>
        <v>4379359.9301056573</v>
      </c>
      <c r="O52" s="352">
        <f t="shared" si="18"/>
        <v>4600123.0199035443</v>
      </c>
      <c r="P52" s="352">
        <f t="shared" si="18"/>
        <v>38776844.43042767</v>
      </c>
      <c r="Q52" s="353" t="s">
        <v>8</v>
      </c>
      <c r="R52" s="353" t="s">
        <v>8</v>
      </c>
      <c r="S52" s="353" t="s">
        <v>8</v>
      </c>
    </row>
    <row r="53" spans="1:19" x14ac:dyDescent="0.25">
      <c r="A53" s="253" t="s">
        <v>132</v>
      </c>
      <c r="B53" s="412" t="s">
        <v>135</v>
      </c>
      <c r="C53" s="351" t="s">
        <v>8</v>
      </c>
      <c r="D53" s="352">
        <f>0</f>
        <v>0</v>
      </c>
      <c r="E53" s="352">
        <f>0</f>
        <v>0</v>
      </c>
      <c r="F53" s="352">
        <f>0</f>
        <v>0</v>
      </c>
      <c r="G53" s="352">
        <f>0</f>
        <v>0</v>
      </c>
      <c r="H53" s="352">
        <f>0</f>
        <v>0</v>
      </c>
      <c r="I53" s="352">
        <f>0</f>
        <v>0</v>
      </c>
      <c r="J53" s="352">
        <f>0</f>
        <v>0</v>
      </c>
      <c r="K53" s="352">
        <f>0</f>
        <v>0</v>
      </c>
      <c r="L53" s="352">
        <f>0</f>
        <v>0</v>
      </c>
      <c r="M53" s="352">
        <f>0</f>
        <v>0</v>
      </c>
      <c r="N53" s="352">
        <f>0</f>
        <v>0</v>
      </c>
      <c r="O53" s="352">
        <f>0</f>
        <v>0</v>
      </c>
      <c r="P53" s="352">
        <f>0</f>
        <v>0</v>
      </c>
      <c r="Q53" s="353" t="s">
        <v>8</v>
      </c>
      <c r="R53" s="353" t="s">
        <v>8</v>
      </c>
      <c r="S53" s="353" t="s">
        <v>8</v>
      </c>
    </row>
    <row r="54" spans="1:19" x14ac:dyDescent="0.25">
      <c r="A54" s="253" t="s">
        <v>134</v>
      </c>
      <c r="B54" s="322" t="s">
        <v>8</v>
      </c>
      <c r="C54" s="413" t="s">
        <v>8</v>
      </c>
      <c r="D54" s="414" t="s">
        <v>8</v>
      </c>
      <c r="E54" s="414" t="s">
        <v>8</v>
      </c>
      <c r="F54" s="414" t="s">
        <v>8</v>
      </c>
      <c r="G54" s="414" t="s">
        <v>8</v>
      </c>
      <c r="H54" s="414" t="s">
        <v>8</v>
      </c>
      <c r="I54" s="414" t="s">
        <v>8</v>
      </c>
      <c r="J54" s="414" t="s">
        <v>8</v>
      </c>
      <c r="K54" s="414" t="s">
        <v>8</v>
      </c>
      <c r="L54" s="414" t="s">
        <v>8</v>
      </c>
      <c r="M54" s="414" t="s">
        <v>8</v>
      </c>
      <c r="N54" s="414" t="s">
        <v>8</v>
      </c>
      <c r="O54" s="414" t="s">
        <v>8</v>
      </c>
      <c r="P54" s="414" t="s">
        <v>8</v>
      </c>
      <c r="Q54" s="415" t="s">
        <v>8</v>
      </c>
      <c r="R54" s="415" t="s">
        <v>8</v>
      </c>
      <c r="S54" s="415" t="s">
        <v>8</v>
      </c>
    </row>
    <row r="55" spans="1:19" x14ac:dyDescent="0.25">
      <c r="A55" s="253" t="s">
        <v>136</v>
      </c>
      <c r="B55" s="322" t="s">
        <v>176</v>
      </c>
      <c r="C55" s="351" t="s">
        <v>8</v>
      </c>
      <c r="D55" s="352">
        <f t="shared" ref="D55:P55" si="19">D56+D57</f>
        <v>12638.109371877328</v>
      </c>
      <c r="E55" s="352">
        <f t="shared" si="19"/>
        <v>12733.916022054054</v>
      </c>
      <c r="F55" s="352">
        <f t="shared" si="19"/>
        <v>12810.695582244065</v>
      </c>
      <c r="G55" s="352">
        <f t="shared" si="19"/>
        <v>12871.945733422814</v>
      </c>
      <c r="H55" s="352">
        <f t="shared" si="19"/>
        <v>12913.89995381842</v>
      </c>
      <c r="I55" s="352">
        <f t="shared" si="19"/>
        <v>12951.889706294651</v>
      </c>
      <c r="J55" s="352">
        <f t="shared" si="19"/>
        <v>12990.523611792036</v>
      </c>
      <c r="K55" s="352">
        <f t="shared" si="19"/>
        <v>13023.029813741403</v>
      </c>
      <c r="L55" s="352">
        <f t="shared" si="19"/>
        <v>13046.963795384645</v>
      </c>
      <c r="M55" s="352">
        <f t="shared" si="19"/>
        <v>13067.140482962794</v>
      </c>
      <c r="N55" s="352">
        <f t="shared" si="19"/>
        <v>13087.580099495501</v>
      </c>
      <c r="O55" s="352">
        <f t="shared" si="19"/>
        <v>13141.679108188373</v>
      </c>
      <c r="P55" s="352">
        <f t="shared" si="19"/>
        <v>155277.37328127609</v>
      </c>
      <c r="Q55" s="353" t="s">
        <v>8</v>
      </c>
      <c r="R55" s="353" t="s">
        <v>8</v>
      </c>
      <c r="S55" s="353" t="s">
        <v>8</v>
      </c>
    </row>
    <row r="56" spans="1:19" x14ac:dyDescent="0.25">
      <c r="A56" s="253" t="s">
        <v>137</v>
      </c>
      <c r="B56" s="416" t="s">
        <v>150</v>
      </c>
      <c r="C56" s="351" t="s">
        <v>8</v>
      </c>
      <c r="D56" s="352">
        <f t="shared" ref="D56:P56" si="20">D16*D36</f>
        <v>11599.910111499219</v>
      </c>
      <c r="E56" s="352">
        <f t="shared" si="20"/>
        <v>11687.846407778383</v>
      </c>
      <c r="F56" s="352">
        <f t="shared" si="20"/>
        <v>11758.318657257916</v>
      </c>
      <c r="G56" s="352">
        <f t="shared" si="20"/>
        <v>11814.537212350519</v>
      </c>
      <c r="H56" s="352">
        <f t="shared" si="20"/>
        <v>11853.044964662742</v>
      </c>
      <c r="I56" s="352">
        <f t="shared" si="20"/>
        <v>11887.913923374477</v>
      </c>
      <c r="J56" s="352">
        <f t="shared" si="20"/>
        <v>11923.374119028667</v>
      </c>
      <c r="K56" s="352">
        <f t="shared" si="20"/>
        <v>11953.209991593434</v>
      </c>
      <c r="L56" s="352">
        <f t="shared" si="20"/>
        <v>11975.177837218323</v>
      </c>
      <c r="M56" s="352">
        <f t="shared" si="20"/>
        <v>11993.697044116085</v>
      </c>
      <c r="N56" s="352">
        <f t="shared" si="20"/>
        <v>12012.457580800512</v>
      </c>
      <c r="O56" s="352">
        <f t="shared" si="20"/>
        <v>12062.112447639611</v>
      </c>
      <c r="P56" s="352">
        <f t="shared" si="20"/>
        <v>142521.60029731988</v>
      </c>
      <c r="Q56" s="353" t="s">
        <v>8</v>
      </c>
      <c r="R56" s="353" t="s">
        <v>8</v>
      </c>
      <c r="S56" s="353" t="s">
        <v>8</v>
      </c>
    </row>
    <row r="57" spans="1:19" x14ac:dyDescent="0.25">
      <c r="A57" s="253" t="s">
        <v>139</v>
      </c>
      <c r="B57" s="417" t="s">
        <v>152</v>
      </c>
      <c r="C57" s="351" t="s">
        <v>8</v>
      </c>
      <c r="D57" s="352">
        <f t="shared" ref="D57:P57" si="21">D17*D36</f>
        <v>1038.1992603781093</v>
      </c>
      <c r="E57" s="352">
        <f t="shared" si="21"/>
        <v>1046.0696142756724</v>
      </c>
      <c r="F57" s="352">
        <f t="shared" si="21"/>
        <v>1052.3769249861498</v>
      </c>
      <c r="G57" s="352">
        <f t="shared" si="21"/>
        <v>1057.4085210722956</v>
      </c>
      <c r="H57" s="352">
        <f t="shared" si="21"/>
        <v>1060.854989155677</v>
      </c>
      <c r="I57" s="352">
        <f t="shared" si="21"/>
        <v>1063.9757829201728</v>
      </c>
      <c r="J57" s="352">
        <f t="shared" si="21"/>
        <v>1067.1494927633678</v>
      </c>
      <c r="K57" s="352">
        <f t="shared" si="21"/>
        <v>1069.8198221479697</v>
      </c>
      <c r="L57" s="352">
        <f t="shared" si="21"/>
        <v>1071.7859581663215</v>
      </c>
      <c r="M57" s="352">
        <f t="shared" si="21"/>
        <v>1073.4434388467091</v>
      </c>
      <c r="N57" s="352">
        <f t="shared" si="21"/>
        <v>1075.1225186949885</v>
      </c>
      <c r="O57" s="352">
        <f t="shared" si="21"/>
        <v>1079.566660548762</v>
      </c>
      <c r="P57" s="352">
        <f t="shared" si="21"/>
        <v>12755.772983956196</v>
      </c>
      <c r="Q57" s="353" t="s">
        <v>8</v>
      </c>
      <c r="R57" s="353" t="s">
        <v>8</v>
      </c>
      <c r="S57" s="353" t="s">
        <v>8</v>
      </c>
    </row>
  </sheetData>
  <mergeCells count="4">
    <mergeCell ref="D1:O1"/>
    <mergeCell ref="Q1:S1"/>
    <mergeCell ref="A1:A2"/>
    <mergeCell ref="B1:B2"/>
  </mergeCells>
  <printOptions horizontalCentered="1"/>
  <pageMargins left="0.1" right="0.1" top="0.75" bottom="0.75" header="0.3" footer="0.3"/>
  <pageSetup scale="52" orientation="landscape" r:id="rId1"/>
  <headerFooter>
    <oddHeader>&amp;C&amp;"Arial"&amp;6 &amp;BCONSOLIDATED FLORIDA POWER &amp;&amp; LIGHT CO&amp;B
 Initial Projection
&amp;B Period: January through December 2022&amp;B
&amp;B Calculation of Annual Revenue Requirements for Capital Investment Programs
(in Dollars)&amp;B&amp;R&amp;"Arial"&amp;6 Form 3P
 Pages &amp;P of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showGridLines="0" view="pageBreakPreview" zoomScale="60" zoomScaleNormal="100" workbookViewId="0">
      <pane xSplit="1" ySplit="1" topLeftCell="B14" activePane="bottomRight" state="frozen"/>
      <selection pane="topRight"/>
      <selection pane="bottomLeft"/>
      <selection pane="bottomRight" activeCell="Q46" sqref="Q46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418" t="s">
        <v>177</v>
      </c>
      <c r="B1" s="418" t="s">
        <v>178</v>
      </c>
      <c r="C1" s="418" t="s">
        <v>179</v>
      </c>
      <c r="D1" s="418" t="s">
        <v>180</v>
      </c>
      <c r="E1" s="418" t="s">
        <v>181</v>
      </c>
      <c r="F1" s="418" t="s">
        <v>182</v>
      </c>
      <c r="G1" s="418" t="s">
        <v>183</v>
      </c>
      <c r="H1" s="418" t="s">
        <v>184</v>
      </c>
      <c r="I1" s="418" t="s">
        <v>185</v>
      </c>
      <c r="J1" s="418" t="s">
        <v>186</v>
      </c>
      <c r="K1" s="418" t="s">
        <v>187</v>
      </c>
      <c r="L1" s="418" t="s">
        <v>188</v>
      </c>
      <c r="M1" s="418" t="s">
        <v>189</v>
      </c>
      <c r="N1" s="418" t="s">
        <v>190</v>
      </c>
      <c r="O1" s="418" t="s">
        <v>59</v>
      </c>
    </row>
    <row r="2" spans="1:15" x14ac:dyDescent="0.25">
      <c r="A2" s="419" t="s">
        <v>191</v>
      </c>
      <c r="B2" s="420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2" t="s">
        <v>8</v>
      </c>
    </row>
    <row r="3" spans="1:15" x14ac:dyDescent="0.25">
      <c r="A3" s="423" t="s">
        <v>192</v>
      </c>
      <c r="B3" s="424" t="s">
        <v>8</v>
      </c>
      <c r="C3" s="425" t="s">
        <v>8</v>
      </c>
      <c r="D3" s="425" t="s">
        <v>8</v>
      </c>
      <c r="E3" s="425" t="s">
        <v>8</v>
      </c>
      <c r="F3" s="425" t="s">
        <v>8</v>
      </c>
      <c r="G3" s="425" t="s">
        <v>8</v>
      </c>
      <c r="H3" s="425" t="s">
        <v>8</v>
      </c>
      <c r="I3" s="425" t="s">
        <v>8</v>
      </c>
      <c r="J3" s="425" t="s">
        <v>8</v>
      </c>
      <c r="K3" s="425" t="s">
        <v>8</v>
      </c>
      <c r="L3" s="425" t="s">
        <v>8</v>
      </c>
      <c r="M3" s="425" t="s">
        <v>8</v>
      </c>
      <c r="N3" s="425" t="s">
        <v>8</v>
      </c>
      <c r="O3" s="426" t="s">
        <v>8</v>
      </c>
    </row>
    <row r="4" spans="1:15" x14ac:dyDescent="0.25">
      <c r="A4" s="427" t="s">
        <v>193</v>
      </c>
      <c r="B4" s="428" t="s">
        <v>8</v>
      </c>
      <c r="C4" s="429">
        <v>2946329.34</v>
      </c>
      <c r="D4" s="429">
        <v>2946163.6899999995</v>
      </c>
      <c r="E4" s="429">
        <v>2946163.6899999995</v>
      </c>
      <c r="F4" s="429">
        <v>2946163.6899999995</v>
      </c>
      <c r="G4" s="429">
        <v>2946163.6899999995</v>
      </c>
      <c r="H4" s="429">
        <v>2946163.6899999995</v>
      </c>
      <c r="I4" s="429">
        <v>2946163.6899999995</v>
      </c>
      <c r="J4" s="429">
        <v>2946163.6899999995</v>
      </c>
      <c r="K4" s="429">
        <v>2946163.6899999995</v>
      </c>
      <c r="L4" s="429">
        <v>2946163.6899999995</v>
      </c>
      <c r="M4" s="429">
        <v>2946163.6899999995</v>
      </c>
      <c r="N4" s="429">
        <v>2946163.6899999995</v>
      </c>
      <c r="O4" s="430">
        <f>SUM(B4:N4)</f>
        <v>35354129.929999985</v>
      </c>
    </row>
    <row r="5" spans="1:15" x14ac:dyDescent="0.25">
      <c r="A5" s="431" t="s">
        <v>194</v>
      </c>
      <c r="B5" s="428" t="s">
        <v>8</v>
      </c>
      <c r="C5" s="432">
        <v>3461047.5270999162</v>
      </c>
      <c r="D5" s="432">
        <v>3339145.9451429774</v>
      </c>
      <c r="E5" s="432">
        <v>3238951.916583349</v>
      </c>
      <c r="F5" s="432">
        <v>3161305.0759010385</v>
      </c>
      <c r="G5" s="432">
        <v>3102962.7578371507</v>
      </c>
      <c r="H5" s="432">
        <v>3059881.3847358152</v>
      </c>
      <c r="I5" s="432">
        <v>3028390.877725299</v>
      </c>
      <c r="J5" s="432">
        <v>3005512.1753916033</v>
      </c>
      <c r="K5" s="432">
        <v>2988951.1934587327</v>
      </c>
      <c r="L5" s="432">
        <v>2976990.2215709151</v>
      </c>
      <c r="M5" s="432">
        <v>2968363.4238425242</v>
      </c>
      <c r="N5" s="432">
        <v>2962146.6425549681</v>
      </c>
      <c r="O5" s="430">
        <f>SUM(B5:N5)</f>
        <v>37293649.141844295</v>
      </c>
    </row>
    <row r="6" spans="1:15" x14ac:dyDescent="0.25">
      <c r="A6" s="433" t="s">
        <v>195</v>
      </c>
      <c r="B6" s="428" t="s">
        <v>8</v>
      </c>
      <c r="C6" s="434">
        <v>0</v>
      </c>
      <c r="D6" s="434">
        <v>0</v>
      </c>
      <c r="E6" s="434">
        <v>0</v>
      </c>
      <c r="F6" s="434">
        <v>0</v>
      </c>
      <c r="G6" s="434">
        <v>0</v>
      </c>
      <c r="H6" s="434">
        <v>0</v>
      </c>
      <c r="I6" s="434">
        <v>0</v>
      </c>
      <c r="J6" s="434">
        <v>0</v>
      </c>
      <c r="K6" s="434">
        <v>0</v>
      </c>
      <c r="L6" s="434">
        <v>0</v>
      </c>
      <c r="M6" s="434">
        <v>0</v>
      </c>
      <c r="N6" s="434">
        <v>0</v>
      </c>
      <c r="O6" s="430">
        <f>SUM(B6:N6)</f>
        <v>0</v>
      </c>
    </row>
    <row r="7" spans="1:15" x14ac:dyDescent="0.25">
      <c r="A7" s="435" t="s">
        <v>196</v>
      </c>
      <c r="B7" s="428" t="s">
        <v>8</v>
      </c>
      <c r="C7" s="436">
        <v>0</v>
      </c>
      <c r="D7" s="436">
        <v>0</v>
      </c>
      <c r="E7" s="436">
        <v>0</v>
      </c>
      <c r="F7" s="436">
        <v>0</v>
      </c>
      <c r="G7" s="436">
        <v>0</v>
      </c>
      <c r="H7" s="436">
        <v>0</v>
      </c>
      <c r="I7" s="436">
        <v>0</v>
      </c>
      <c r="J7" s="436">
        <v>0</v>
      </c>
      <c r="K7" s="436">
        <v>0</v>
      </c>
      <c r="L7" s="436">
        <v>0</v>
      </c>
      <c r="M7" s="436">
        <v>0</v>
      </c>
      <c r="N7" s="436">
        <v>0</v>
      </c>
      <c r="O7" s="430">
        <f>SUM(B7:N7)</f>
        <v>0</v>
      </c>
    </row>
    <row r="8" spans="1:15" x14ac:dyDescent="0.25">
      <c r="A8" s="437" t="s">
        <v>8</v>
      </c>
      <c r="B8" s="438" t="s">
        <v>8</v>
      </c>
      <c r="C8" s="439" t="s">
        <v>8</v>
      </c>
      <c r="D8" s="439" t="s">
        <v>8</v>
      </c>
      <c r="E8" s="439" t="s">
        <v>8</v>
      </c>
      <c r="F8" s="439" t="s">
        <v>8</v>
      </c>
      <c r="G8" s="439" t="s">
        <v>8</v>
      </c>
      <c r="H8" s="439" t="s">
        <v>8</v>
      </c>
      <c r="I8" s="439" t="s">
        <v>8</v>
      </c>
      <c r="J8" s="439" t="s">
        <v>8</v>
      </c>
      <c r="K8" s="439" t="s">
        <v>8</v>
      </c>
      <c r="L8" s="439" t="s">
        <v>8</v>
      </c>
      <c r="M8" s="439" t="s">
        <v>8</v>
      </c>
      <c r="N8" s="439" t="s">
        <v>8</v>
      </c>
      <c r="O8" s="440" t="s">
        <v>8</v>
      </c>
    </row>
    <row r="9" spans="1:15" x14ac:dyDescent="0.25">
      <c r="A9" s="441" t="s">
        <v>197</v>
      </c>
      <c r="B9" s="442">
        <v>26279636.908444367</v>
      </c>
      <c r="C9" s="443">
        <v>29740684.435544282</v>
      </c>
      <c r="D9" s="443">
        <v>33079830.380687259</v>
      </c>
      <c r="E9" s="443">
        <v>36318782.297270611</v>
      </c>
      <c r="F9" s="443">
        <v>39480087.37317165</v>
      </c>
      <c r="G9" s="443">
        <v>42583050.131008804</v>
      </c>
      <c r="H9" s="443">
        <v>45642931.515744619</v>
      </c>
      <c r="I9" s="443">
        <v>48671322.393469915</v>
      </c>
      <c r="J9" s="443">
        <v>51676834.568861514</v>
      </c>
      <c r="K9" s="443">
        <v>54665785.76232025</v>
      </c>
      <c r="L9" s="443">
        <v>57642775.983891167</v>
      </c>
      <c r="M9" s="443">
        <v>60611139.407733694</v>
      </c>
      <c r="N9" s="443">
        <v>63573286.050288662</v>
      </c>
      <c r="O9" s="444" t="s">
        <v>8</v>
      </c>
    </row>
    <row r="10" spans="1:15" x14ac:dyDescent="0.25">
      <c r="A10" s="445" t="s">
        <v>198</v>
      </c>
      <c r="B10" s="446">
        <v>274150.67623815697</v>
      </c>
      <c r="C10" s="447">
        <v>333035.35055302025</v>
      </c>
      <c r="D10" s="447">
        <v>399411.02292105509</v>
      </c>
      <c r="E10" s="447">
        <v>473033.03592291183</v>
      </c>
      <c r="F10" s="447">
        <v>553705.48254348815</v>
      </c>
      <c r="G10" s="447">
        <v>641278.55902682047</v>
      </c>
      <c r="H10" s="447">
        <v>735640.5384527609</v>
      </c>
      <c r="I10" s="447">
        <v>836709.27348079346</v>
      </c>
      <c r="J10" s="447">
        <v>944424.87175005907</v>
      </c>
      <c r="K10" s="447">
        <v>1058743.8870557896</v>
      </c>
      <c r="L10" s="447">
        <v>1179634.9000124314</v>
      </c>
      <c r="M10" s="447">
        <v>1307075.2314208201</v>
      </c>
      <c r="N10" s="447">
        <v>1441048.5298018449</v>
      </c>
      <c r="O10" s="448" t="s">
        <v>8</v>
      </c>
    </row>
    <row r="11" spans="1:15" x14ac:dyDescent="0.25">
      <c r="A11" s="449" t="s">
        <v>199</v>
      </c>
      <c r="B11" s="450">
        <v>9075796.5215556324</v>
      </c>
      <c r="C11" s="451">
        <v>8561078.3344557155</v>
      </c>
      <c r="D11" s="451">
        <v>8168096.079312738</v>
      </c>
      <c r="E11" s="451">
        <v>7875307.8527293885</v>
      </c>
      <c r="F11" s="451">
        <v>7660166.46682835</v>
      </c>
      <c r="G11" s="451">
        <v>7503367.3989911992</v>
      </c>
      <c r="H11" s="451">
        <v>7389649.7042553835</v>
      </c>
      <c r="I11" s="451">
        <v>7307422.5165300835</v>
      </c>
      <c r="J11" s="451">
        <v>7248074.0311384797</v>
      </c>
      <c r="K11" s="451">
        <v>7205286.527679747</v>
      </c>
      <c r="L11" s="451">
        <v>7174459.9961088318</v>
      </c>
      <c r="M11" s="451">
        <v>7152260.2622663071</v>
      </c>
      <c r="N11" s="451">
        <v>7136277.309711339</v>
      </c>
      <c r="O11" s="452" t="s">
        <v>8</v>
      </c>
    </row>
    <row r="12" spans="1:15" x14ac:dyDescent="0.25">
      <c r="A12" s="453" t="s">
        <v>8</v>
      </c>
      <c r="B12" s="454" t="s">
        <v>8</v>
      </c>
      <c r="C12" s="455" t="s">
        <v>8</v>
      </c>
      <c r="D12" s="455" t="s">
        <v>8</v>
      </c>
      <c r="E12" s="455" t="s">
        <v>8</v>
      </c>
      <c r="F12" s="455" t="s">
        <v>8</v>
      </c>
      <c r="G12" s="455" t="s">
        <v>8</v>
      </c>
      <c r="H12" s="455" t="s">
        <v>8</v>
      </c>
      <c r="I12" s="455" t="s">
        <v>8</v>
      </c>
      <c r="J12" s="455" t="s">
        <v>8</v>
      </c>
      <c r="K12" s="455" t="s">
        <v>8</v>
      </c>
      <c r="L12" s="455" t="s">
        <v>8</v>
      </c>
      <c r="M12" s="455" t="s">
        <v>8</v>
      </c>
      <c r="N12" s="455" t="s">
        <v>8</v>
      </c>
      <c r="O12" s="456" t="s">
        <v>8</v>
      </c>
    </row>
    <row r="13" spans="1:15" x14ac:dyDescent="0.25">
      <c r="A13" s="457" t="s">
        <v>200</v>
      </c>
      <c r="B13" s="458">
        <f t="shared" ref="B13:N13" si="0">B9-B10+B11</f>
        <v>35081282.753761843</v>
      </c>
      <c r="C13" s="459">
        <f t="shared" si="0"/>
        <v>37968727.419446975</v>
      </c>
      <c r="D13" s="459">
        <f t="shared" si="0"/>
        <v>40848515.437078938</v>
      </c>
      <c r="E13" s="459">
        <f t="shared" si="0"/>
        <v>43721057.114077084</v>
      </c>
      <c r="F13" s="459">
        <f t="shared" si="0"/>
        <v>46586548.357456505</v>
      </c>
      <c r="G13" s="459">
        <f t="shared" si="0"/>
        <v>49445138.970973179</v>
      </c>
      <c r="H13" s="459">
        <f t="shared" si="0"/>
        <v>52296940.681547239</v>
      </c>
      <c r="I13" s="459">
        <f t="shared" si="0"/>
        <v>55142035.636519201</v>
      </c>
      <c r="J13" s="459">
        <f t="shared" si="0"/>
        <v>57980483.728249937</v>
      </c>
      <c r="K13" s="459">
        <f t="shared" si="0"/>
        <v>60812328.402944207</v>
      </c>
      <c r="L13" s="459">
        <f t="shared" si="0"/>
        <v>63637601.079987563</v>
      </c>
      <c r="M13" s="459">
        <f t="shared" si="0"/>
        <v>66456324.438579179</v>
      </c>
      <c r="N13" s="459">
        <f t="shared" si="0"/>
        <v>69268514.830198154</v>
      </c>
      <c r="O13" s="460"/>
    </row>
    <row r="14" spans="1:15" x14ac:dyDescent="0.25">
      <c r="A14" s="461" t="s">
        <v>8</v>
      </c>
      <c r="B14" s="462" t="s">
        <v>8</v>
      </c>
      <c r="C14" s="463" t="s">
        <v>8</v>
      </c>
      <c r="D14" s="463" t="s">
        <v>8</v>
      </c>
      <c r="E14" s="463" t="s">
        <v>8</v>
      </c>
      <c r="F14" s="463" t="s">
        <v>8</v>
      </c>
      <c r="G14" s="463" t="s">
        <v>8</v>
      </c>
      <c r="H14" s="463" t="s">
        <v>8</v>
      </c>
      <c r="I14" s="463" t="s">
        <v>8</v>
      </c>
      <c r="J14" s="463" t="s">
        <v>8</v>
      </c>
      <c r="K14" s="463" t="s">
        <v>8</v>
      </c>
      <c r="L14" s="463" t="s">
        <v>8</v>
      </c>
      <c r="M14" s="463" t="s">
        <v>8</v>
      </c>
      <c r="N14" s="463" t="s">
        <v>8</v>
      </c>
      <c r="O14" s="464" t="s">
        <v>8</v>
      </c>
    </row>
    <row r="15" spans="1:15" x14ac:dyDescent="0.25">
      <c r="A15" s="465" t="s">
        <v>201</v>
      </c>
      <c r="B15" s="466" t="s">
        <v>8</v>
      </c>
      <c r="C15" s="467">
        <v>36525005.086604409</v>
      </c>
      <c r="D15" s="467">
        <v>39408621.428262956</v>
      </c>
      <c r="E15" s="467">
        <v>42284786.275578007</v>
      </c>
      <c r="F15" s="467">
        <v>45153802.735766798</v>
      </c>
      <c r="G15" s="467">
        <v>48015843.664214842</v>
      </c>
      <c r="H15" s="467">
        <v>50871039.826260209</v>
      </c>
      <c r="I15" s="467">
        <v>53719488.159033224</v>
      </c>
      <c r="J15" s="467">
        <v>56561259.682384565</v>
      </c>
      <c r="K15" s="467">
        <v>59396406.065597072</v>
      </c>
      <c r="L15" s="467">
        <v>62224964.741465881</v>
      </c>
      <c r="M15" s="467">
        <v>65046962.759283371</v>
      </c>
      <c r="N15" s="467">
        <v>67862419.63438867</v>
      </c>
      <c r="O15" s="468" t="s">
        <v>8</v>
      </c>
    </row>
    <row r="16" spans="1:15" x14ac:dyDescent="0.25">
      <c r="A16" s="469" t="s">
        <v>8</v>
      </c>
      <c r="B16" s="470" t="s">
        <v>8</v>
      </c>
      <c r="C16" s="471" t="s">
        <v>8</v>
      </c>
      <c r="D16" s="471" t="s">
        <v>8</v>
      </c>
      <c r="E16" s="471" t="s">
        <v>8</v>
      </c>
      <c r="F16" s="471" t="s">
        <v>8</v>
      </c>
      <c r="G16" s="471" t="s">
        <v>8</v>
      </c>
      <c r="H16" s="471" t="s">
        <v>8</v>
      </c>
      <c r="I16" s="471" t="s">
        <v>8</v>
      </c>
      <c r="J16" s="471" t="s">
        <v>8</v>
      </c>
      <c r="K16" s="471" t="s">
        <v>8</v>
      </c>
      <c r="L16" s="471" t="s">
        <v>8</v>
      </c>
      <c r="M16" s="471" t="s">
        <v>8</v>
      </c>
      <c r="N16" s="471" t="s">
        <v>8</v>
      </c>
      <c r="O16" s="472" t="s">
        <v>8</v>
      </c>
    </row>
    <row r="17" spans="1:15" x14ac:dyDescent="0.25">
      <c r="A17" s="473" t="s">
        <v>202</v>
      </c>
      <c r="B17" s="474" t="s">
        <v>8</v>
      </c>
      <c r="C17" s="475" t="s">
        <v>8</v>
      </c>
      <c r="D17" s="475" t="s">
        <v>8</v>
      </c>
      <c r="E17" s="475" t="s">
        <v>8</v>
      </c>
      <c r="F17" s="475" t="s">
        <v>8</v>
      </c>
      <c r="G17" s="475" t="s">
        <v>8</v>
      </c>
      <c r="H17" s="475" t="s">
        <v>8</v>
      </c>
      <c r="I17" s="475" t="s">
        <v>8</v>
      </c>
      <c r="J17" s="475" t="s">
        <v>8</v>
      </c>
      <c r="K17" s="475" t="s">
        <v>8</v>
      </c>
      <c r="L17" s="475" t="s">
        <v>8</v>
      </c>
      <c r="M17" s="475" t="s">
        <v>8</v>
      </c>
      <c r="N17" s="475" t="s">
        <v>8</v>
      </c>
      <c r="O17" s="476" t="s">
        <v>8</v>
      </c>
    </row>
    <row r="18" spans="1:15" x14ac:dyDescent="0.25">
      <c r="A18" s="477" t="s">
        <v>203</v>
      </c>
      <c r="B18" s="428" t="s">
        <v>8</v>
      </c>
      <c r="C18" s="478">
        <v>211551.96838052032</v>
      </c>
      <c r="D18" s="478">
        <v>228253.80624982787</v>
      </c>
      <c r="E18" s="478">
        <v>244912.48523956773</v>
      </c>
      <c r="F18" s="478">
        <v>261529.76093959631</v>
      </c>
      <c r="G18" s="478">
        <v>278106.63452423143</v>
      </c>
      <c r="H18" s="478">
        <v>294643.86338322837</v>
      </c>
      <c r="I18" s="478">
        <v>311142.00897416065</v>
      </c>
      <c r="J18" s="478">
        <v>327601.48264232918</v>
      </c>
      <c r="K18" s="478">
        <v>344022.58365500194</v>
      </c>
      <c r="L18" s="478">
        <v>360405.52882204601</v>
      </c>
      <c r="M18" s="478">
        <v>376750.47481232503</v>
      </c>
      <c r="N18" s="478">
        <v>393057.53465822327</v>
      </c>
      <c r="O18" s="430">
        <f>SUM(B18:N18)</f>
        <v>3631978.1322810585</v>
      </c>
    </row>
    <row r="19" spans="1:15" x14ac:dyDescent="0.25">
      <c r="A19" s="479" t="s">
        <v>204</v>
      </c>
      <c r="B19" s="428" t="s">
        <v>8</v>
      </c>
      <c r="C19" s="480">
        <v>36092.804701414614</v>
      </c>
      <c r="D19" s="480">
        <v>38942.299210902318</v>
      </c>
      <c r="E19" s="480">
        <v>41784.430399579083</v>
      </c>
      <c r="F19" s="480">
        <v>44619.497787994464</v>
      </c>
      <c r="G19" s="480">
        <v>47447.67218613618</v>
      </c>
      <c r="H19" s="480">
        <v>50269.082811996064</v>
      </c>
      <c r="I19" s="480">
        <v>53083.825455647377</v>
      </c>
      <c r="J19" s="480">
        <v>55891.970296562904</v>
      </c>
      <c r="K19" s="480">
        <v>58693.568392622852</v>
      </c>
      <c r="L19" s="480">
        <v>61488.656733680109</v>
      </c>
      <c r="M19" s="480">
        <v>64277.262048952762</v>
      </c>
      <c r="N19" s="480">
        <v>67059.403622854938</v>
      </c>
      <c r="O19" s="430">
        <f>SUM(B19:N19)</f>
        <v>619650.4736483437</v>
      </c>
    </row>
    <row r="20" spans="1:15" x14ac:dyDescent="0.25">
      <c r="A20" s="481" t="s">
        <v>8</v>
      </c>
      <c r="B20" s="482" t="s">
        <v>8</v>
      </c>
      <c r="C20" s="483" t="s">
        <v>8</v>
      </c>
      <c r="D20" s="483" t="s">
        <v>8</v>
      </c>
      <c r="E20" s="483" t="s">
        <v>8</v>
      </c>
      <c r="F20" s="483" t="s">
        <v>8</v>
      </c>
      <c r="G20" s="483" t="s">
        <v>8</v>
      </c>
      <c r="H20" s="483" t="s">
        <v>8</v>
      </c>
      <c r="I20" s="483" t="s">
        <v>8</v>
      </c>
      <c r="J20" s="483" t="s">
        <v>8</v>
      </c>
      <c r="K20" s="483" t="s">
        <v>8</v>
      </c>
      <c r="L20" s="483" t="s">
        <v>8</v>
      </c>
      <c r="M20" s="483" t="s">
        <v>8</v>
      </c>
      <c r="N20" s="483" t="s">
        <v>8</v>
      </c>
      <c r="O20" s="484" t="s">
        <v>8</v>
      </c>
    </row>
    <row r="21" spans="1:15" x14ac:dyDescent="0.25">
      <c r="A21" s="485" t="s">
        <v>205</v>
      </c>
      <c r="B21" s="486" t="s">
        <v>8</v>
      </c>
      <c r="C21" s="487" t="s">
        <v>8</v>
      </c>
      <c r="D21" s="487" t="s">
        <v>8</v>
      </c>
      <c r="E21" s="487" t="s">
        <v>8</v>
      </c>
      <c r="F21" s="487" t="s">
        <v>8</v>
      </c>
      <c r="G21" s="487" t="s">
        <v>8</v>
      </c>
      <c r="H21" s="487" t="s">
        <v>8</v>
      </c>
      <c r="I21" s="487" t="s">
        <v>8</v>
      </c>
      <c r="J21" s="487" t="s">
        <v>8</v>
      </c>
      <c r="K21" s="487" t="s">
        <v>8</v>
      </c>
      <c r="L21" s="487" t="s">
        <v>8</v>
      </c>
      <c r="M21" s="487" t="s">
        <v>8</v>
      </c>
      <c r="N21" s="487" t="s">
        <v>8</v>
      </c>
      <c r="O21" s="488" t="s">
        <v>8</v>
      </c>
    </row>
    <row r="22" spans="1:15" x14ac:dyDescent="0.25">
      <c r="A22" s="489" t="s">
        <v>206</v>
      </c>
      <c r="B22" s="428" t="s">
        <v>8</v>
      </c>
      <c r="C22" s="490">
        <v>58884.674314863259</v>
      </c>
      <c r="D22" s="490">
        <v>66375.672368034851</v>
      </c>
      <c r="E22" s="490">
        <v>73622.013001856743</v>
      </c>
      <c r="F22" s="490">
        <v>80672.446620576302</v>
      </c>
      <c r="G22" s="490">
        <v>87573.076483332363</v>
      </c>
      <c r="H22" s="490">
        <v>94361.979425940444</v>
      </c>
      <c r="I22" s="490">
        <v>101068.7350280325</v>
      </c>
      <c r="J22" s="490">
        <v>107715.59826926564</v>
      </c>
      <c r="K22" s="490">
        <v>114319.01530573057</v>
      </c>
      <c r="L22" s="490">
        <v>120891.01295664189</v>
      </c>
      <c r="M22" s="490">
        <v>127440.33140838872</v>
      </c>
      <c r="N22" s="490">
        <v>133973.2983810248</v>
      </c>
      <c r="O22" s="430">
        <f>SUM(B22:N22)</f>
        <v>1166897.853563688</v>
      </c>
    </row>
    <row r="23" spans="1:15" x14ac:dyDescent="0.25">
      <c r="A23" s="491" t="s">
        <v>207</v>
      </c>
      <c r="B23" s="492" t="s">
        <v>8</v>
      </c>
      <c r="C23" s="493">
        <v>0</v>
      </c>
      <c r="D23" s="493">
        <v>0</v>
      </c>
      <c r="E23" s="493">
        <v>0</v>
      </c>
      <c r="F23" s="493">
        <v>0</v>
      </c>
      <c r="G23" s="493">
        <v>0</v>
      </c>
      <c r="H23" s="493">
        <v>0</v>
      </c>
      <c r="I23" s="493">
        <v>0</v>
      </c>
      <c r="J23" s="493">
        <v>0</v>
      </c>
      <c r="K23" s="493">
        <v>0</v>
      </c>
      <c r="L23" s="493">
        <v>0</v>
      </c>
      <c r="M23" s="493">
        <v>0</v>
      </c>
      <c r="N23" s="493">
        <v>0</v>
      </c>
      <c r="O23" s="494">
        <f>SUM(B23:N23)</f>
        <v>0</v>
      </c>
    </row>
    <row r="24" spans="1:15" x14ac:dyDescent="0.25">
      <c r="A24" s="495" t="s">
        <v>208</v>
      </c>
      <c r="B24" s="496" t="s">
        <v>8</v>
      </c>
      <c r="C24" s="497">
        <v>0</v>
      </c>
      <c r="D24" s="497">
        <v>0</v>
      </c>
      <c r="E24" s="497">
        <v>0</v>
      </c>
      <c r="F24" s="497">
        <v>0</v>
      </c>
      <c r="G24" s="497">
        <v>0</v>
      </c>
      <c r="H24" s="497">
        <v>0</v>
      </c>
      <c r="I24" s="497">
        <v>0</v>
      </c>
      <c r="J24" s="497">
        <v>0</v>
      </c>
      <c r="K24" s="497">
        <v>0</v>
      </c>
      <c r="L24" s="497">
        <v>0</v>
      </c>
      <c r="M24" s="497">
        <v>0</v>
      </c>
      <c r="N24" s="497">
        <v>0</v>
      </c>
      <c r="O24" s="498">
        <f>SUM(B24:N24)</f>
        <v>0</v>
      </c>
    </row>
    <row r="25" spans="1:15" x14ac:dyDescent="0.25">
      <c r="A25" s="499" t="s">
        <v>8</v>
      </c>
      <c r="B25" s="500" t="s">
        <v>8</v>
      </c>
      <c r="C25" s="501" t="s">
        <v>8</v>
      </c>
      <c r="D25" s="501" t="s">
        <v>8</v>
      </c>
      <c r="E25" s="501" t="s">
        <v>8</v>
      </c>
      <c r="F25" s="501" t="s">
        <v>8</v>
      </c>
      <c r="G25" s="501" t="s">
        <v>8</v>
      </c>
      <c r="H25" s="501" t="s">
        <v>8</v>
      </c>
      <c r="I25" s="501" t="s">
        <v>8</v>
      </c>
      <c r="J25" s="501" t="s">
        <v>8</v>
      </c>
      <c r="K25" s="501" t="s">
        <v>8</v>
      </c>
      <c r="L25" s="501" t="s">
        <v>8</v>
      </c>
      <c r="M25" s="501" t="s">
        <v>8</v>
      </c>
      <c r="N25" s="501" t="s">
        <v>8</v>
      </c>
      <c r="O25" s="502">
        <f>SUM(B25:N25)</f>
        <v>0</v>
      </c>
    </row>
    <row r="26" spans="1:15" x14ac:dyDescent="0.25">
      <c r="A26" s="503" t="s">
        <v>209</v>
      </c>
      <c r="B26" s="504"/>
      <c r="C26" s="505">
        <f t="shared" ref="C26:O26" si="1">C18+C19+C22+C23+C24</f>
        <v>306529.44739679823</v>
      </c>
      <c r="D26" s="505">
        <f t="shared" si="1"/>
        <v>333571.77782876504</v>
      </c>
      <c r="E26" s="505">
        <f t="shared" si="1"/>
        <v>360318.92864100356</v>
      </c>
      <c r="F26" s="505">
        <f t="shared" si="1"/>
        <v>386821.7053481671</v>
      </c>
      <c r="G26" s="505">
        <f t="shared" si="1"/>
        <v>413127.38319369999</v>
      </c>
      <c r="H26" s="505">
        <f t="shared" si="1"/>
        <v>439274.92562116485</v>
      </c>
      <c r="I26" s="505">
        <f t="shared" si="1"/>
        <v>465294.56945784052</v>
      </c>
      <c r="J26" s="505">
        <f t="shared" si="1"/>
        <v>491209.05120815767</v>
      </c>
      <c r="K26" s="505">
        <f t="shared" si="1"/>
        <v>517035.16735335538</v>
      </c>
      <c r="L26" s="505">
        <f t="shared" si="1"/>
        <v>542785.19851236802</v>
      </c>
      <c r="M26" s="505">
        <f t="shared" si="1"/>
        <v>568468.06826966652</v>
      </c>
      <c r="N26" s="505">
        <f t="shared" si="1"/>
        <v>594090.2366621031</v>
      </c>
      <c r="O26" s="506">
        <f t="shared" si="1"/>
        <v>5418526.4594930904</v>
      </c>
    </row>
    <row r="28" spans="1:15" x14ac:dyDescent="0.25">
      <c r="A28" s="507" t="s">
        <v>8</v>
      </c>
    </row>
    <row r="29" spans="1:15" x14ac:dyDescent="0.25">
      <c r="A29" s="507" t="s">
        <v>210</v>
      </c>
    </row>
    <row r="30" spans="1:15" x14ac:dyDescent="0.25">
      <c r="A30" s="507" t="s">
        <v>211</v>
      </c>
    </row>
    <row r="31" spans="1:15" x14ac:dyDescent="0.25">
      <c r="A31" s="507" t="s">
        <v>212</v>
      </c>
    </row>
    <row r="32" spans="1:15" x14ac:dyDescent="0.25">
      <c r="A32" s="507" t="s">
        <v>213</v>
      </c>
    </row>
    <row r="33" spans="1:1" x14ac:dyDescent="0.25">
      <c r="A33" s="507" t="s">
        <v>214</v>
      </c>
    </row>
  </sheetData>
  <printOptions horizontalCentered="1"/>
  <pageMargins left="0.7" right="0.7" top="0.7" bottom="0.75" header="0.3" footer="0.3"/>
  <pageSetup scale="46" orientation="landscape" r:id="rId1"/>
  <headerFooter>
    <oddHeader>&amp;C&amp;"Arial"&amp;6 CONSOLIDATED FLORIDA POWER &amp;&amp; LIGHT CO
  - 601-Pole Inspections - Distribution: 601-Pole Inspections - Distribution
 Estimated Revenue Requirements for the Period January 2022 through December 2022
 (In Dollars)&amp;R&amp;"Arial"&amp;6 Form 3P Capita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O29" sqref="O29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508" t="s">
        <v>177</v>
      </c>
      <c r="B1" s="508" t="s">
        <v>178</v>
      </c>
      <c r="C1" s="508" t="s">
        <v>179</v>
      </c>
      <c r="D1" s="508" t="s">
        <v>180</v>
      </c>
      <c r="E1" s="508" t="s">
        <v>181</v>
      </c>
      <c r="F1" s="508" t="s">
        <v>182</v>
      </c>
      <c r="G1" s="508" t="s">
        <v>183</v>
      </c>
      <c r="H1" s="508" t="s">
        <v>184</v>
      </c>
      <c r="I1" s="508" t="s">
        <v>185</v>
      </c>
      <c r="J1" s="508" t="s">
        <v>186</v>
      </c>
      <c r="K1" s="508" t="s">
        <v>187</v>
      </c>
      <c r="L1" s="508" t="s">
        <v>188</v>
      </c>
      <c r="M1" s="508" t="s">
        <v>189</v>
      </c>
      <c r="N1" s="508" t="s">
        <v>190</v>
      </c>
      <c r="O1" s="508" t="s">
        <v>59</v>
      </c>
    </row>
    <row r="2" spans="1:15" x14ac:dyDescent="0.25">
      <c r="A2" s="509" t="s">
        <v>215</v>
      </c>
      <c r="B2" s="510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2" t="s">
        <v>8</v>
      </c>
    </row>
    <row r="3" spans="1:15" x14ac:dyDescent="0.25">
      <c r="A3" s="513" t="s">
        <v>192</v>
      </c>
      <c r="B3" s="514" t="s">
        <v>8</v>
      </c>
      <c r="C3" s="515" t="s">
        <v>8</v>
      </c>
      <c r="D3" s="515" t="s">
        <v>8</v>
      </c>
      <c r="E3" s="515" t="s">
        <v>8</v>
      </c>
      <c r="F3" s="515" t="s">
        <v>8</v>
      </c>
      <c r="G3" s="515" t="s">
        <v>8</v>
      </c>
      <c r="H3" s="515" t="s">
        <v>8</v>
      </c>
      <c r="I3" s="515" t="s">
        <v>8</v>
      </c>
      <c r="J3" s="515" t="s">
        <v>8</v>
      </c>
      <c r="K3" s="515" t="s">
        <v>8</v>
      </c>
      <c r="L3" s="515" t="s">
        <v>8</v>
      </c>
      <c r="M3" s="515" t="s">
        <v>8</v>
      </c>
      <c r="N3" s="515" t="s">
        <v>8</v>
      </c>
      <c r="O3" s="516" t="s">
        <v>8</v>
      </c>
    </row>
    <row r="4" spans="1:15" x14ac:dyDescent="0.25">
      <c r="A4" s="517" t="s">
        <v>193</v>
      </c>
      <c r="B4" s="518" t="s">
        <v>8</v>
      </c>
      <c r="C4" s="519">
        <v>1551185.8599999999</v>
      </c>
      <c r="D4" s="519">
        <v>1868754.77</v>
      </c>
      <c r="E4" s="519">
        <v>2113737.7599999998</v>
      </c>
      <c r="F4" s="519">
        <v>2145424.9700000002</v>
      </c>
      <c r="G4" s="519">
        <v>2147930.5100000002</v>
      </c>
      <c r="H4" s="519">
        <v>1861183.5400000003</v>
      </c>
      <c r="I4" s="519">
        <v>1692059.3699999999</v>
      </c>
      <c r="J4" s="519">
        <v>1604135.0600000003</v>
      </c>
      <c r="K4" s="519">
        <v>2002626.9100000001</v>
      </c>
      <c r="L4" s="519">
        <v>2498054.4700000002</v>
      </c>
      <c r="M4" s="519">
        <v>1739527.1199999999</v>
      </c>
      <c r="N4" s="519">
        <v>1682998.2200000002</v>
      </c>
      <c r="O4" s="520">
        <f>SUM(B4:N4)</f>
        <v>22907618.559999999</v>
      </c>
    </row>
    <row r="5" spans="1:15" x14ac:dyDescent="0.25">
      <c r="A5" s="521" t="s">
        <v>194</v>
      </c>
      <c r="B5" s="518" t="s">
        <v>8</v>
      </c>
      <c r="C5" s="522">
        <v>1810679.7264650199</v>
      </c>
      <c r="D5" s="522">
        <v>1822873.5106961145</v>
      </c>
      <c r="E5" s="522">
        <v>1883945.1118635668</v>
      </c>
      <c r="F5" s="522">
        <v>1938846.9901371885</v>
      </c>
      <c r="G5" s="522">
        <v>1982747.4191734432</v>
      </c>
      <c r="H5" s="522">
        <v>1957223.1384719932</v>
      </c>
      <c r="I5" s="522">
        <v>1901547.7643036768</v>
      </c>
      <c r="J5" s="522">
        <v>1839101.2102743057</v>
      </c>
      <c r="K5" s="522">
        <v>1873436.0463298785</v>
      </c>
      <c r="L5" s="522">
        <v>2004584.6744047243</v>
      </c>
      <c r="M5" s="522">
        <v>1948931.6015785984</v>
      </c>
      <c r="N5" s="522">
        <v>1893094.6348295081</v>
      </c>
      <c r="O5" s="520">
        <f>SUM(B5:N5)</f>
        <v>22857011.828528017</v>
      </c>
    </row>
    <row r="6" spans="1:15" x14ac:dyDescent="0.25">
      <c r="A6" s="523" t="s">
        <v>195</v>
      </c>
      <c r="B6" s="518" t="s">
        <v>8</v>
      </c>
      <c r="C6" s="524">
        <v>0</v>
      </c>
      <c r="D6" s="524">
        <v>0</v>
      </c>
      <c r="E6" s="524">
        <v>0</v>
      </c>
      <c r="F6" s="524">
        <v>0</v>
      </c>
      <c r="G6" s="524">
        <v>0</v>
      </c>
      <c r="H6" s="524">
        <v>0</v>
      </c>
      <c r="I6" s="524">
        <v>0</v>
      </c>
      <c r="J6" s="524">
        <v>0</v>
      </c>
      <c r="K6" s="524">
        <v>0</v>
      </c>
      <c r="L6" s="524">
        <v>0</v>
      </c>
      <c r="M6" s="524">
        <v>0</v>
      </c>
      <c r="N6" s="524">
        <v>0</v>
      </c>
      <c r="O6" s="520">
        <f>SUM(B6:N6)</f>
        <v>0</v>
      </c>
    </row>
    <row r="7" spans="1:15" x14ac:dyDescent="0.25">
      <c r="A7" s="525" t="s">
        <v>196</v>
      </c>
      <c r="B7" s="518" t="s">
        <v>8</v>
      </c>
      <c r="C7" s="526">
        <v>0</v>
      </c>
      <c r="D7" s="526">
        <v>0</v>
      </c>
      <c r="E7" s="526">
        <v>0</v>
      </c>
      <c r="F7" s="526">
        <v>0</v>
      </c>
      <c r="G7" s="526">
        <v>0</v>
      </c>
      <c r="H7" s="526">
        <v>0</v>
      </c>
      <c r="I7" s="526">
        <v>0</v>
      </c>
      <c r="J7" s="526">
        <v>0</v>
      </c>
      <c r="K7" s="526">
        <v>0</v>
      </c>
      <c r="L7" s="526">
        <v>0</v>
      </c>
      <c r="M7" s="526">
        <v>0</v>
      </c>
      <c r="N7" s="526">
        <v>0</v>
      </c>
      <c r="O7" s="520">
        <f>SUM(B7:N7)</f>
        <v>0</v>
      </c>
    </row>
    <row r="8" spans="1:15" x14ac:dyDescent="0.25">
      <c r="A8" s="527" t="s">
        <v>8</v>
      </c>
      <c r="B8" s="528" t="s">
        <v>8</v>
      </c>
      <c r="C8" s="529" t="s">
        <v>8</v>
      </c>
      <c r="D8" s="529" t="s">
        <v>8</v>
      </c>
      <c r="E8" s="529" t="s">
        <v>8</v>
      </c>
      <c r="F8" s="529" t="s">
        <v>8</v>
      </c>
      <c r="G8" s="529" t="s">
        <v>8</v>
      </c>
      <c r="H8" s="529" t="s">
        <v>8</v>
      </c>
      <c r="I8" s="529" t="s">
        <v>8</v>
      </c>
      <c r="J8" s="529" t="s">
        <v>8</v>
      </c>
      <c r="K8" s="529" t="s">
        <v>8</v>
      </c>
      <c r="L8" s="529" t="s">
        <v>8</v>
      </c>
      <c r="M8" s="529" t="s">
        <v>8</v>
      </c>
      <c r="N8" s="529" t="s">
        <v>8</v>
      </c>
      <c r="O8" s="530" t="s">
        <v>8</v>
      </c>
    </row>
    <row r="9" spans="1:15" x14ac:dyDescent="0.25">
      <c r="A9" s="531" t="s">
        <v>197</v>
      </c>
      <c r="B9" s="532">
        <v>18504146.938865799</v>
      </c>
      <c r="C9" s="533">
        <v>20314826.66533082</v>
      </c>
      <c r="D9" s="533">
        <v>22137700.176026933</v>
      </c>
      <c r="E9" s="533">
        <v>24021645.287890501</v>
      </c>
      <c r="F9" s="533">
        <v>25960492.278027691</v>
      </c>
      <c r="G9" s="533">
        <v>27943239.697201133</v>
      </c>
      <c r="H9" s="533">
        <v>29900462.835673127</v>
      </c>
      <c r="I9" s="533">
        <v>31802010.599976804</v>
      </c>
      <c r="J9" s="533">
        <v>33641111.810251109</v>
      </c>
      <c r="K9" s="533">
        <v>35514547.856580988</v>
      </c>
      <c r="L9" s="533">
        <v>37519132.530985713</v>
      </c>
      <c r="M9" s="533">
        <v>39468064.132564314</v>
      </c>
      <c r="N9" s="533">
        <v>41361158.76739382</v>
      </c>
      <c r="O9" s="534" t="s">
        <v>8</v>
      </c>
    </row>
    <row r="10" spans="1:15" x14ac:dyDescent="0.25">
      <c r="A10" s="535" t="s">
        <v>198</v>
      </c>
      <c r="B10" s="536">
        <v>146778.77803366748</v>
      </c>
      <c r="C10" s="537">
        <v>181794.60225268558</v>
      </c>
      <c r="D10" s="537">
        <v>220174.34095889391</v>
      </c>
      <c r="E10" s="537">
        <v>261985.82265933923</v>
      </c>
      <c r="F10" s="537">
        <v>307336.41467249976</v>
      </c>
      <c r="G10" s="537">
        <v>356317.58738321211</v>
      </c>
      <c r="H10" s="537">
        <v>408946.3532824369</v>
      </c>
      <c r="I10" s="537">
        <v>465147.53837999352</v>
      </c>
      <c r="J10" s="537">
        <v>524811.78634075099</v>
      </c>
      <c r="K10" s="537">
        <v>587913.07156134548</v>
      </c>
      <c r="L10" s="537">
        <v>654604.59730757354</v>
      </c>
      <c r="M10" s="537">
        <v>724956.2567598687</v>
      </c>
      <c r="N10" s="537">
        <v>798864.83333247434</v>
      </c>
      <c r="O10" s="538" t="s">
        <v>8</v>
      </c>
    </row>
    <row r="11" spans="1:15" x14ac:dyDescent="0.25">
      <c r="A11" s="539" t="s">
        <v>199</v>
      </c>
      <c r="B11" s="540">
        <v>7066848.9111341964</v>
      </c>
      <c r="C11" s="541">
        <v>6807355.0446691765</v>
      </c>
      <c r="D11" s="541">
        <v>6853236.303973062</v>
      </c>
      <c r="E11" s="541">
        <v>7083028.9521094952</v>
      </c>
      <c r="F11" s="541">
        <v>7289606.9319723072</v>
      </c>
      <c r="G11" s="541">
        <v>7454790.0227988642</v>
      </c>
      <c r="H11" s="541">
        <v>7358750.4243268715</v>
      </c>
      <c r="I11" s="541">
        <v>7149262.0300231948</v>
      </c>
      <c r="J11" s="541">
        <v>6914295.8797488892</v>
      </c>
      <c r="K11" s="541">
        <v>7043486.7434190111</v>
      </c>
      <c r="L11" s="541">
        <v>7536956.5390142873</v>
      </c>
      <c r="M11" s="541">
        <v>7327552.0574356886</v>
      </c>
      <c r="N11" s="541">
        <v>7117455.6426061802</v>
      </c>
      <c r="O11" s="542" t="s">
        <v>8</v>
      </c>
    </row>
    <row r="12" spans="1:15" x14ac:dyDescent="0.25">
      <c r="A12" s="543" t="s">
        <v>8</v>
      </c>
      <c r="B12" s="544" t="s">
        <v>8</v>
      </c>
      <c r="C12" s="545" t="s">
        <v>8</v>
      </c>
      <c r="D12" s="545" t="s">
        <v>8</v>
      </c>
      <c r="E12" s="545" t="s">
        <v>8</v>
      </c>
      <c r="F12" s="545" t="s">
        <v>8</v>
      </c>
      <c r="G12" s="545" t="s">
        <v>8</v>
      </c>
      <c r="H12" s="545" t="s">
        <v>8</v>
      </c>
      <c r="I12" s="545" t="s">
        <v>8</v>
      </c>
      <c r="J12" s="545" t="s">
        <v>8</v>
      </c>
      <c r="K12" s="545" t="s">
        <v>8</v>
      </c>
      <c r="L12" s="545" t="s">
        <v>8</v>
      </c>
      <c r="M12" s="545" t="s">
        <v>8</v>
      </c>
      <c r="N12" s="545" t="s">
        <v>8</v>
      </c>
      <c r="O12" s="546" t="s">
        <v>8</v>
      </c>
    </row>
    <row r="13" spans="1:15" x14ac:dyDescent="0.25">
      <c r="A13" s="547" t="s">
        <v>200</v>
      </c>
      <c r="B13" s="548">
        <f t="shared" ref="B13:N13" si="0">B9-B10+B11</f>
        <v>25424217.071966328</v>
      </c>
      <c r="C13" s="549">
        <f t="shared" si="0"/>
        <v>26940387.107747313</v>
      </c>
      <c r="D13" s="549">
        <f t="shared" si="0"/>
        <v>28770762.139041103</v>
      </c>
      <c r="E13" s="549">
        <f t="shared" si="0"/>
        <v>30842688.417340659</v>
      </c>
      <c r="F13" s="549">
        <f t="shared" si="0"/>
        <v>32942762.795327496</v>
      </c>
      <c r="G13" s="549">
        <f t="shared" si="0"/>
        <v>35041712.132616788</v>
      </c>
      <c r="H13" s="549">
        <f t="shared" si="0"/>
        <v>36850266.906717561</v>
      </c>
      <c r="I13" s="549">
        <f t="shared" si="0"/>
        <v>38486125.091620006</v>
      </c>
      <c r="J13" s="549">
        <f t="shared" si="0"/>
        <v>40030595.903659247</v>
      </c>
      <c r="K13" s="549">
        <f t="shared" si="0"/>
        <v>41970121.528438658</v>
      </c>
      <c r="L13" s="549">
        <f t="shared" si="0"/>
        <v>44401484.47269243</v>
      </c>
      <c r="M13" s="549">
        <f t="shared" si="0"/>
        <v>46070659.933240138</v>
      </c>
      <c r="N13" s="549">
        <f t="shared" si="0"/>
        <v>47679749.576667532</v>
      </c>
      <c r="O13" s="550"/>
    </row>
    <row r="14" spans="1:15" x14ac:dyDescent="0.25">
      <c r="A14" s="551" t="s">
        <v>8</v>
      </c>
      <c r="B14" s="552" t="s">
        <v>8</v>
      </c>
      <c r="C14" s="553" t="s">
        <v>8</v>
      </c>
      <c r="D14" s="553" t="s">
        <v>8</v>
      </c>
      <c r="E14" s="553" t="s">
        <v>8</v>
      </c>
      <c r="F14" s="553" t="s">
        <v>8</v>
      </c>
      <c r="G14" s="553" t="s">
        <v>8</v>
      </c>
      <c r="H14" s="553" t="s">
        <v>8</v>
      </c>
      <c r="I14" s="553" t="s">
        <v>8</v>
      </c>
      <c r="J14" s="553" t="s">
        <v>8</v>
      </c>
      <c r="K14" s="553" t="s">
        <v>8</v>
      </c>
      <c r="L14" s="553" t="s">
        <v>8</v>
      </c>
      <c r="M14" s="553" t="s">
        <v>8</v>
      </c>
      <c r="N14" s="553" t="s">
        <v>8</v>
      </c>
      <c r="O14" s="554" t="s">
        <v>8</v>
      </c>
    </row>
    <row r="15" spans="1:15" x14ac:dyDescent="0.25">
      <c r="A15" s="555" t="s">
        <v>201</v>
      </c>
      <c r="B15" s="556" t="s">
        <v>8</v>
      </c>
      <c r="C15" s="557">
        <v>26182302.089856818</v>
      </c>
      <c r="D15" s="557">
        <v>27855574.623394206</v>
      </c>
      <c r="E15" s="557">
        <v>29806725.278190881</v>
      </c>
      <c r="F15" s="557">
        <v>31892725.606334075</v>
      </c>
      <c r="G15" s="557">
        <v>33992237.463972144</v>
      </c>
      <c r="H15" s="557">
        <v>35945989.519667178</v>
      </c>
      <c r="I15" s="557">
        <v>37668195.999168783</v>
      </c>
      <c r="J15" s="557">
        <v>39258360.497639626</v>
      </c>
      <c r="K15" s="557">
        <v>41000358.716048956</v>
      </c>
      <c r="L15" s="557">
        <v>43185803.000565544</v>
      </c>
      <c r="M15" s="557">
        <v>45236072.202966288</v>
      </c>
      <c r="N15" s="557">
        <v>46875204.754953831</v>
      </c>
      <c r="O15" s="558" t="s">
        <v>8</v>
      </c>
    </row>
    <row r="16" spans="1:15" x14ac:dyDescent="0.25">
      <c r="A16" s="559" t="s">
        <v>8</v>
      </c>
      <c r="B16" s="560" t="s">
        <v>8</v>
      </c>
      <c r="C16" s="561" t="s">
        <v>8</v>
      </c>
      <c r="D16" s="561" t="s">
        <v>8</v>
      </c>
      <c r="E16" s="561" t="s">
        <v>8</v>
      </c>
      <c r="F16" s="561" t="s">
        <v>8</v>
      </c>
      <c r="G16" s="561" t="s">
        <v>8</v>
      </c>
      <c r="H16" s="561" t="s">
        <v>8</v>
      </c>
      <c r="I16" s="561" t="s">
        <v>8</v>
      </c>
      <c r="J16" s="561" t="s">
        <v>8</v>
      </c>
      <c r="K16" s="561" t="s">
        <v>8</v>
      </c>
      <c r="L16" s="561" t="s">
        <v>8</v>
      </c>
      <c r="M16" s="561" t="s">
        <v>8</v>
      </c>
      <c r="N16" s="561" t="s">
        <v>8</v>
      </c>
      <c r="O16" s="562" t="s">
        <v>8</v>
      </c>
    </row>
    <row r="17" spans="1:15" x14ac:dyDescent="0.25">
      <c r="A17" s="563" t="s">
        <v>202</v>
      </c>
      <c r="B17" s="564" t="s">
        <v>8</v>
      </c>
      <c r="C17" s="565" t="s">
        <v>8</v>
      </c>
      <c r="D17" s="565" t="s">
        <v>8</v>
      </c>
      <c r="E17" s="565" t="s">
        <v>8</v>
      </c>
      <c r="F17" s="565" t="s">
        <v>8</v>
      </c>
      <c r="G17" s="565" t="s">
        <v>8</v>
      </c>
      <c r="H17" s="565" t="s">
        <v>8</v>
      </c>
      <c r="I17" s="565" t="s">
        <v>8</v>
      </c>
      <c r="J17" s="565" t="s">
        <v>8</v>
      </c>
      <c r="K17" s="565" t="s">
        <v>8</v>
      </c>
      <c r="L17" s="565" t="s">
        <v>8</v>
      </c>
      <c r="M17" s="565" t="s">
        <v>8</v>
      </c>
      <c r="N17" s="565" t="s">
        <v>8</v>
      </c>
      <c r="O17" s="566" t="s">
        <v>8</v>
      </c>
    </row>
    <row r="18" spans="1:15" x14ac:dyDescent="0.25">
      <c r="A18" s="567" t="s">
        <v>203</v>
      </c>
      <c r="B18" s="518" t="s">
        <v>8</v>
      </c>
      <c r="C18" s="568">
        <v>151647.27645374171</v>
      </c>
      <c r="D18" s="568">
        <v>161338.83152040257</v>
      </c>
      <c r="E18" s="568">
        <v>172639.85011438932</v>
      </c>
      <c r="F18" s="568">
        <v>184721.91483730296</v>
      </c>
      <c r="G18" s="568">
        <v>196882.23802051507</v>
      </c>
      <c r="H18" s="568">
        <v>208198.32386717683</v>
      </c>
      <c r="I18" s="568">
        <v>218173.30319523916</v>
      </c>
      <c r="J18" s="568">
        <v>227383.49848207584</v>
      </c>
      <c r="K18" s="568">
        <v>237473.11109529927</v>
      </c>
      <c r="L18" s="568">
        <v>250131.15286912516</v>
      </c>
      <c r="M18" s="568">
        <v>262006.26375410383</v>
      </c>
      <c r="N18" s="568">
        <v>271500.08085248189</v>
      </c>
      <c r="O18" s="520">
        <f>SUM(B18:N18)</f>
        <v>2542095.845061854</v>
      </c>
    </row>
    <row r="19" spans="1:15" x14ac:dyDescent="0.25">
      <c r="A19" s="569" t="s">
        <v>204</v>
      </c>
      <c r="B19" s="518" t="s">
        <v>8</v>
      </c>
      <c r="C19" s="570">
        <v>25872.48690922754</v>
      </c>
      <c r="D19" s="570">
        <v>27525.959608875579</v>
      </c>
      <c r="E19" s="570">
        <v>29454.022297974043</v>
      </c>
      <c r="F19" s="570">
        <v>31515.33898423432</v>
      </c>
      <c r="G19" s="570">
        <v>33590.007318060954</v>
      </c>
      <c r="H19" s="570">
        <v>35520.64062568095</v>
      </c>
      <c r="I19" s="570">
        <v>37222.468235910615</v>
      </c>
      <c r="J19" s="570">
        <v>38793.816317871053</v>
      </c>
      <c r="K19" s="570">
        <v>40515.201471361943</v>
      </c>
      <c r="L19" s="570">
        <v>42674.785393659848</v>
      </c>
      <c r="M19" s="570">
        <v>44700.793760588582</v>
      </c>
      <c r="N19" s="570">
        <v>46320.530457088455</v>
      </c>
      <c r="O19" s="520">
        <f>SUM(B19:N19)</f>
        <v>433706.05138053384</v>
      </c>
    </row>
    <row r="20" spans="1:15" x14ac:dyDescent="0.25">
      <c r="A20" s="571" t="s">
        <v>8</v>
      </c>
      <c r="B20" s="572" t="s">
        <v>8</v>
      </c>
      <c r="C20" s="573" t="s">
        <v>8</v>
      </c>
      <c r="D20" s="573" t="s">
        <v>8</v>
      </c>
      <c r="E20" s="573" t="s">
        <v>8</v>
      </c>
      <c r="F20" s="573" t="s">
        <v>8</v>
      </c>
      <c r="G20" s="573" t="s">
        <v>8</v>
      </c>
      <c r="H20" s="573" t="s">
        <v>8</v>
      </c>
      <c r="I20" s="573" t="s">
        <v>8</v>
      </c>
      <c r="J20" s="573" t="s">
        <v>8</v>
      </c>
      <c r="K20" s="573" t="s">
        <v>8</v>
      </c>
      <c r="L20" s="573" t="s">
        <v>8</v>
      </c>
      <c r="M20" s="573" t="s">
        <v>8</v>
      </c>
      <c r="N20" s="573" t="s">
        <v>8</v>
      </c>
      <c r="O20" s="574" t="s">
        <v>8</v>
      </c>
    </row>
    <row r="21" spans="1:15" x14ac:dyDescent="0.25">
      <c r="A21" s="575" t="s">
        <v>205</v>
      </c>
      <c r="B21" s="576" t="s">
        <v>8</v>
      </c>
      <c r="C21" s="577" t="s">
        <v>8</v>
      </c>
      <c r="D21" s="577" t="s">
        <v>8</v>
      </c>
      <c r="E21" s="577" t="s">
        <v>8</v>
      </c>
      <c r="F21" s="577" t="s">
        <v>8</v>
      </c>
      <c r="G21" s="577" t="s">
        <v>8</v>
      </c>
      <c r="H21" s="577" t="s">
        <v>8</v>
      </c>
      <c r="I21" s="577" t="s">
        <v>8</v>
      </c>
      <c r="J21" s="577" t="s">
        <v>8</v>
      </c>
      <c r="K21" s="577" t="s">
        <v>8</v>
      </c>
      <c r="L21" s="577" t="s">
        <v>8</v>
      </c>
      <c r="M21" s="577" t="s">
        <v>8</v>
      </c>
      <c r="N21" s="577" t="s">
        <v>8</v>
      </c>
      <c r="O21" s="578" t="s">
        <v>8</v>
      </c>
    </row>
    <row r="22" spans="1:15" x14ac:dyDescent="0.25">
      <c r="A22" s="579" t="s">
        <v>206</v>
      </c>
      <c r="B22" s="518" t="s">
        <v>8</v>
      </c>
      <c r="C22" s="580">
        <v>35015.824219018119</v>
      </c>
      <c r="D22" s="580">
        <v>38379.738706208329</v>
      </c>
      <c r="E22" s="580">
        <v>41811.481700445336</v>
      </c>
      <c r="F22" s="580">
        <v>45350.592013160531</v>
      </c>
      <c r="G22" s="580">
        <v>48981.172710712344</v>
      </c>
      <c r="H22" s="580">
        <v>52628.765899224803</v>
      </c>
      <c r="I22" s="580">
        <v>56201.185097556605</v>
      </c>
      <c r="J22" s="580">
        <v>59664.247960757493</v>
      </c>
      <c r="K22" s="580">
        <v>63101.285220594495</v>
      </c>
      <c r="L22" s="580">
        <v>66691.525746228057</v>
      </c>
      <c r="M22" s="580">
        <v>70351.659452295105</v>
      </c>
      <c r="N22" s="580">
        <v>73908.576572605627</v>
      </c>
      <c r="O22" s="520">
        <f>SUM(B22:N22)</f>
        <v>652086.05529880687</v>
      </c>
    </row>
    <row r="23" spans="1:15" x14ac:dyDescent="0.25">
      <c r="A23" s="581" t="s">
        <v>207</v>
      </c>
      <c r="B23" s="582" t="s">
        <v>8</v>
      </c>
      <c r="C23" s="583">
        <v>0</v>
      </c>
      <c r="D23" s="583">
        <v>0</v>
      </c>
      <c r="E23" s="583">
        <v>0</v>
      </c>
      <c r="F23" s="583">
        <v>0</v>
      </c>
      <c r="G23" s="583">
        <v>0</v>
      </c>
      <c r="H23" s="583">
        <v>0</v>
      </c>
      <c r="I23" s="583">
        <v>0</v>
      </c>
      <c r="J23" s="583">
        <v>0</v>
      </c>
      <c r="K23" s="583">
        <v>0</v>
      </c>
      <c r="L23" s="583">
        <v>0</v>
      </c>
      <c r="M23" s="583">
        <v>0</v>
      </c>
      <c r="N23" s="583">
        <v>0</v>
      </c>
      <c r="O23" s="584">
        <f>SUM(B23:N23)</f>
        <v>0</v>
      </c>
    </row>
    <row r="24" spans="1:15" x14ac:dyDescent="0.25">
      <c r="A24" s="585" t="s">
        <v>208</v>
      </c>
      <c r="B24" s="586" t="s">
        <v>8</v>
      </c>
      <c r="C24" s="587">
        <v>0</v>
      </c>
      <c r="D24" s="587">
        <v>0</v>
      </c>
      <c r="E24" s="587">
        <v>0</v>
      </c>
      <c r="F24" s="587">
        <v>0</v>
      </c>
      <c r="G24" s="587">
        <v>0</v>
      </c>
      <c r="H24" s="587">
        <v>0</v>
      </c>
      <c r="I24" s="587">
        <v>0</v>
      </c>
      <c r="J24" s="587">
        <v>0</v>
      </c>
      <c r="K24" s="587">
        <v>0</v>
      </c>
      <c r="L24" s="587">
        <v>0</v>
      </c>
      <c r="M24" s="587">
        <v>0</v>
      </c>
      <c r="N24" s="587">
        <v>0</v>
      </c>
      <c r="O24" s="588">
        <f>SUM(B24:N24)</f>
        <v>0</v>
      </c>
    </row>
    <row r="25" spans="1:15" x14ac:dyDescent="0.25">
      <c r="A25" s="589" t="s">
        <v>8</v>
      </c>
      <c r="B25" s="590" t="s">
        <v>8</v>
      </c>
      <c r="C25" s="591" t="s">
        <v>8</v>
      </c>
      <c r="D25" s="591" t="s">
        <v>8</v>
      </c>
      <c r="E25" s="591" t="s">
        <v>8</v>
      </c>
      <c r="F25" s="591" t="s">
        <v>8</v>
      </c>
      <c r="G25" s="591" t="s">
        <v>8</v>
      </c>
      <c r="H25" s="591" t="s">
        <v>8</v>
      </c>
      <c r="I25" s="591" t="s">
        <v>8</v>
      </c>
      <c r="J25" s="591" t="s">
        <v>8</v>
      </c>
      <c r="K25" s="591" t="s">
        <v>8</v>
      </c>
      <c r="L25" s="591" t="s">
        <v>8</v>
      </c>
      <c r="M25" s="591" t="s">
        <v>8</v>
      </c>
      <c r="N25" s="591" t="s">
        <v>8</v>
      </c>
      <c r="O25" s="592" t="s">
        <v>8</v>
      </c>
    </row>
    <row r="26" spans="1:15" x14ac:dyDescent="0.25">
      <c r="A26" s="593" t="s">
        <v>209</v>
      </c>
      <c r="B26" s="594"/>
      <c r="C26" s="595">
        <f t="shared" ref="C26:O26" si="1">C18+C19+C22+C23+C24</f>
        <v>212535.58758198738</v>
      </c>
      <c r="D26" s="595">
        <f t="shared" si="1"/>
        <v>227244.52983548646</v>
      </c>
      <c r="E26" s="595">
        <f t="shared" si="1"/>
        <v>243905.35411280871</v>
      </c>
      <c r="F26" s="595">
        <f t="shared" si="1"/>
        <v>261587.8458346978</v>
      </c>
      <c r="G26" s="595">
        <f t="shared" si="1"/>
        <v>279453.41804928839</v>
      </c>
      <c r="H26" s="595">
        <f t="shared" si="1"/>
        <v>296347.73039208259</v>
      </c>
      <c r="I26" s="595">
        <f t="shared" si="1"/>
        <v>311596.95652870636</v>
      </c>
      <c r="J26" s="595">
        <f t="shared" si="1"/>
        <v>325841.56276070443</v>
      </c>
      <c r="K26" s="595">
        <f t="shared" si="1"/>
        <v>341089.59778725571</v>
      </c>
      <c r="L26" s="595">
        <f t="shared" si="1"/>
        <v>359497.46400901309</v>
      </c>
      <c r="M26" s="595">
        <f t="shared" si="1"/>
        <v>377058.71696698753</v>
      </c>
      <c r="N26" s="595">
        <f t="shared" si="1"/>
        <v>391729.18788217596</v>
      </c>
      <c r="O26" s="596">
        <f t="shared" si="1"/>
        <v>3627887.9517411944</v>
      </c>
    </row>
    <row r="28" spans="1:15" x14ac:dyDescent="0.25">
      <c r="A28" s="597" t="s">
        <v>8</v>
      </c>
    </row>
    <row r="29" spans="1:15" x14ac:dyDescent="0.25">
      <c r="A29" s="597" t="s">
        <v>210</v>
      </c>
    </row>
    <row r="30" spans="1:15" x14ac:dyDescent="0.25">
      <c r="A30" s="597" t="s">
        <v>211</v>
      </c>
    </row>
    <row r="31" spans="1:15" x14ac:dyDescent="0.25">
      <c r="A31" s="597" t="s">
        <v>212</v>
      </c>
    </row>
    <row r="32" spans="1:15" x14ac:dyDescent="0.25">
      <c r="A32" s="597" t="s">
        <v>213</v>
      </c>
    </row>
    <row r="33" spans="1:1" x14ac:dyDescent="0.25">
      <c r="A33" s="597" t="s">
        <v>214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CONSOLIDATED FLORIDA POWER &amp;&amp; LIGHT CO
  - 602-Structures/Other Equipt Inspect: 602-Structures/Other Equipt Inspect
 Estimated Revenue Requirements for the Period January 2022 through December 2022
 (In Dollars)&amp;R&amp;"Arial"&amp;6 Form 3P Capita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R53" sqref="R53"/>
    </sheetView>
  </sheetViews>
  <sheetFormatPr defaultRowHeight="15" x14ac:dyDescent="0.25"/>
  <cols>
    <col min="1" max="1" width="47.140625" customWidth="1"/>
    <col min="2" max="10" width="11" bestFit="1" customWidth="1"/>
    <col min="11" max="14" width="12.28515625" bestFit="1" customWidth="1"/>
    <col min="15" max="15" width="11" bestFit="1" customWidth="1"/>
  </cols>
  <sheetData>
    <row r="1" spans="1:15" ht="22.5" x14ac:dyDescent="0.25">
      <c r="A1" s="598" t="s">
        <v>177</v>
      </c>
      <c r="B1" s="598" t="s">
        <v>178</v>
      </c>
      <c r="C1" s="598" t="s">
        <v>179</v>
      </c>
      <c r="D1" s="598" t="s">
        <v>180</v>
      </c>
      <c r="E1" s="598" t="s">
        <v>181</v>
      </c>
      <c r="F1" s="598" t="s">
        <v>182</v>
      </c>
      <c r="G1" s="598" t="s">
        <v>183</v>
      </c>
      <c r="H1" s="598" t="s">
        <v>184</v>
      </c>
      <c r="I1" s="598" t="s">
        <v>185</v>
      </c>
      <c r="J1" s="598" t="s">
        <v>186</v>
      </c>
      <c r="K1" s="598" t="s">
        <v>187</v>
      </c>
      <c r="L1" s="598" t="s">
        <v>188</v>
      </c>
      <c r="M1" s="598" t="s">
        <v>189</v>
      </c>
      <c r="N1" s="598" t="s">
        <v>190</v>
      </c>
      <c r="O1" s="598" t="s">
        <v>59</v>
      </c>
    </row>
    <row r="2" spans="1:15" x14ac:dyDescent="0.25">
      <c r="A2" s="599" t="s">
        <v>216</v>
      </c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2" t="s">
        <v>8</v>
      </c>
    </row>
    <row r="3" spans="1:15" x14ac:dyDescent="0.25">
      <c r="A3" s="603" t="s">
        <v>192</v>
      </c>
      <c r="B3" s="604" t="s">
        <v>8</v>
      </c>
      <c r="C3" s="605" t="s">
        <v>8</v>
      </c>
      <c r="D3" s="605" t="s">
        <v>8</v>
      </c>
      <c r="E3" s="605" t="s">
        <v>8</v>
      </c>
      <c r="F3" s="605" t="s">
        <v>8</v>
      </c>
      <c r="G3" s="605" t="s">
        <v>8</v>
      </c>
      <c r="H3" s="605" t="s">
        <v>8</v>
      </c>
      <c r="I3" s="605" t="s">
        <v>8</v>
      </c>
      <c r="J3" s="605" t="s">
        <v>8</v>
      </c>
      <c r="K3" s="605" t="s">
        <v>8</v>
      </c>
      <c r="L3" s="605" t="s">
        <v>8</v>
      </c>
      <c r="M3" s="605" t="s">
        <v>8</v>
      </c>
      <c r="N3" s="605" t="s">
        <v>8</v>
      </c>
      <c r="O3" s="606" t="s">
        <v>8</v>
      </c>
    </row>
    <row r="4" spans="1:15" x14ac:dyDescent="0.25">
      <c r="A4" s="607" t="s">
        <v>193</v>
      </c>
      <c r="B4" s="608" t="s">
        <v>8</v>
      </c>
      <c r="C4" s="609">
        <v>47391380.340000004</v>
      </c>
      <c r="D4" s="609">
        <v>45369682.350000001</v>
      </c>
      <c r="E4" s="609">
        <v>50124940.020000003</v>
      </c>
      <c r="F4" s="609">
        <v>54822067.030000001</v>
      </c>
      <c r="G4" s="609">
        <v>52808621.569999993</v>
      </c>
      <c r="H4" s="609">
        <v>49460317.839999996</v>
      </c>
      <c r="I4" s="609">
        <v>47442270.710000001</v>
      </c>
      <c r="J4" s="609">
        <v>51491891.319999993</v>
      </c>
      <c r="K4" s="609">
        <v>52145321.969999999</v>
      </c>
      <c r="L4" s="609">
        <v>55377732.109999999</v>
      </c>
      <c r="M4" s="609">
        <v>48571563.349999994</v>
      </c>
      <c r="N4" s="609">
        <v>46067549.350000001</v>
      </c>
      <c r="O4" s="610">
        <f>SUM(B4:N4)</f>
        <v>601073337.96000004</v>
      </c>
    </row>
    <row r="5" spans="1:15" x14ac:dyDescent="0.25">
      <c r="A5" s="611" t="s">
        <v>194</v>
      </c>
      <c r="B5" s="608" t="s">
        <v>8</v>
      </c>
      <c r="C5" s="612">
        <v>49590069.949760482</v>
      </c>
      <c r="D5" s="612">
        <v>48400387.51009959</v>
      </c>
      <c r="E5" s="612">
        <v>48880476.859429799</v>
      </c>
      <c r="F5" s="612">
        <v>50545053.64245715</v>
      </c>
      <c r="G5" s="612">
        <v>51272511.813486956</v>
      </c>
      <c r="H5" s="612">
        <v>51185551.847885139</v>
      </c>
      <c r="I5" s="612">
        <v>50322273.798025876</v>
      </c>
      <c r="J5" s="612">
        <v>50733042.991242632</v>
      </c>
      <c r="K5" s="612">
        <v>50787661.978653915</v>
      </c>
      <c r="L5" s="612">
        <v>51827124.737313539</v>
      </c>
      <c r="M5" s="612">
        <v>50805620.928314947</v>
      </c>
      <c r="N5" s="612">
        <v>49342989.302242175</v>
      </c>
      <c r="O5" s="610">
        <f>SUM(B5:N5)</f>
        <v>603692765.35891211</v>
      </c>
    </row>
    <row r="6" spans="1:15" x14ac:dyDescent="0.25">
      <c r="A6" s="613" t="s">
        <v>195</v>
      </c>
      <c r="B6" s="608" t="s">
        <v>8</v>
      </c>
      <c r="C6" s="614">
        <v>0</v>
      </c>
      <c r="D6" s="614">
        <v>0</v>
      </c>
      <c r="E6" s="614">
        <v>0</v>
      </c>
      <c r="F6" s="614">
        <v>0</v>
      </c>
      <c r="G6" s="614">
        <v>0</v>
      </c>
      <c r="H6" s="614">
        <v>0</v>
      </c>
      <c r="I6" s="614">
        <v>0</v>
      </c>
      <c r="J6" s="614">
        <v>0</v>
      </c>
      <c r="K6" s="614">
        <v>0</v>
      </c>
      <c r="L6" s="614">
        <v>0</v>
      </c>
      <c r="M6" s="614">
        <v>0</v>
      </c>
      <c r="N6" s="614">
        <v>0</v>
      </c>
      <c r="O6" s="610">
        <f>SUM(B6:N6)</f>
        <v>0</v>
      </c>
    </row>
    <row r="7" spans="1:15" x14ac:dyDescent="0.25">
      <c r="A7" s="615" t="s">
        <v>196</v>
      </c>
      <c r="B7" s="608" t="s">
        <v>8</v>
      </c>
      <c r="C7" s="616">
        <v>0</v>
      </c>
      <c r="D7" s="616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0">
        <f>SUM(B7:N7)</f>
        <v>0</v>
      </c>
    </row>
    <row r="8" spans="1:15" x14ac:dyDescent="0.25">
      <c r="A8" s="617" t="s">
        <v>8</v>
      </c>
      <c r="B8" s="618" t="s">
        <v>8</v>
      </c>
      <c r="C8" s="619" t="s">
        <v>8</v>
      </c>
      <c r="D8" s="619" t="s">
        <v>8</v>
      </c>
      <c r="E8" s="619" t="s">
        <v>8</v>
      </c>
      <c r="F8" s="619" t="s">
        <v>8</v>
      </c>
      <c r="G8" s="619" t="s">
        <v>8</v>
      </c>
      <c r="H8" s="619" t="s">
        <v>8</v>
      </c>
      <c r="I8" s="619" t="s">
        <v>8</v>
      </c>
      <c r="J8" s="619" t="s">
        <v>8</v>
      </c>
      <c r="K8" s="619" t="s">
        <v>8</v>
      </c>
      <c r="L8" s="619" t="s">
        <v>8</v>
      </c>
      <c r="M8" s="619" t="s">
        <v>8</v>
      </c>
      <c r="N8" s="619" t="s">
        <v>8</v>
      </c>
      <c r="O8" s="620" t="s">
        <v>8</v>
      </c>
    </row>
    <row r="9" spans="1:15" x14ac:dyDescent="0.25">
      <c r="A9" s="621" t="s">
        <v>197</v>
      </c>
      <c r="B9" s="622">
        <v>479902261.55511242</v>
      </c>
      <c r="C9" s="623">
        <v>529492331.50487292</v>
      </c>
      <c r="D9" s="623">
        <v>577892719.01497245</v>
      </c>
      <c r="E9" s="623">
        <v>626773195.87440228</v>
      </c>
      <c r="F9" s="623">
        <v>677318249.51685941</v>
      </c>
      <c r="G9" s="623">
        <v>728590761.33034635</v>
      </c>
      <c r="H9" s="623">
        <v>779776313.17823148</v>
      </c>
      <c r="I9" s="623">
        <v>830098586.97625732</v>
      </c>
      <c r="J9" s="623">
        <v>880831629.96749997</v>
      </c>
      <c r="K9" s="623">
        <v>931619291.94615388</v>
      </c>
      <c r="L9" s="623">
        <v>983446416.68346739</v>
      </c>
      <c r="M9" s="623">
        <v>1034252037.6117823</v>
      </c>
      <c r="N9" s="623">
        <v>1083595026.9140246</v>
      </c>
      <c r="O9" s="624" t="s">
        <v>8</v>
      </c>
    </row>
    <row r="10" spans="1:15" x14ac:dyDescent="0.25">
      <c r="A10" s="625" t="s">
        <v>198</v>
      </c>
      <c r="B10" s="626">
        <v>5140858.6323121293</v>
      </c>
      <c r="C10" s="627">
        <v>6253022.5427909838</v>
      </c>
      <c r="D10" s="627">
        <v>7473131.3711692244</v>
      </c>
      <c r="E10" s="627">
        <v>8800403.4396196101</v>
      </c>
      <c r="F10" s="627">
        <v>10237201.282368228</v>
      </c>
      <c r="G10" s="627">
        <v>11786159.931676602</v>
      </c>
      <c r="H10" s="627">
        <v>13447984.951412804</v>
      </c>
      <c r="I10" s="627">
        <v>15221629.572664609</v>
      </c>
      <c r="J10" s="627">
        <v>17106595.31800222</v>
      </c>
      <c r="K10" s="627">
        <v>19103394.852538668</v>
      </c>
      <c r="L10" s="627">
        <v>21213233.401428685</v>
      </c>
      <c r="M10" s="627">
        <v>23436130.74800013</v>
      </c>
      <c r="N10" s="627">
        <v>25769350.403389283</v>
      </c>
      <c r="O10" s="628" t="s">
        <v>8</v>
      </c>
    </row>
    <row r="11" spans="1:15" x14ac:dyDescent="0.25">
      <c r="A11" s="629" t="s">
        <v>199</v>
      </c>
      <c r="B11" s="630">
        <v>124591308.04488754</v>
      </c>
      <c r="C11" s="631">
        <v>122392618.43512706</v>
      </c>
      <c r="D11" s="631">
        <v>119361913.27502748</v>
      </c>
      <c r="E11" s="631">
        <v>120606376.43559769</v>
      </c>
      <c r="F11" s="631">
        <v>124883389.82314053</v>
      </c>
      <c r="G11" s="631">
        <v>126419499.57965356</v>
      </c>
      <c r="H11" s="631">
        <v>124694265.57176842</v>
      </c>
      <c r="I11" s="631">
        <v>121814262.48374254</v>
      </c>
      <c r="J11" s="631">
        <v>122573110.8124999</v>
      </c>
      <c r="K11" s="631">
        <v>123930770.80384597</v>
      </c>
      <c r="L11" s="631">
        <v>127481378.17653243</v>
      </c>
      <c r="M11" s="631">
        <v>125247320.59821749</v>
      </c>
      <c r="N11" s="631">
        <v>121971880.64597532</v>
      </c>
      <c r="O11" s="632" t="s">
        <v>8</v>
      </c>
    </row>
    <row r="12" spans="1:15" x14ac:dyDescent="0.25">
      <c r="A12" s="633" t="s">
        <v>8</v>
      </c>
      <c r="B12" s="634" t="s">
        <v>8</v>
      </c>
      <c r="C12" s="635" t="s">
        <v>8</v>
      </c>
      <c r="D12" s="635" t="s">
        <v>8</v>
      </c>
      <c r="E12" s="635" t="s">
        <v>8</v>
      </c>
      <c r="F12" s="635" t="s">
        <v>8</v>
      </c>
      <c r="G12" s="635" t="s">
        <v>8</v>
      </c>
      <c r="H12" s="635" t="s">
        <v>8</v>
      </c>
      <c r="I12" s="635" t="s">
        <v>8</v>
      </c>
      <c r="J12" s="635" t="s">
        <v>8</v>
      </c>
      <c r="K12" s="635" t="s">
        <v>8</v>
      </c>
      <c r="L12" s="635" t="s">
        <v>8</v>
      </c>
      <c r="M12" s="635" t="s">
        <v>8</v>
      </c>
      <c r="N12" s="635" t="s">
        <v>8</v>
      </c>
      <c r="O12" s="636" t="s">
        <v>8</v>
      </c>
    </row>
    <row r="13" spans="1:15" x14ac:dyDescent="0.25">
      <c r="A13" s="637" t="s">
        <v>200</v>
      </c>
      <c r="B13" s="638">
        <f t="shared" ref="B13:N13" si="0">B9-B10+B11</f>
        <v>599352710.96768785</v>
      </c>
      <c r="C13" s="639">
        <f t="shared" si="0"/>
        <v>645631927.39720893</v>
      </c>
      <c r="D13" s="639">
        <f t="shared" si="0"/>
        <v>689781500.91883075</v>
      </c>
      <c r="E13" s="639">
        <f t="shared" si="0"/>
        <v>738579168.87038028</v>
      </c>
      <c r="F13" s="639">
        <f t="shared" si="0"/>
        <v>791964438.05763173</v>
      </c>
      <c r="G13" s="639">
        <f t="shared" si="0"/>
        <v>843224100.97832322</v>
      </c>
      <c r="H13" s="639">
        <f t="shared" si="0"/>
        <v>891022593.79858708</v>
      </c>
      <c r="I13" s="639">
        <f t="shared" si="0"/>
        <v>936691219.8873353</v>
      </c>
      <c r="J13" s="639">
        <f t="shared" si="0"/>
        <v>986298145.46199763</v>
      </c>
      <c r="K13" s="639">
        <f t="shared" si="0"/>
        <v>1036446667.8974612</v>
      </c>
      <c r="L13" s="639">
        <f t="shared" si="0"/>
        <v>1089714561.4585712</v>
      </c>
      <c r="M13" s="639">
        <f t="shared" si="0"/>
        <v>1136063227.4619997</v>
      </c>
      <c r="N13" s="639">
        <f t="shared" si="0"/>
        <v>1179797557.1566105</v>
      </c>
      <c r="O13" s="640"/>
    </row>
    <row r="14" spans="1:15" x14ac:dyDescent="0.25">
      <c r="A14" s="641" t="s">
        <v>8</v>
      </c>
      <c r="B14" s="642" t="s">
        <v>8</v>
      </c>
      <c r="C14" s="643" t="s">
        <v>8</v>
      </c>
      <c r="D14" s="643" t="s">
        <v>8</v>
      </c>
      <c r="E14" s="643" t="s">
        <v>8</v>
      </c>
      <c r="F14" s="643" t="s">
        <v>8</v>
      </c>
      <c r="G14" s="643" t="s">
        <v>8</v>
      </c>
      <c r="H14" s="643" t="s">
        <v>8</v>
      </c>
      <c r="I14" s="643" t="s">
        <v>8</v>
      </c>
      <c r="J14" s="643" t="s">
        <v>8</v>
      </c>
      <c r="K14" s="643" t="s">
        <v>8</v>
      </c>
      <c r="L14" s="643" t="s">
        <v>8</v>
      </c>
      <c r="M14" s="643" t="s">
        <v>8</v>
      </c>
      <c r="N14" s="643" t="s">
        <v>8</v>
      </c>
      <c r="O14" s="644" t="s">
        <v>8</v>
      </c>
    </row>
    <row r="15" spans="1:15" x14ac:dyDescent="0.25">
      <c r="A15" s="645" t="s">
        <v>201</v>
      </c>
      <c r="B15" s="646" t="s">
        <v>8</v>
      </c>
      <c r="C15" s="647">
        <v>622492319.18244839</v>
      </c>
      <c r="D15" s="647">
        <v>667706714.15801978</v>
      </c>
      <c r="E15" s="647">
        <v>714180334.89460552</v>
      </c>
      <c r="F15" s="647">
        <v>765271803.46400595</v>
      </c>
      <c r="G15" s="647">
        <v>817594269.51797748</v>
      </c>
      <c r="H15" s="647">
        <v>867123347.38845515</v>
      </c>
      <c r="I15" s="647">
        <v>913856906.84296119</v>
      </c>
      <c r="J15" s="647">
        <v>961494682.6746664</v>
      </c>
      <c r="K15" s="647">
        <v>1011372406.6797295</v>
      </c>
      <c r="L15" s="647">
        <v>1063080614.6780162</v>
      </c>
      <c r="M15" s="647">
        <v>1112888894.4602854</v>
      </c>
      <c r="N15" s="647">
        <v>1157930392.3093052</v>
      </c>
      <c r="O15" s="648" t="s">
        <v>8</v>
      </c>
    </row>
    <row r="16" spans="1:15" x14ac:dyDescent="0.25">
      <c r="A16" s="649" t="s">
        <v>8</v>
      </c>
      <c r="B16" s="650" t="s">
        <v>8</v>
      </c>
      <c r="C16" s="651" t="s">
        <v>8</v>
      </c>
      <c r="D16" s="651" t="s">
        <v>8</v>
      </c>
      <c r="E16" s="651" t="s">
        <v>8</v>
      </c>
      <c r="F16" s="651" t="s">
        <v>8</v>
      </c>
      <c r="G16" s="651" t="s">
        <v>8</v>
      </c>
      <c r="H16" s="651" t="s">
        <v>8</v>
      </c>
      <c r="I16" s="651" t="s">
        <v>8</v>
      </c>
      <c r="J16" s="651" t="s">
        <v>8</v>
      </c>
      <c r="K16" s="651" t="s">
        <v>8</v>
      </c>
      <c r="L16" s="651" t="s">
        <v>8</v>
      </c>
      <c r="M16" s="651" t="s">
        <v>8</v>
      </c>
      <c r="N16" s="651" t="s">
        <v>8</v>
      </c>
      <c r="O16" s="652" t="s">
        <v>8</v>
      </c>
    </row>
    <row r="17" spans="1:15" x14ac:dyDescent="0.25">
      <c r="A17" s="653" t="s">
        <v>202</v>
      </c>
      <c r="B17" s="654" t="s">
        <v>8</v>
      </c>
      <c r="C17" s="655" t="s">
        <v>8</v>
      </c>
      <c r="D17" s="655" t="s">
        <v>8</v>
      </c>
      <c r="E17" s="655" t="s">
        <v>8</v>
      </c>
      <c r="F17" s="655" t="s">
        <v>8</v>
      </c>
      <c r="G17" s="655" t="s">
        <v>8</v>
      </c>
      <c r="H17" s="655" t="s">
        <v>8</v>
      </c>
      <c r="I17" s="655" t="s">
        <v>8</v>
      </c>
      <c r="J17" s="655" t="s">
        <v>8</v>
      </c>
      <c r="K17" s="655" t="s">
        <v>8</v>
      </c>
      <c r="L17" s="655" t="s">
        <v>8</v>
      </c>
      <c r="M17" s="655" t="s">
        <v>8</v>
      </c>
      <c r="N17" s="655" t="s">
        <v>8</v>
      </c>
      <c r="O17" s="656" t="s">
        <v>8</v>
      </c>
    </row>
    <row r="18" spans="1:15" x14ac:dyDescent="0.25">
      <c r="A18" s="657" t="s">
        <v>203</v>
      </c>
      <c r="B18" s="608" t="s">
        <v>8</v>
      </c>
      <c r="C18" s="658">
        <v>3605460.8373784833</v>
      </c>
      <c r="D18" s="658">
        <v>3867341.5471425587</v>
      </c>
      <c r="E18" s="658">
        <v>4136515.6628280408</v>
      </c>
      <c r="F18" s="658">
        <v>4432436.2442949051</v>
      </c>
      <c r="G18" s="658">
        <v>4735486.7341715014</v>
      </c>
      <c r="H18" s="658">
        <v>5022357.9855437409</v>
      </c>
      <c r="I18" s="658">
        <v>5293037.6601553326</v>
      </c>
      <c r="J18" s="658">
        <v>5568954.5347066605</v>
      </c>
      <c r="K18" s="658">
        <v>5857845.1362710465</v>
      </c>
      <c r="L18" s="658">
        <v>6157337.8579703188</v>
      </c>
      <c r="M18" s="658">
        <v>6445826.240233439</v>
      </c>
      <c r="N18" s="658">
        <v>6706705.5339165963</v>
      </c>
      <c r="O18" s="610">
        <f>SUM(B18:N18)</f>
        <v>61829305.974612623</v>
      </c>
    </row>
    <row r="19" spans="1:15" x14ac:dyDescent="0.25">
      <c r="A19" s="659" t="s">
        <v>204</v>
      </c>
      <c r="B19" s="608" t="s">
        <v>8</v>
      </c>
      <c r="C19" s="660">
        <v>615126.3675695624</v>
      </c>
      <c r="D19" s="660">
        <v>659805.74060938787</v>
      </c>
      <c r="E19" s="660">
        <v>705729.43899179751</v>
      </c>
      <c r="F19" s="660">
        <v>756216.34221361624</v>
      </c>
      <c r="G19" s="660">
        <v>807919.67652677116</v>
      </c>
      <c r="H19" s="660">
        <v>856862.67681880749</v>
      </c>
      <c r="I19" s="660">
        <v>903043.23806428828</v>
      </c>
      <c r="J19" s="660">
        <v>950117.31609457696</v>
      </c>
      <c r="K19" s="660">
        <v>999404.83699148812</v>
      </c>
      <c r="L19" s="660">
        <v>1050501.1817645312</v>
      </c>
      <c r="M19" s="660">
        <v>1099720.0801721367</v>
      </c>
      <c r="N19" s="660">
        <v>1144228.601977109</v>
      </c>
      <c r="O19" s="610">
        <f>SUM(B19:N19)</f>
        <v>10548675.497794073</v>
      </c>
    </row>
    <row r="20" spans="1:15" x14ac:dyDescent="0.25">
      <c r="A20" s="661" t="s">
        <v>8</v>
      </c>
      <c r="B20" s="662" t="s">
        <v>8</v>
      </c>
      <c r="C20" s="663" t="s">
        <v>8</v>
      </c>
      <c r="D20" s="663" t="s">
        <v>8</v>
      </c>
      <c r="E20" s="663" t="s">
        <v>8</v>
      </c>
      <c r="F20" s="663" t="s">
        <v>8</v>
      </c>
      <c r="G20" s="663" t="s">
        <v>8</v>
      </c>
      <c r="H20" s="663" t="s">
        <v>8</v>
      </c>
      <c r="I20" s="663" t="s">
        <v>8</v>
      </c>
      <c r="J20" s="663" t="s">
        <v>8</v>
      </c>
      <c r="K20" s="663" t="s">
        <v>8</v>
      </c>
      <c r="L20" s="663" t="s">
        <v>8</v>
      </c>
      <c r="M20" s="663" t="s">
        <v>8</v>
      </c>
      <c r="N20" s="663" t="s">
        <v>8</v>
      </c>
      <c r="O20" s="664" t="s">
        <v>8</v>
      </c>
    </row>
    <row r="21" spans="1:15" x14ac:dyDescent="0.25">
      <c r="A21" s="665" t="s">
        <v>205</v>
      </c>
      <c r="B21" s="666" t="s">
        <v>8</v>
      </c>
      <c r="C21" s="667" t="s">
        <v>8</v>
      </c>
      <c r="D21" s="667" t="s">
        <v>8</v>
      </c>
      <c r="E21" s="667" t="s">
        <v>8</v>
      </c>
      <c r="F21" s="667" t="s">
        <v>8</v>
      </c>
      <c r="G21" s="667" t="s">
        <v>8</v>
      </c>
      <c r="H21" s="667" t="s">
        <v>8</v>
      </c>
      <c r="I21" s="667" t="s">
        <v>8</v>
      </c>
      <c r="J21" s="667" t="s">
        <v>8</v>
      </c>
      <c r="K21" s="667" t="s">
        <v>8</v>
      </c>
      <c r="L21" s="667" t="s">
        <v>8</v>
      </c>
      <c r="M21" s="667" t="s">
        <v>8</v>
      </c>
      <c r="N21" s="667" t="s">
        <v>8</v>
      </c>
      <c r="O21" s="668" t="s">
        <v>8</v>
      </c>
    </row>
    <row r="22" spans="1:15" x14ac:dyDescent="0.25">
      <c r="A22" s="669" t="s">
        <v>206</v>
      </c>
      <c r="B22" s="608" t="s">
        <v>8</v>
      </c>
      <c r="C22" s="670">
        <v>1112163.9104788543</v>
      </c>
      <c r="D22" s="670">
        <v>1220108.828378241</v>
      </c>
      <c r="E22" s="670">
        <v>1327272.0684503857</v>
      </c>
      <c r="F22" s="670">
        <v>1436797.8427486178</v>
      </c>
      <c r="G22" s="670">
        <v>1548958.6493083737</v>
      </c>
      <c r="H22" s="670">
        <v>1661825.0197362022</v>
      </c>
      <c r="I22" s="670">
        <v>1773644.6212518045</v>
      </c>
      <c r="J22" s="670">
        <v>1884965.7453376118</v>
      </c>
      <c r="K22" s="670">
        <v>1996799.5345364464</v>
      </c>
      <c r="L22" s="670">
        <v>2109838.5488900184</v>
      </c>
      <c r="M22" s="670">
        <v>2222897.3465714469</v>
      </c>
      <c r="N22" s="670">
        <v>2333219.6553891543</v>
      </c>
      <c r="O22" s="610">
        <f>SUM(B22:N22)</f>
        <v>20628491.771077156</v>
      </c>
    </row>
    <row r="23" spans="1:15" x14ac:dyDescent="0.25">
      <c r="A23" s="671" t="s">
        <v>207</v>
      </c>
      <c r="B23" s="672" t="s">
        <v>8</v>
      </c>
      <c r="C23" s="673">
        <v>0</v>
      </c>
      <c r="D23" s="673">
        <v>0</v>
      </c>
      <c r="E23" s="673">
        <v>0</v>
      </c>
      <c r="F23" s="673">
        <v>0</v>
      </c>
      <c r="G23" s="673">
        <v>0</v>
      </c>
      <c r="H23" s="673">
        <v>0</v>
      </c>
      <c r="I23" s="673">
        <v>0</v>
      </c>
      <c r="J23" s="673">
        <v>0</v>
      </c>
      <c r="K23" s="673">
        <v>0</v>
      </c>
      <c r="L23" s="673">
        <v>0</v>
      </c>
      <c r="M23" s="673">
        <v>0</v>
      </c>
      <c r="N23" s="673">
        <v>0</v>
      </c>
      <c r="O23" s="674">
        <f>SUM(B23:N23)</f>
        <v>0</v>
      </c>
    </row>
    <row r="24" spans="1:15" x14ac:dyDescent="0.25">
      <c r="A24" s="675" t="s">
        <v>208</v>
      </c>
      <c r="B24" s="676" t="s">
        <v>8</v>
      </c>
      <c r="C24" s="677">
        <v>0</v>
      </c>
      <c r="D24" s="677">
        <v>0</v>
      </c>
      <c r="E24" s="677">
        <v>0</v>
      </c>
      <c r="F24" s="677">
        <v>0</v>
      </c>
      <c r="G24" s="677">
        <v>0</v>
      </c>
      <c r="H24" s="677">
        <v>0</v>
      </c>
      <c r="I24" s="677">
        <v>0</v>
      </c>
      <c r="J24" s="677">
        <v>0</v>
      </c>
      <c r="K24" s="677">
        <v>0</v>
      </c>
      <c r="L24" s="677">
        <v>0</v>
      </c>
      <c r="M24" s="677">
        <v>0</v>
      </c>
      <c r="N24" s="677">
        <v>0</v>
      </c>
      <c r="O24" s="678">
        <f>SUM(B24:N24)</f>
        <v>0</v>
      </c>
    </row>
    <row r="25" spans="1:15" x14ac:dyDescent="0.25">
      <c r="A25" s="679" t="s">
        <v>8</v>
      </c>
      <c r="B25" s="680" t="s">
        <v>8</v>
      </c>
      <c r="C25" s="681" t="s">
        <v>8</v>
      </c>
      <c r="D25" s="681" t="s">
        <v>8</v>
      </c>
      <c r="E25" s="681" t="s">
        <v>8</v>
      </c>
      <c r="F25" s="681" t="s">
        <v>8</v>
      </c>
      <c r="G25" s="681" t="s">
        <v>8</v>
      </c>
      <c r="H25" s="681" t="s">
        <v>8</v>
      </c>
      <c r="I25" s="681" t="s">
        <v>8</v>
      </c>
      <c r="J25" s="681" t="s">
        <v>8</v>
      </c>
      <c r="K25" s="681" t="s">
        <v>8</v>
      </c>
      <c r="L25" s="681" t="s">
        <v>8</v>
      </c>
      <c r="M25" s="681" t="s">
        <v>8</v>
      </c>
      <c r="N25" s="681" t="s">
        <v>8</v>
      </c>
      <c r="O25" s="682" t="s">
        <v>8</v>
      </c>
    </row>
    <row r="26" spans="1:15" x14ac:dyDescent="0.25">
      <c r="A26" s="683" t="s">
        <v>209</v>
      </c>
      <c r="B26" s="684"/>
      <c r="C26" s="685">
        <f t="shared" ref="C26:O26" si="1">C18+C19+C22+C23+C24</f>
        <v>5332751.1154268999</v>
      </c>
      <c r="D26" s="685">
        <f t="shared" si="1"/>
        <v>5747256.1161301881</v>
      </c>
      <c r="E26" s="685">
        <f t="shared" si="1"/>
        <v>6169517.1702702241</v>
      </c>
      <c r="F26" s="685">
        <f t="shared" si="1"/>
        <v>6625450.4292571396</v>
      </c>
      <c r="G26" s="685">
        <f t="shared" si="1"/>
        <v>7092365.0600066464</v>
      </c>
      <c r="H26" s="685">
        <f t="shared" si="1"/>
        <v>7541045.682098751</v>
      </c>
      <c r="I26" s="685">
        <f t="shared" si="1"/>
        <v>7969725.5194714256</v>
      </c>
      <c r="J26" s="685">
        <f t="shared" si="1"/>
        <v>8404037.5961388499</v>
      </c>
      <c r="K26" s="685">
        <f t="shared" si="1"/>
        <v>8854049.5077989809</v>
      </c>
      <c r="L26" s="685">
        <f t="shared" si="1"/>
        <v>9317677.5886248685</v>
      </c>
      <c r="M26" s="685">
        <f t="shared" si="1"/>
        <v>9768443.6669770218</v>
      </c>
      <c r="N26" s="685">
        <f t="shared" si="1"/>
        <v>10184153.791282859</v>
      </c>
      <c r="O26" s="686">
        <f t="shared" si="1"/>
        <v>93006473.243483856</v>
      </c>
    </row>
    <row r="28" spans="1:15" x14ac:dyDescent="0.25">
      <c r="A28" s="687" t="s">
        <v>8</v>
      </c>
    </row>
    <row r="29" spans="1:15" x14ac:dyDescent="0.25">
      <c r="A29" s="687" t="s">
        <v>210</v>
      </c>
    </row>
    <row r="30" spans="1:15" x14ac:dyDescent="0.25">
      <c r="A30" s="687" t="s">
        <v>211</v>
      </c>
    </row>
    <row r="31" spans="1:15" x14ac:dyDescent="0.25">
      <c r="A31" s="687" t="s">
        <v>212</v>
      </c>
    </row>
    <row r="32" spans="1:15" x14ac:dyDescent="0.25">
      <c r="A32" s="687" t="s">
        <v>213</v>
      </c>
    </row>
    <row r="33" spans="1:1" x14ac:dyDescent="0.25">
      <c r="A33" s="687" t="s">
        <v>214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CONSOLIDATED FLORIDA POWER &amp;&amp; LIGHT CO
  - 603-Feeder Hardening - Distribution: 603-Feeder Hardening - Distribution
 Estimated Revenue Requirements for the Period January 2022 through December 2022
 (In Dollars)&amp;R&amp;"Arial"&amp;6 Form 3P Capita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40" sqref="P40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688" t="s">
        <v>177</v>
      </c>
      <c r="B1" s="688" t="s">
        <v>178</v>
      </c>
      <c r="C1" s="688" t="s">
        <v>179</v>
      </c>
      <c r="D1" s="688" t="s">
        <v>180</v>
      </c>
      <c r="E1" s="688" t="s">
        <v>181</v>
      </c>
      <c r="F1" s="688" t="s">
        <v>182</v>
      </c>
      <c r="G1" s="688" t="s">
        <v>183</v>
      </c>
      <c r="H1" s="688" t="s">
        <v>184</v>
      </c>
      <c r="I1" s="688" t="s">
        <v>185</v>
      </c>
      <c r="J1" s="688" t="s">
        <v>186</v>
      </c>
      <c r="K1" s="688" t="s">
        <v>187</v>
      </c>
      <c r="L1" s="688" t="s">
        <v>188</v>
      </c>
      <c r="M1" s="688" t="s">
        <v>189</v>
      </c>
      <c r="N1" s="688" t="s">
        <v>190</v>
      </c>
      <c r="O1" s="688" t="s">
        <v>59</v>
      </c>
    </row>
    <row r="2" spans="1:15" x14ac:dyDescent="0.25">
      <c r="A2" s="689" t="s">
        <v>217</v>
      </c>
      <c r="B2" s="690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2"/>
    </row>
    <row r="3" spans="1:15" x14ac:dyDescent="0.25">
      <c r="A3" s="693" t="s">
        <v>192</v>
      </c>
      <c r="B3" s="694" t="s">
        <v>8</v>
      </c>
      <c r="C3" s="695" t="s">
        <v>8</v>
      </c>
      <c r="D3" s="695" t="s">
        <v>8</v>
      </c>
      <c r="E3" s="695" t="s">
        <v>8</v>
      </c>
      <c r="F3" s="695" t="s">
        <v>8</v>
      </c>
      <c r="G3" s="695" t="s">
        <v>8</v>
      </c>
      <c r="H3" s="695" t="s">
        <v>8</v>
      </c>
      <c r="I3" s="695" t="s">
        <v>8</v>
      </c>
      <c r="J3" s="695" t="s">
        <v>8</v>
      </c>
      <c r="K3" s="695" t="s">
        <v>8</v>
      </c>
      <c r="L3" s="695" t="s">
        <v>8</v>
      </c>
      <c r="M3" s="695" t="s">
        <v>8</v>
      </c>
      <c r="N3" s="695" t="s">
        <v>8</v>
      </c>
      <c r="O3" s="696" t="s">
        <v>8</v>
      </c>
    </row>
    <row r="4" spans="1:15" x14ac:dyDescent="0.25">
      <c r="A4" s="697" t="s">
        <v>193</v>
      </c>
      <c r="B4" s="698" t="s">
        <v>8</v>
      </c>
      <c r="C4" s="699">
        <v>23620718.239999998</v>
      </c>
      <c r="D4" s="699">
        <v>23622638.16</v>
      </c>
      <c r="E4" s="699">
        <v>30041628.09</v>
      </c>
      <c r="F4" s="699">
        <v>36467933.840000004</v>
      </c>
      <c r="G4" s="699">
        <v>30101182.02</v>
      </c>
      <c r="H4" s="699">
        <v>23913833.699999999</v>
      </c>
      <c r="I4" s="699">
        <v>23914400.109999999</v>
      </c>
      <c r="J4" s="699">
        <v>30335668.439999998</v>
      </c>
      <c r="K4" s="699">
        <v>30101644.699999999</v>
      </c>
      <c r="L4" s="699">
        <v>36298255.460000001</v>
      </c>
      <c r="M4" s="699">
        <v>24695695.470000003</v>
      </c>
      <c r="N4" s="699">
        <v>24240164.59</v>
      </c>
      <c r="O4" s="700">
        <f>SUM(B4:N4)</f>
        <v>337353762.81999993</v>
      </c>
    </row>
    <row r="5" spans="1:15" x14ac:dyDescent="0.25">
      <c r="A5" s="701" t="s">
        <v>194</v>
      </c>
      <c r="B5" s="698" t="s">
        <v>8</v>
      </c>
      <c r="C5" s="699">
        <v>16826829.387172885</v>
      </c>
      <c r="D5" s="699">
        <v>18631470.035132129</v>
      </c>
      <c r="E5" s="699">
        <v>21785466.376005504</v>
      </c>
      <c r="F5" s="699">
        <v>25881764.423326995</v>
      </c>
      <c r="G5" s="699">
        <v>27071817.558982641</v>
      </c>
      <c r="H5" s="699">
        <v>26254695.453415606</v>
      </c>
      <c r="I5" s="699">
        <v>25628744.132725339</v>
      </c>
      <c r="J5" s="699">
        <v>26961716.786660653</v>
      </c>
      <c r="K5" s="699">
        <v>27783210.883572683</v>
      </c>
      <c r="L5" s="699">
        <v>30127855.601153243</v>
      </c>
      <c r="M5" s="699">
        <v>28586291.146126952</v>
      </c>
      <c r="N5" s="699">
        <v>27345108.891973458</v>
      </c>
      <c r="O5" s="700">
        <f>SUM(B5:N5)</f>
        <v>302884970.67624801</v>
      </c>
    </row>
    <row r="6" spans="1:15" x14ac:dyDescent="0.25">
      <c r="A6" s="702" t="s">
        <v>195</v>
      </c>
      <c r="B6" s="698" t="s">
        <v>8</v>
      </c>
      <c r="C6" s="699">
        <v>0</v>
      </c>
      <c r="D6" s="699">
        <v>0</v>
      </c>
      <c r="E6" s="699">
        <v>0</v>
      </c>
      <c r="F6" s="699">
        <v>0</v>
      </c>
      <c r="G6" s="699">
        <v>0</v>
      </c>
      <c r="H6" s="699">
        <v>0</v>
      </c>
      <c r="I6" s="699">
        <v>0</v>
      </c>
      <c r="J6" s="699">
        <v>0</v>
      </c>
      <c r="K6" s="699">
        <v>0</v>
      </c>
      <c r="L6" s="699">
        <v>0</v>
      </c>
      <c r="M6" s="699">
        <v>0</v>
      </c>
      <c r="N6" s="699">
        <v>0</v>
      </c>
      <c r="O6" s="700">
        <f>SUM(B6:N6)</f>
        <v>0</v>
      </c>
    </row>
    <row r="7" spans="1:15" x14ac:dyDescent="0.25">
      <c r="A7" s="703" t="s">
        <v>196</v>
      </c>
      <c r="B7" s="698" t="s">
        <v>8</v>
      </c>
      <c r="C7" s="699">
        <v>0</v>
      </c>
      <c r="D7" s="699">
        <v>0</v>
      </c>
      <c r="E7" s="699">
        <v>0</v>
      </c>
      <c r="F7" s="699">
        <v>0</v>
      </c>
      <c r="G7" s="699">
        <v>0</v>
      </c>
      <c r="H7" s="699">
        <v>0</v>
      </c>
      <c r="I7" s="699">
        <v>0</v>
      </c>
      <c r="J7" s="699">
        <v>0</v>
      </c>
      <c r="K7" s="699">
        <v>0</v>
      </c>
      <c r="L7" s="699">
        <v>0</v>
      </c>
      <c r="M7" s="699">
        <v>0</v>
      </c>
      <c r="N7" s="699">
        <v>0</v>
      </c>
      <c r="O7" s="700">
        <f>SUM(B7:N7)</f>
        <v>0</v>
      </c>
    </row>
    <row r="8" spans="1:15" x14ac:dyDescent="0.25">
      <c r="A8" s="704" t="s">
        <v>8</v>
      </c>
      <c r="B8" s="705" t="s">
        <v>8</v>
      </c>
      <c r="C8" s="706" t="s">
        <v>8</v>
      </c>
      <c r="D8" s="706" t="s">
        <v>8</v>
      </c>
      <c r="E8" s="706" t="s">
        <v>8</v>
      </c>
      <c r="F8" s="706" t="s">
        <v>8</v>
      </c>
      <c r="G8" s="706" t="s">
        <v>8</v>
      </c>
      <c r="H8" s="706" t="s">
        <v>8</v>
      </c>
      <c r="I8" s="706" t="s">
        <v>8</v>
      </c>
      <c r="J8" s="706" t="s">
        <v>8</v>
      </c>
      <c r="K8" s="706" t="s">
        <v>8</v>
      </c>
      <c r="L8" s="706" t="s">
        <v>8</v>
      </c>
      <c r="M8" s="706" t="s">
        <v>8</v>
      </c>
      <c r="N8" s="706" t="s">
        <v>8</v>
      </c>
      <c r="O8" s="707" t="s">
        <v>8</v>
      </c>
    </row>
    <row r="9" spans="1:15" x14ac:dyDescent="0.25">
      <c r="A9" s="708" t="s">
        <v>197</v>
      </c>
      <c r="B9" s="709">
        <v>177807408.55429149</v>
      </c>
      <c r="C9" s="710">
        <v>194634237.94146436</v>
      </c>
      <c r="D9" s="710">
        <v>213265707.9765965</v>
      </c>
      <c r="E9" s="710">
        <v>235051174.35260201</v>
      </c>
      <c r="F9" s="710">
        <v>260932938.775929</v>
      </c>
      <c r="G9" s="710">
        <v>288004756.33491164</v>
      </c>
      <c r="H9" s="710">
        <v>314259451.78832728</v>
      </c>
      <c r="I9" s="710">
        <v>339888195.92105263</v>
      </c>
      <c r="J9" s="710">
        <v>366849912.70771331</v>
      </c>
      <c r="K9" s="710">
        <v>394633123.591286</v>
      </c>
      <c r="L9" s="710">
        <v>424760979.19243926</v>
      </c>
      <c r="M9" s="710">
        <v>453347270.33856618</v>
      </c>
      <c r="N9" s="710">
        <v>480692379.23053962</v>
      </c>
      <c r="O9" s="711" t="s">
        <v>8</v>
      </c>
    </row>
    <row r="10" spans="1:15" x14ac:dyDescent="0.25">
      <c r="A10" s="712" t="s">
        <v>198</v>
      </c>
      <c r="B10" s="713">
        <v>1941435.4496244383</v>
      </c>
      <c r="C10" s="714">
        <v>2348592.1928865095</v>
      </c>
      <c r="D10" s="714">
        <v>2794809.3030374735</v>
      </c>
      <c r="E10" s="714">
        <v>3285549.1452558138</v>
      </c>
      <c r="F10" s="714">
        <v>3828798.5424706987</v>
      </c>
      <c r="G10" s="714">
        <v>4430380.8652349962</v>
      </c>
      <c r="H10" s="714">
        <v>5090706.9291573735</v>
      </c>
      <c r="I10" s="714">
        <v>5808187.0647275746</v>
      </c>
      <c r="J10" s="714">
        <v>6583600.1167611917</v>
      </c>
      <c r="K10" s="714">
        <v>7419319.4157086154</v>
      </c>
      <c r="L10" s="714">
        <v>8318832.7358210115</v>
      </c>
      <c r="M10" s="714">
        <v>9283024.739087468</v>
      </c>
      <c r="N10" s="714">
        <v>10308829.990639694</v>
      </c>
      <c r="O10" s="715" t="s">
        <v>8</v>
      </c>
    </row>
    <row r="11" spans="1:15" x14ac:dyDescent="0.25">
      <c r="A11" s="716" t="s">
        <v>199</v>
      </c>
      <c r="B11" s="717">
        <v>33929197.935708523</v>
      </c>
      <c r="C11" s="718">
        <v>40723086.78853564</v>
      </c>
      <c r="D11" s="718">
        <v>45714254.913403511</v>
      </c>
      <c r="E11" s="718">
        <v>53970416.627398007</v>
      </c>
      <c r="F11" s="718">
        <v>64556586.044071019</v>
      </c>
      <c r="G11" s="718">
        <v>67585950.505088374</v>
      </c>
      <c r="H11" s="718">
        <v>65245088.751672767</v>
      </c>
      <c r="I11" s="718">
        <v>63530744.728947431</v>
      </c>
      <c r="J11" s="718">
        <v>66904696.382286772</v>
      </c>
      <c r="K11" s="718">
        <v>69223130.198714092</v>
      </c>
      <c r="L11" s="718">
        <v>75393530.057560846</v>
      </c>
      <c r="M11" s="718">
        <v>71502934.381433904</v>
      </c>
      <c r="N11" s="718">
        <v>68397990.079460442</v>
      </c>
      <c r="O11" s="719" t="s">
        <v>8</v>
      </c>
    </row>
    <row r="12" spans="1:15" x14ac:dyDescent="0.25">
      <c r="A12" s="720" t="s">
        <v>8</v>
      </c>
      <c r="B12" s="721" t="s">
        <v>8</v>
      </c>
      <c r="C12" s="722" t="s">
        <v>8</v>
      </c>
      <c r="D12" s="722" t="s">
        <v>8</v>
      </c>
      <c r="E12" s="722" t="s">
        <v>8</v>
      </c>
      <c r="F12" s="722" t="s">
        <v>8</v>
      </c>
      <c r="G12" s="722" t="s">
        <v>8</v>
      </c>
      <c r="H12" s="722" t="s">
        <v>8</v>
      </c>
      <c r="I12" s="722" t="s">
        <v>8</v>
      </c>
      <c r="J12" s="722" t="s">
        <v>8</v>
      </c>
      <c r="K12" s="722" t="s">
        <v>8</v>
      </c>
      <c r="L12" s="722" t="s">
        <v>8</v>
      </c>
      <c r="M12" s="722" t="s">
        <v>8</v>
      </c>
      <c r="N12" s="722" t="s">
        <v>8</v>
      </c>
      <c r="O12" s="723" t="s">
        <v>8</v>
      </c>
    </row>
    <row r="13" spans="1:15" x14ac:dyDescent="0.25">
      <c r="A13" s="724" t="s">
        <v>200</v>
      </c>
      <c r="B13" s="725">
        <f t="shared" ref="B13:N13" si="0">B9-B10+B11</f>
        <v>209795171.04037556</v>
      </c>
      <c r="C13" s="726">
        <f t="shared" si="0"/>
        <v>233008732.53711349</v>
      </c>
      <c r="D13" s="726">
        <f t="shared" si="0"/>
        <v>256185153.58696255</v>
      </c>
      <c r="E13" s="726">
        <f t="shared" si="0"/>
        <v>285736041.83474422</v>
      </c>
      <c r="F13" s="726">
        <f t="shared" si="0"/>
        <v>321660726.27752936</v>
      </c>
      <c r="G13" s="726">
        <f t="shared" si="0"/>
        <v>351160325.97476506</v>
      </c>
      <c r="H13" s="726">
        <f t="shared" si="0"/>
        <v>374413833.61084265</v>
      </c>
      <c r="I13" s="726">
        <f t="shared" si="0"/>
        <v>397610753.58527243</v>
      </c>
      <c r="J13" s="726">
        <f t="shared" si="0"/>
        <v>427171008.97323889</v>
      </c>
      <c r="K13" s="726">
        <f t="shared" si="0"/>
        <v>456436934.37429148</v>
      </c>
      <c r="L13" s="726">
        <f t="shared" si="0"/>
        <v>491835676.51417911</v>
      </c>
      <c r="M13" s="726">
        <f t="shared" si="0"/>
        <v>515567179.98091263</v>
      </c>
      <c r="N13" s="726">
        <f t="shared" si="0"/>
        <v>538781539.31936038</v>
      </c>
      <c r="O13" s="727"/>
    </row>
    <row r="14" spans="1:15" x14ac:dyDescent="0.25">
      <c r="A14" s="728" t="s">
        <v>8</v>
      </c>
      <c r="B14" s="729" t="s">
        <v>8</v>
      </c>
      <c r="C14" s="730" t="s">
        <v>8</v>
      </c>
      <c r="D14" s="730" t="s">
        <v>8</v>
      </c>
      <c r="E14" s="730" t="s">
        <v>8</v>
      </c>
      <c r="F14" s="730" t="s">
        <v>8</v>
      </c>
      <c r="G14" s="730" t="s">
        <v>8</v>
      </c>
      <c r="H14" s="730" t="s">
        <v>8</v>
      </c>
      <c r="I14" s="730" t="s">
        <v>8</v>
      </c>
      <c r="J14" s="730" t="s">
        <v>8</v>
      </c>
      <c r="K14" s="730" t="s">
        <v>8</v>
      </c>
      <c r="L14" s="730" t="s">
        <v>8</v>
      </c>
      <c r="M14" s="730" t="s">
        <v>8</v>
      </c>
      <c r="N14" s="730" t="s">
        <v>8</v>
      </c>
      <c r="O14" s="731" t="s">
        <v>8</v>
      </c>
    </row>
    <row r="15" spans="1:15" x14ac:dyDescent="0.25">
      <c r="A15" s="732" t="s">
        <v>201</v>
      </c>
      <c r="B15" s="733" t="s">
        <v>8</v>
      </c>
      <c r="C15" s="734">
        <v>221401951.78874451</v>
      </c>
      <c r="D15" s="734">
        <v>244596943.062038</v>
      </c>
      <c r="E15" s="734">
        <v>270960597.7108534</v>
      </c>
      <c r="F15" s="734">
        <v>303698384.05613679</v>
      </c>
      <c r="G15" s="734">
        <v>336410526.12614721</v>
      </c>
      <c r="H15" s="734">
        <v>362787079.79280388</v>
      </c>
      <c r="I15" s="734">
        <v>386012293.59805751</v>
      </c>
      <c r="J15" s="734">
        <v>412390881.27925563</v>
      </c>
      <c r="K15" s="734">
        <v>441803971.67376518</v>
      </c>
      <c r="L15" s="734">
        <v>474136305.44423532</v>
      </c>
      <c r="M15" s="734">
        <v>503701428.24754584</v>
      </c>
      <c r="N15" s="734">
        <v>527174359.65013647</v>
      </c>
      <c r="O15" s="735" t="s">
        <v>8</v>
      </c>
    </row>
    <row r="16" spans="1:15" x14ac:dyDescent="0.25">
      <c r="A16" s="736" t="s">
        <v>8</v>
      </c>
      <c r="B16" s="737" t="s">
        <v>8</v>
      </c>
      <c r="C16" s="738" t="s">
        <v>8</v>
      </c>
      <c r="D16" s="738" t="s">
        <v>8</v>
      </c>
      <c r="E16" s="738" t="s">
        <v>8</v>
      </c>
      <c r="F16" s="738" t="s">
        <v>8</v>
      </c>
      <c r="G16" s="738" t="s">
        <v>8</v>
      </c>
      <c r="H16" s="738" t="s">
        <v>8</v>
      </c>
      <c r="I16" s="738" t="s">
        <v>8</v>
      </c>
      <c r="J16" s="738" t="s">
        <v>8</v>
      </c>
      <c r="K16" s="738" t="s">
        <v>8</v>
      </c>
      <c r="L16" s="738" t="s">
        <v>8</v>
      </c>
      <c r="M16" s="738" t="s">
        <v>8</v>
      </c>
      <c r="N16" s="738" t="s">
        <v>8</v>
      </c>
      <c r="O16" s="739" t="s">
        <v>8</v>
      </c>
    </row>
    <row r="17" spans="1:15" x14ac:dyDescent="0.25">
      <c r="A17" s="740" t="s">
        <v>202</v>
      </c>
      <c r="B17" s="741" t="s">
        <v>8</v>
      </c>
      <c r="C17" s="742" t="s">
        <v>8</v>
      </c>
      <c r="D17" s="742" t="s">
        <v>8</v>
      </c>
      <c r="E17" s="742" t="s">
        <v>8</v>
      </c>
      <c r="F17" s="742" t="s">
        <v>8</v>
      </c>
      <c r="G17" s="742" t="s">
        <v>8</v>
      </c>
      <c r="H17" s="742" t="s">
        <v>8</v>
      </c>
      <c r="I17" s="742" t="s">
        <v>8</v>
      </c>
      <c r="J17" s="742" t="s">
        <v>8</v>
      </c>
      <c r="K17" s="742" t="s">
        <v>8</v>
      </c>
      <c r="L17" s="742" t="s">
        <v>8</v>
      </c>
      <c r="M17" s="742" t="s">
        <v>8</v>
      </c>
      <c r="N17" s="742" t="s">
        <v>8</v>
      </c>
      <c r="O17" s="743" t="s">
        <v>8</v>
      </c>
    </row>
    <row r="18" spans="1:15" x14ac:dyDescent="0.25">
      <c r="A18" s="744" t="s">
        <v>203</v>
      </c>
      <c r="B18" s="698" t="s">
        <v>8</v>
      </c>
      <c r="C18" s="699">
        <v>1282354.8851845572</v>
      </c>
      <c r="D18" s="699">
        <v>1416699.7278149517</v>
      </c>
      <c r="E18" s="699">
        <v>1569397.3940147746</v>
      </c>
      <c r="F18" s="699">
        <v>1759013.8807296702</v>
      </c>
      <c r="G18" s="699">
        <v>1948481.8364067515</v>
      </c>
      <c r="H18" s="699">
        <v>2101254.2134138155</v>
      </c>
      <c r="I18" s="699">
        <v>2235774.1042368235</v>
      </c>
      <c r="J18" s="699">
        <v>2388558.2622081591</v>
      </c>
      <c r="K18" s="699">
        <v>2558918.1883562529</v>
      </c>
      <c r="L18" s="699">
        <v>2746186.3033164199</v>
      </c>
      <c r="M18" s="699">
        <v>2917426.7975921077</v>
      </c>
      <c r="N18" s="699">
        <v>3053381.4628989217</v>
      </c>
      <c r="O18" s="700">
        <f>SUM(B18:N18)</f>
        <v>25977447.056173205</v>
      </c>
    </row>
    <row r="19" spans="1:15" x14ac:dyDescent="0.25">
      <c r="A19" s="745" t="s">
        <v>204</v>
      </c>
      <c r="B19" s="698" t="s">
        <v>8</v>
      </c>
      <c r="C19" s="699">
        <v>218782.10249322827</v>
      </c>
      <c r="D19" s="699">
        <v>241702.62743478487</v>
      </c>
      <c r="E19" s="699">
        <v>267754.32095814083</v>
      </c>
      <c r="F19" s="699">
        <v>300104.72107760049</v>
      </c>
      <c r="G19" s="699">
        <v>332429.78037049645</v>
      </c>
      <c r="H19" s="699">
        <v>358494.22027761559</v>
      </c>
      <c r="I19" s="699">
        <v>381444.61012791167</v>
      </c>
      <c r="J19" s="699">
        <v>407511.05998107814</v>
      </c>
      <c r="K19" s="699">
        <v>436576.10527694947</v>
      </c>
      <c r="L19" s="699">
        <v>468525.85054191365</v>
      </c>
      <c r="M19" s="699">
        <v>497741.12924709258</v>
      </c>
      <c r="N19" s="699">
        <v>520936.30545239634</v>
      </c>
      <c r="O19" s="700">
        <f>SUM(B19:N19)</f>
        <v>4432002.8332392089</v>
      </c>
    </row>
    <row r="20" spans="1:15" x14ac:dyDescent="0.25">
      <c r="A20" s="746" t="s">
        <v>8</v>
      </c>
      <c r="B20" s="747" t="s">
        <v>8</v>
      </c>
      <c r="C20" s="748" t="s">
        <v>8</v>
      </c>
      <c r="D20" s="748" t="s">
        <v>8</v>
      </c>
      <c r="E20" s="748" t="s">
        <v>8</v>
      </c>
      <c r="F20" s="748" t="s">
        <v>8</v>
      </c>
      <c r="G20" s="748" t="s">
        <v>8</v>
      </c>
      <c r="H20" s="748" t="s">
        <v>8</v>
      </c>
      <c r="I20" s="748" t="s">
        <v>8</v>
      </c>
      <c r="J20" s="748" t="s">
        <v>8</v>
      </c>
      <c r="K20" s="748" t="s">
        <v>8</v>
      </c>
      <c r="L20" s="748" t="s">
        <v>8</v>
      </c>
      <c r="M20" s="748" t="s">
        <v>8</v>
      </c>
      <c r="N20" s="748" t="s">
        <v>8</v>
      </c>
      <c r="O20" s="749" t="s">
        <v>8</v>
      </c>
    </row>
    <row r="21" spans="1:15" x14ac:dyDescent="0.25">
      <c r="A21" s="750" t="s">
        <v>205</v>
      </c>
      <c r="B21" s="751" t="s">
        <v>8</v>
      </c>
      <c r="C21" s="752" t="s">
        <v>8</v>
      </c>
      <c r="D21" s="752" t="s">
        <v>8</v>
      </c>
      <c r="E21" s="752" t="s">
        <v>8</v>
      </c>
      <c r="F21" s="752" t="s">
        <v>8</v>
      </c>
      <c r="G21" s="752" t="s">
        <v>8</v>
      </c>
      <c r="H21" s="752" t="s">
        <v>8</v>
      </c>
      <c r="I21" s="752" t="s">
        <v>8</v>
      </c>
      <c r="J21" s="752" t="s">
        <v>8</v>
      </c>
      <c r="K21" s="752" t="s">
        <v>8</v>
      </c>
      <c r="L21" s="752" t="s">
        <v>8</v>
      </c>
      <c r="M21" s="752" t="s">
        <v>8</v>
      </c>
      <c r="N21" s="752" t="s">
        <v>8</v>
      </c>
      <c r="O21" s="753" t="s">
        <v>8</v>
      </c>
    </row>
    <row r="22" spans="1:15" x14ac:dyDescent="0.25">
      <c r="A22" s="754" t="s">
        <v>206</v>
      </c>
      <c r="B22" s="698" t="s">
        <v>8</v>
      </c>
      <c r="C22" s="699">
        <v>407156.74326207134</v>
      </c>
      <c r="D22" s="699">
        <v>446217.11015096417</v>
      </c>
      <c r="E22" s="699">
        <v>490739.84221834055</v>
      </c>
      <c r="F22" s="699">
        <v>543249.39721488487</v>
      </c>
      <c r="G22" s="699">
        <v>601582.32276429713</v>
      </c>
      <c r="H22" s="699">
        <v>660326.06392237765</v>
      </c>
      <c r="I22" s="699">
        <v>717480.13557020063</v>
      </c>
      <c r="J22" s="699">
        <v>775413.05203361693</v>
      </c>
      <c r="K22" s="699">
        <v>835719.2989474237</v>
      </c>
      <c r="L22" s="699">
        <v>899513.32011239626</v>
      </c>
      <c r="M22" s="699">
        <v>964192.00326645665</v>
      </c>
      <c r="N22" s="699">
        <v>1025805.2515522264</v>
      </c>
      <c r="O22" s="700">
        <f>SUM(B22:N22)</f>
        <v>8367394.5410152553</v>
      </c>
    </row>
    <row r="23" spans="1:15" x14ac:dyDescent="0.25">
      <c r="A23" s="755" t="s">
        <v>207</v>
      </c>
      <c r="B23" s="756" t="s">
        <v>8</v>
      </c>
      <c r="C23" s="757">
        <v>0</v>
      </c>
      <c r="D23" s="757">
        <v>0</v>
      </c>
      <c r="E23" s="757">
        <v>0</v>
      </c>
      <c r="F23" s="757">
        <v>0</v>
      </c>
      <c r="G23" s="757">
        <v>0</v>
      </c>
      <c r="H23" s="757">
        <v>0</v>
      </c>
      <c r="I23" s="757">
        <v>0</v>
      </c>
      <c r="J23" s="757">
        <v>0</v>
      </c>
      <c r="K23" s="757">
        <v>0</v>
      </c>
      <c r="L23" s="757">
        <v>0</v>
      </c>
      <c r="M23" s="757">
        <v>0</v>
      </c>
      <c r="N23" s="757">
        <v>0</v>
      </c>
      <c r="O23" s="758">
        <f>SUM(B23:N23)</f>
        <v>0</v>
      </c>
    </row>
    <row r="24" spans="1:15" x14ac:dyDescent="0.25">
      <c r="A24" s="759" t="s">
        <v>208</v>
      </c>
      <c r="B24" s="760" t="s">
        <v>8</v>
      </c>
      <c r="C24" s="761">
        <v>0</v>
      </c>
      <c r="D24" s="761">
        <v>0</v>
      </c>
      <c r="E24" s="761">
        <v>0</v>
      </c>
      <c r="F24" s="761">
        <v>0</v>
      </c>
      <c r="G24" s="761">
        <v>0</v>
      </c>
      <c r="H24" s="761">
        <v>0</v>
      </c>
      <c r="I24" s="761">
        <v>0</v>
      </c>
      <c r="J24" s="761">
        <v>0</v>
      </c>
      <c r="K24" s="761">
        <v>0</v>
      </c>
      <c r="L24" s="761">
        <v>0</v>
      </c>
      <c r="M24" s="761">
        <v>0</v>
      </c>
      <c r="N24" s="761">
        <v>0</v>
      </c>
      <c r="O24" s="762">
        <f>SUM(B24:N24)</f>
        <v>0</v>
      </c>
    </row>
    <row r="25" spans="1:15" x14ac:dyDescent="0.25">
      <c r="A25" s="763" t="s">
        <v>8</v>
      </c>
      <c r="B25" s="764" t="s">
        <v>8</v>
      </c>
      <c r="C25" s="765" t="s">
        <v>8</v>
      </c>
      <c r="D25" s="765" t="s">
        <v>8</v>
      </c>
      <c r="E25" s="765" t="s">
        <v>8</v>
      </c>
      <c r="F25" s="765" t="s">
        <v>8</v>
      </c>
      <c r="G25" s="765" t="s">
        <v>8</v>
      </c>
      <c r="H25" s="765" t="s">
        <v>8</v>
      </c>
      <c r="I25" s="765" t="s">
        <v>8</v>
      </c>
      <c r="J25" s="765" t="s">
        <v>8</v>
      </c>
      <c r="K25" s="765" t="s">
        <v>8</v>
      </c>
      <c r="L25" s="765" t="s">
        <v>8</v>
      </c>
      <c r="M25" s="765" t="s">
        <v>8</v>
      </c>
      <c r="N25" s="765" t="s">
        <v>8</v>
      </c>
      <c r="O25" s="766" t="s">
        <v>8</v>
      </c>
    </row>
    <row r="26" spans="1:15" x14ac:dyDescent="0.25">
      <c r="A26" s="767" t="s">
        <v>209</v>
      </c>
      <c r="B26" s="768"/>
      <c r="C26" s="769">
        <f t="shared" ref="C26:O26" si="1">C18+C19+C22+C23+C24</f>
        <v>1908293.730939857</v>
      </c>
      <c r="D26" s="769">
        <f t="shared" si="1"/>
        <v>2104619.4654007005</v>
      </c>
      <c r="E26" s="769">
        <f t="shared" si="1"/>
        <v>2327891.557191256</v>
      </c>
      <c r="F26" s="769">
        <f t="shared" si="1"/>
        <v>2602367.9990221555</v>
      </c>
      <c r="G26" s="769">
        <f t="shared" si="1"/>
        <v>2882493.9395415448</v>
      </c>
      <c r="H26" s="769">
        <f t="shared" si="1"/>
        <v>3120074.4976138086</v>
      </c>
      <c r="I26" s="769">
        <f t="shared" si="1"/>
        <v>3334698.849934936</v>
      </c>
      <c r="J26" s="769">
        <f t="shared" si="1"/>
        <v>3571482.3742228542</v>
      </c>
      <c r="K26" s="769">
        <f t="shared" si="1"/>
        <v>3831213.5925806258</v>
      </c>
      <c r="L26" s="769">
        <f t="shared" si="1"/>
        <v>4114225.4739707299</v>
      </c>
      <c r="M26" s="769">
        <f t="shared" si="1"/>
        <v>4379359.9301056573</v>
      </c>
      <c r="N26" s="769">
        <f t="shared" si="1"/>
        <v>4600123.0199035443</v>
      </c>
      <c r="O26" s="770">
        <f t="shared" si="1"/>
        <v>38776844.43042767</v>
      </c>
    </row>
    <row r="28" spans="1:15" x14ac:dyDescent="0.25">
      <c r="A28" s="771" t="s">
        <v>8</v>
      </c>
    </row>
    <row r="29" spans="1:15" x14ac:dyDescent="0.25">
      <c r="A29" s="771" t="s">
        <v>210</v>
      </c>
    </row>
    <row r="30" spans="1:15" x14ac:dyDescent="0.25">
      <c r="A30" s="771" t="s">
        <v>211</v>
      </c>
    </row>
    <row r="31" spans="1:15" x14ac:dyDescent="0.25">
      <c r="A31" s="771" t="s">
        <v>212</v>
      </c>
    </row>
    <row r="32" spans="1:15" x14ac:dyDescent="0.25">
      <c r="A32" s="771" t="s">
        <v>213</v>
      </c>
    </row>
    <row r="33" spans="1:1" x14ac:dyDescent="0.25">
      <c r="A33" s="771" t="s">
        <v>214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CONSOLIDATED FLORIDA POWER &amp;&amp; LIGHT CO
  - 604-Lateral Hardening (Underground): 604-Lateral Hardening (Underground)
 Estimated Revenue Requirements for the Period January 2022 through December 2022
 (In Dollars)&amp;R&amp;"Arial"&amp;6 Form 3P Capita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36" sqref="P36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772" t="s">
        <v>177</v>
      </c>
      <c r="B1" s="772" t="s">
        <v>178</v>
      </c>
      <c r="C1" s="772" t="s">
        <v>179</v>
      </c>
      <c r="D1" s="772" t="s">
        <v>180</v>
      </c>
      <c r="E1" s="772" t="s">
        <v>181</v>
      </c>
      <c r="F1" s="772" t="s">
        <v>182</v>
      </c>
      <c r="G1" s="772" t="s">
        <v>183</v>
      </c>
      <c r="H1" s="772" t="s">
        <v>184</v>
      </c>
      <c r="I1" s="772" t="s">
        <v>185</v>
      </c>
      <c r="J1" s="772" t="s">
        <v>186</v>
      </c>
      <c r="K1" s="772" t="s">
        <v>187</v>
      </c>
      <c r="L1" s="772" t="s">
        <v>188</v>
      </c>
      <c r="M1" s="772" t="s">
        <v>189</v>
      </c>
      <c r="N1" s="772" t="s">
        <v>190</v>
      </c>
      <c r="O1" s="772" t="s">
        <v>59</v>
      </c>
    </row>
    <row r="2" spans="1:15" x14ac:dyDescent="0.25">
      <c r="A2" s="773" t="s">
        <v>218</v>
      </c>
      <c r="B2" s="774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776" t="s">
        <v>8</v>
      </c>
    </row>
    <row r="3" spans="1:15" x14ac:dyDescent="0.25">
      <c r="A3" s="777" t="s">
        <v>192</v>
      </c>
      <c r="B3" s="778" t="s">
        <v>8</v>
      </c>
      <c r="C3" s="779" t="s">
        <v>8</v>
      </c>
      <c r="D3" s="779" t="s">
        <v>8</v>
      </c>
      <c r="E3" s="779" t="s">
        <v>8</v>
      </c>
      <c r="F3" s="779" t="s">
        <v>8</v>
      </c>
      <c r="G3" s="779" t="s">
        <v>8</v>
      </c>
      <c r="H3" s="779" t="s">
        <v>8</v>
      </c>
      <c r="I3" s="779" t="s">
        <v>8</v>
      </c>
      <c r="J3" s="779" t="s">
        <v>8</v>
      </c>
      <c r="K3" s="779" t="s">
        <v>8</v>
      </c>
      <c r="L3" s="779" t="s">
        <v>8</v>
      </c>
      <c r="M3" s="779" t="s">
        <v>8</v>
      </c>
      <c r="N3" s="779" t="s">
        <v>8</v>
      </c>
      <c r="O3" s="780" t="s">
        <v>8</v>
      </c>
    </row>
    <row r="4" spans="1:15" x14ac:dyDescent="0.25">
      <c r="A4" s="781" t="s">
        <v>193</v>
      </c>
      <c r="B4" s="782" t="s">
        <v>8</v>
      </c>
      <c r="C4" s="783">
        <v>5048300.29</v>
      </c>
      <c r="D4" s="783">
        <v>5344344.68</v>
      </c>
      <c r="E4" s="783">
        <v>5950001.9199999999</v>
      </c>
      <c r="F4" s="783">
        <v>5952313.6100000003</v>
      </c>
      <c r="G4" s="783">
        <v>5783484.6900000004</v>
      </c>
      <c r="H4" s="783">
        <v>5751621.96</v>
      </c>
      <c r="I4" s="783">
        <v>5747648.1699999999</v>
      </c>
      <c r="J4" s="783">
        <v>6232943.75</v>
      </c>
      <c r="K4" s="783">
        <v>6264134.5999999996</v>
      </c>
      <c r="L4" s="783">
        <v>5672742.0700000003</v>
      </c>
      <c r="M4" s="783">
        <v>5705346.4100000001</v>
      </c>
      <c r="N4" s="783">
        <v>5951477.2400000002</v>
      </c>
      <c r="O4" s="784">
        <f>SUM(B4:N4)</f>
        <v>69404359.390000001</v>
      </c>
    </row>
    <row r="5" spans="1:15" x14ac:dyDescent="0.25">
      <c r="A5" s="785" t="s">
        <v>194</v>
      </c>
      <c r="B5" s="782" t="s">
        <v>8</v>
      </c>
      <c r="C5" s="786">
        <v>5726297.3910905719</v>
      </c>
      <c r="D5" s="786">
        <v>5596859.3593130931</v>
      </c>
      <c r="E5" s="786">
        <v>5629279.9234002372</v>
      </c>
      <c r="F5" s="786">
        <v>5661745.7499822425</v>
      </c>
      <c r="G5" s="786">
        <v>5657342.0827541575</v>
      </c>
      <c r="H5" s="786">
        <v>5651745.2055552015</v>
      </c>
      <c r="I5" s="786">
        <v>5650363.7082109265</v>
      </c>
      <c r="J5" s="786">
        <v>5754451.2177153286</v>
      </c>
      <c r="K5" s="786">
        <v>5846015.274789365</v>
      </c>
      <c r="L5" s="786">
        <v>5796539.4841547571</v>
      </c>
      <c r="M5" s="786">
        <v>5766295.766506372</v>
      </c>
      <c r="N5" s="786">
        <v>5795774.4654285312</v>
      </c>
      <c r="O5" s="784">
        <f>SUM(B5:N5)</f>
        <v>68532709.628900781</v>
      </c>
    </row>
    <row r="6" spans="1:15" x14ac:dyDescent="0.25">
      <c r="A6" s="787" t="s">
        <v>195</v>
      </c>
      <c r="B6" s="782" t="s">
        <v>8</v>
      </c>
      <c r="C6" s="788">
        <v>0</v>
      </c>
      <c r="D6" s="788">
        <v>0</v>
      </c>
      <c r="E6" s="788">
        <v>0</v>
      </c>
      <c r="F6" s="788">
        <v>0</v>
      </c>
      <c r="G6" s="788">
        <v>0</v>
      </c>
      <c r="H6" s="788">
        <v>0</v>
      </c>
      <c r="I6" s="788">
        <v>0</v>
      </c>
      <c r="J6" s="788">
        <v>0</v>
      </c>
      <c r="K6" s="788">
        <v>0</v>
      </c>
      <c r="L6" s="788">
        <v>0</v>
      </c>
      <c r="M6" s="788">
        <v>0</v>
      </c>
      <c r="N6" s="788">
        <v>0</v>
      </c>
      <c r="O6" s="784">
        <f>SUM(B6:N6)</f>
        <v>0</v>
      </c>
    </row>
    <row r="7" spans="1:15" x14ac:dyDescent="0.25">
      <c r="A7" s="789" t="s">
        <v>196</v>
      </c>
      <c r="B7" s="782" t="s">
        <v>8</v>
      </c>
      <c r="C7" s="790">
        <v>0</v>
      </c>
      <c r="D7" s="790">
        <v>0</v>
      </c>
      <c r="E7" s="790">
        <v>0</v>
      </c>
      <c r="F7" s="790">
        <v>0</v>
      </c>
      <c r="G7" s="790">
        <v>0</v>
      </c>
      <c r="H7" s="790">
        <v>0</v>
      </c>
      <c r="I7" s="790">
        <v>0</v>
      </c>
      <c r="J7" s="790">
        <v>0</v>
      </c>
      <c r="K7" s="790">
        <v>0</v>
      </c>
      <c r="L7" s="790">
        <v>0</v>
      </c>
      <c r="M7" s="790">
        <v>0</v>
      </c>
      <c r="N7" s="790">
        <v>0</v>
      </c>
      <c r="O7" s="784">
        <f>SUM(B7:N7)</f>
        <v>0</v>
      </c>
    </row>
    <row r="8" spans="1:15" x14ac:dyDescent="0.25">
      <c r="A8" s="791" t="s">
        <v>8</v>
      </c>
      <c r="B8" s="792" t="s">
        <v>8</v>
      </c>
      <c r="C8" s="793" t="s">
        <v>8</v>
      </c>
      <c r="D8" s="793" t="s">
        <v>8</v>
      </c>
      <c r="E8" s="793" t="s">
        <v>8</v>
      </c>
      <c r="F8" s="793" t="s">
        <v>8</v>
      </c>
      <c r="G8" s="793" t="s">
        <v>8</v>
      </c>
      <c r="H8" s="793" t="s">
        <v>8</v>
      </c>
      <c r="I8" s="793" t="s">
        <v>8</v>
      </c>
      <c r="J8" s="793" t="s">
        <v>8</v>
      </c>
      <c r="K8" s="793" t="s">
        <v>8</v>
      </c>
      <c r="L8" s="793" t="s">
        <v>8</v>
      </c>
      <c r="M8" s="793" t="s">
        <v>8</v>
      </c>
      <c r="N8" s="793" t="s">
        <v>8</v>
      </c>
      <c r="O8" s="794" t="s">
        <v>8</v>
      </c>
    </row>
    <row r="9" spans="1:15" x14ac:dyDescent="0.25">
      <c r="A9" s="795" t="s">
        <v>197</v>
      </c>
      <c r="B9" s="796">
        <v>50823590.33880993</v>
      </c>
      <c r="C9" s="797">
        <v>56549887.729900502</v>
      </c>
      <c r="D9" s="797">
        <v>62146747.089213595</v>
      </c>
      <c r="E9" s="797">
        <v>67776027.012613833</v>
      </c>
      <c r="F9" s="797">
        <v>73437772.762596071</v>
      </c>
      <c r="G9" s="797">
        <v>79095114.845350236</v>
      </c>
      <c r="H9" s="797">
        <v>84746860.050905436</v>
      </c>
      <c r="I9" s="797">
        <v>90397223.759116367</v>
      </c>
      <c r="J9" s="797">
        <v>96151674.976831689</v>
      </c>
      <c r="K9" s="797">
        <v>101997690.25162105</v>
      </c>
      <c r="L9" s="797">
        <v>107794229.73577581</v>
      </c>
      <c r="M9" s="797">
        <v>113560525.50228219</v>
      </c>
      <c r="N9" s="797">
        <v>119356299.96771072</v>
      </c>
      <c r="O9" s="798" t="s">
        <v>8</v>
      </c>
    </row>
    <row r="10" spans="1:15" x14ac:dyDescent="0.25">
      <c r="A10" s="799" t="s">
        <v>198</v>
      </c>
      <c r="B10" s="800">
        <v>486764.66660818062</v>
      </c>
      <c r="C10" s="801">
        <v>586568.98335664521</v>
      </c>
      <c r="D10" s="801">
        <v>696856.18794169149</v>
      </c>
      <c r="E10" s="801">
        <v>817536.46236870845</v>
      </c>
      <c r="F10" s="801">
        <v>948669.87793852668</v>
      </c>
      <c r="G10" s="801">
        <v>1090282.4143735366</v>
      </c>
      <c r="H10" s="801">
        <v>1242364.8132497985</v>
      </c>
      <c r="I10" s="801">
        <v>1404910.6140440472</v>
      </c>
      <c r="J10" s="801">
        <v>1578014.9011598066</v>
      </c>
      <c r="K10" s="801">
        <v>1761858.8072505144</v>
      </c>
      <c r="L10" s="801">
        <v>1956481.2972961711</v>
      </c>
      <c r="M10" s="801">
        <v>2161808.567614452</v>
      </c>
      <c r="N10" s="801">
        <v>2377839.9099571472</v>
      </c>
      <c r="O10" s="802" t="s">
        <v>8</v>
      </c>
    </row>
    <row r="11" spans="1:15" x14ac:dyDescent="0.25">
      <c r="A11" s="803" t="s">
        <v>199</v>
      </c>
      <c r="B11" s="804">
        <v>28503039.171190072</v>
      </c>
      <c r="C11" s="805">
        <v>27825042.070099499</v>
      </c>
      <c r="D11" s="805">
        <v>27572527.390786406</v>
      </c>
      <c r="E11" s="805">
        <v>27893249.387386169</v>
      </c>
      <c r="F11" s="805">
        <v>28183817.247403927</v>
      </c>
      <c r="G11" s="805">
        <v>28309959.854649771</v>
      </c>
      <c r="H11" s="805">
        <v>28409836.609094568</v>
      </c>
      <c r="I11" s="805">
        <v>28507121.070883639</v>
      </c>
      <c r="J11" s="805">
        <v>28985613.603168309</v>
      </c>
      <c r="K11" s="805">
        <v>29403732.928378943</v>
      </c>
      <c r="L11" s="805">
        <v>29279935.514224187</v>
      </c>
      <c r="M11" s="805">
        <v>29218986.157717817</v>
      </c>
      <c r="N11" s="805">
        <v>29374688.932289287</v>
      </c>
      <c r="O11" s="806" t="s">
        <v>8</v>
      </c>
    </row>
    <row r="12" spans="1:15" x14ac:dyDescent="0.25">
      <c r="A12" s="807" t="s">
        <v>8</v>
      </c>
      <c r="B12" s="808" t="s">
        <v>8</v>
      </c>
      <c r="C12" s="809" t="s">
        <v>8</v>
      </c>
      <c r="D12" s="809" t="s">
        <v>8</v>
      </c>
      <c r="E12" s="809" t="s">
        <v>8</v>
      </c>
      <c r="F12" s="809" t="s">
        <v>8</v>
      </c>
      <c r="G12" s="809" t="s">
        <v>8</v>
      </c>
      <c r="H12" s="809" t="s">
        <v>8</v>
      </c>
      <c r="I12" s="809" t="s">
        <v>8</v>
      </c>
      <c r="J12" s="809" t="s">
        <v>8</v>
      </c>
      <c r="K12" s="809" t="s">
        <v>8</v>
      </c>
      <c r="L12" s="809" t="s">
        <v>8</v>
      </c>
      <c r="M12" s="809" t="s">
        <v>8</v>
      </c>
      <c r="N12" s="809" t="s">
        <v>8</v>
      </c>
      <c r="O12" s="810" t="s">
        <v>8</v>
      </c>
    </row>
    <row r="13" spans="1:15" x14ac:dyDescent="0.25">
      <c r="A13" s="811" t="s">
        <v>200</v>
      </c>
      <c r="B13" s="812">
        <f t="shared" ref="B13:N13" si="0">B9-B10+B11</f>
        <v>78839864.843391821</v>
      </c>
      <c r="C13" s="813">
        <f t="shared" si="0"/>
        <v>83788360.816643357</v>
      </c>
      <c r="D13" s="813">
        <f t="shared" si="0"/>
        <v>89022418.292058304</v>
      </c>
      <c r="E13" s="813">
        <f t="shared" si="0"/>
        <v>94851739.937631294</v>
      </c>
      <c r="F13" s="813">
        <f t="shared" si="0"/>
        <v>100672920.13206148</v>
      </c>
      <c r="G13" s="813">
        <f t="shared" si="0"/>
        <v>106314792.28562647</v>
      </c>
      <c r="H13" s="813">
        <f t="shared" si="0"/>
        <v>111914331.8467502</v>
      </c>
      <c r="I13" s="813">
        <f t="shared" si="0"/>
        <v>117499434.21595597</v>
      </c>
      <c r="J13" s="813">
        <f t="shared" si="0"/>
        <v>123559273.67884019</v>
      </c>
      <c r="K13" s="813">
        <f t="shared" si="0"/>
        <v>129639564.37274948</v>
      </c>
      <c r="L13" s="813">
        <f t="shared" si="0"/>
        <v>135117683.95270383</v>
      </c>
      <c r="M13" s="813">
        <f t="shared" si="0"/>
        <v>140617703.09238556</v>
      </c>
      <c r="N13" s="813">
        <f t="shared" si="0"/>
        <v>146353148.99004287</v>
      </c>
      <c r="O13" s="814"/>
    </row>
    <row r="14" spans="1:15" x14ac:dyDescent="0.25">
      <c r="A14" s="815" t="s">
        <v>8</v>
      </c>
      <c r="B14" s="816" t="s">
        <v>8</v>
      </c>
      <c r="C14" s="817" t="s">
        <v>8</v>
      </c>
      <c r="D14" s="817" t="s">
        <v>8</v>
      </c>
      <c r="E14" s="817" t="s">
        <v>8</v>
      </c>
      <c r="F14" s="817" t="s">
        <v>8</v>
      </c>
      <c r="G14" s="817" t="s">
        <v>8</v>
      </c>
      <c r="H14" s="817" t="s">
        <v>8</v>
      </c>
      <c r="I14" s="817" t="s">
        <v>8</v>
      </c>
      <c r="J14" s="817" t="s">
        <v>8</v>
      </c>
      <c r="K14" s="817" t="s">
        <v>8</v>
      </c>
      <c r="L14" s="817" t="s">
        <v>8</v>
      </c>
      <c r="M14" s="817" t="s">
        <v>8</v>
      </c>
      <c r="N14" s="817" t="s">
        <v>8</v>
      </c>
      <c r="O14" s="818" t="s">
        <v>8</v>
      </c>
    </row>
    <row r="15" spans="1:15" x14ac:dyDescent="0.25">
      <c r="A15" s="819" t="s">
        <v>201</v>
      </c>
      <c r="B15" s="820" t="s">
        <v>8</v>
      </c>
      <c r="C15" s="821">
        <v>81314112.830017596</v>
      </c>
      <c r="D15" s="821">
        <v>86405389.554350823</v>
      </c>
      <c r="E15" s="821">
        <v>91937079.114844799</v>
      </c>
      <c r="F15" s="821">
        <v>97762330.034846395</v>
      </c>
      <c r="G15" s="821">
        <v>103493856.20884398</v>
      </c>
      <c r="H15" s="821">
        <v>109114562.06618834</v>
      </c>
      <c r="I15" s="821">
        <v>114706883.03135309</v>
      </c>
      <c r="J15" s="821">
        <v>120529353.94739808</v>
      </c>
      <c r="K15" s="821">
        <v>126599419.02579483</v>
      </c>
      <c r="L15" s="821">
        <v>132378624.16272666</v>
      </c>
      <c r="M15" s="821">
        <v>137867693.52254468</v>
      </c>
      <c r="N15" s="821">
        <v>143485426.04121423</v>
      </c>
      <c r="O15" s="822" t="s">
        <v>8</v>
      </c>
    </row>
    <row r="16" spans="1:15" x14ac:dyDescent="0.25">
      <c r="A16" s="823" t="s">
        <v>8</v>
      </c>
      <c r="B16" s="824" t="s">
        <v>8</v>
      </c>
      <c r="C16" s="825" t="s">
        <v>8</v>
      </c>
      <c r="D16" s="825" t="s">
        <v>8</v>
      </c>
      <c r="E16" s="825" t="s">
        <v>8</v>
      </c>
      <c r="F16" s="825" t="s">
        <v>8</v>
      </c>
      <c r="G16" s="825" t="s">
        <v>8</v>
      </c>
      <c r="H16" s="825" t="s">
        <v>8</v>
      </c>
      <c r="I16" s="825" t="s">
        <v>8</v>
      </c>
      <c r="J16" s="825" t="s">
        <v>8</v>
      </c>
      <c r="K16" s="825" t="s">
        <v>8</v>
      </c>
      <c r="L16" s="825" t="s">
        <v>8</v>
      </c>
      <c r="M16" s="825" t="s">
        <v>8</v>
      </c>
      <c r="N16" s="825" t="s">
        <v>8</v>
      </c>
      <c r="O16" s="826" t="s">
        <v>8</v>
      </c>
    </row>
    <row r="17" spans="1:15" x14ac:dyDescent="0.25">
      <c r="A17" s="827" t="s">
        <v>202</v>
      </c>
      <c r="B17" s="828" t="s">
        <v>8</v>
      </c>
      <c r="C17" s="829" t="s">
        <v>8</v>
      </c>
      <c r="D17" s="829" t="s">
        <v>8</v>
      </c>
      <c r="E17" s="829" t="s">
        <v>8</v>
      </c>
      <c r="F17" s="829" t="s">
        <v>8</v>
      </c>
      <c r="G17" s="829" t="s">
        <v>8</v>
      </c>
      <c r="H17" s="829" t="s">
        <v>8</v>
      </c>
      <c r="I17" s="829" t="s">
        <v>8</v>
      </c>
      <c r="J17" s="829" t="s">
        <v>8</v>
      </c>
      <c r="K17" s="829" t="s">
        <v>8</v>
      </c>
      <c r="L17" s="829" t="s">
        <v>8</v>
      </c>
      <c r="M17" s="829" t="s">
        <v>8</v>
      </c>
      <c r="N17" s="829" t="s">
        <v>8</v>
      </c>
      <c r="O17" s="830" t="s">
        <v>8</v>
      </c>
    </row>
    <row r="18" spans="1:15" x14ac:dyDescent="0.25">
      <c r="A18" s="831" t="s">
        <v>203</v>
      </c>
      <c r="B18" s="782" t="s">
        <v>8</v>
      </c>
      <c r="C18" s="832">
        <v>470969.42452212988</v>
      </c>
      <c r="D18" s="832">
        <v>500457.97928204801</v>
      </c>
      <c r="E18" s="832">
        <v>532497.39480622718</v>
      </c>
      <c r="F18" s="832">
        <v>566237.11080393242</v>
      </c>
      <c r="G18" s="832">
        <v>599433.97528235393</v>
      </c>
      <c r="H18" s="832">
        <v>631988.97109932126</v>
      </c>
      <c r="I18" s="832">
        <v>664379.56228996138</v>
      </c>
      <c r="J18" s="832">
        <v>698103.17657028895</v>
      </c>
      <c r="K18" s="832">
        <v>733260.8504018978</v>
      </c>
      <c r="L18" s="832">
        <v>766733.87030959746</v>
      </c>
      <c r="M18" s="832">
        <v>798526.43063623749</v>
      </c>
      <c r="N18" s="832">
        <v>831064.20494569722</v>
      </c>
      <c r="O18" s="784">
        <f>SUM(B18:N18)</f>
        <v>7793652.9509496931</v>
      </c>
    </row>
    <row r="19" spans="1:15" x14ac:dyDescent="0.25">
      <c r="A19" s="833" t="s">
        <v>204</v>
      </c>
      <c r="B19" s="782" t="s">
        <v>8</v>
      </c>
      <c r="C19" s="834">
        <v>80351.922932899994</v>
      </c>
      <c r="D19" s="834">
        <v>85382.95457975418</v>
      </c>
      <c r="E19" s="834">
        <v>90849.187657678835</v>
      </c>
      <c r="F19" s="834">
        <v>96605.508383544046</v>
      </c>
      <c r="G19" s="834">
        <v>102269.21340832471</v>
      </c>
      <c r="H19" s="834">
        <v>107823.40945325911</v>
      </c>
      <c r="I19" s="834">
        <v>113349.55648444306</v>
      </c>
      <c r="J19" s="834">
        <v>119103.1301021385</v>
      </c>
      <c r="K19" s="834">
        <v>125101.36810046258</v>
      </c>
      <c r="L19" s="834">
        <v>130812.18790300909</v>
      </c>
      <c r="M19" s="834">
        <v>136236.30510509238</v>
      </c>
      <c r="N19" s="834">
        <v>141787.56299486852</v>
      </c>
      <c r="O19" s="784">
        <f>SUM(B19:N19)</f>
        <v>1329672.3071054751</v>
      </c>
    </row>
    <row r="20" spans="1:15" x14ac:dyDescent="0.25">
      <c r="A20" s="835" t="s">
        <v>8</v>
      </c>
      <c r="B20" s="836" t="s">
        <v>8</v>
      </c>
      <c r="C20" s="837" t="s">
        <v>8</v>
      </c>
      <c r="D20" s="837" t="s">
        <v>8</v>
      </c>
      <c r="E20" s="837" t="s">
        <v>8</v>
      </c>
      <c r="F20" s="837" t="s">
        <v>8</v>
      </c>
      <c r="G20" s="837" t="s">
        <v>8</v>
      </c>
      <c r="H20" s="837" t="s">
        <v>8</v>
      </c>
      <c r="I20" s="837" t="s">
        <v>8</v>
      </c>
      <c r="J20" s="837" t="s">
        <v>8</v>
      </c>
      <c r="K20" s="837" t="s">
        <v>8</v>
      </c>
      <c r="L20" s="837" t="s">
        <v>8</v>
      </c>
      <c r="M20" s="837" t="s">
        <v>8</v>
      </c>
      <c r="N20" s="837" t="s">
        <v>8</v>
      </c>
      <c r="O20" s="838" t="s">
        <v>8</v>
      </c>
    </row>
    <row r="21" spans="1:15" x14ac:dyDescent="0.25">
      <c r="A21" s="839" t="s">
        <v>205</v>
      </c>
      <c r="B21" s="840" t="s">
        <v>8</v>
      </c>
      <c r="C21" s="841" t="s">
        <v>8</v>
      </c>
      <c r="D21" s="841" t="s">
        <v>8</v>
      </c>
      <c r="E21" s="841" t="s">
        <v>8</v>
      </c>
      <c r="F21" s="841" t="s">
        <v>8</v>
      </c>
      <c r="G21" s="841" t="s">
        <v>8</v>
      </c>
      <c r="H21" s="841" t="s">
        <v>8</v>
      </c>
      <c r="I21" s="841" t="s">
        <v>8</v>
      </c>
      <c r="J21" s="841" t="s">
        <v>8</v>
      </c>
      <c r="K21" s="841" t="s">
        <v>8</v>
      </c>
      <c r="L21" s="841" t="s">
        <v>8</v>
      </c>
      <c r="M21" s="841" t="s">
        <v>8</v>
      </c>
      <c r="N21" s="841" t="s">
        <v>8</v>
      </c>
      <c r="O21" s="842" t="s">
        <v>8</v>
      </c>
    </row>
    <row r="22" spans="1:15" x14ac:dyDescent="0.25">
      <c r="A22" s="843" t="s">
        <v>206</v>
      </c>
      <c r="B22" s="782" t="s">
        <v>8</v>
      </c>
      <c r="C22" s="844">
        <v>99804.316748464582</v>
      </c>
      <c r="D22" s="844">
        <v>110287.20458504625</v>
      </c>
      <c r="E22" s="844">
        <v>120680.27442701696</v>
      </c>
      <c r="F22" s="844">
        <v>131133.41556981823</v>
      </c>
      <c r="G22" s="844">
        <v>141612.53643501003</v>
      </c>
      <c r="H22" s="844">
        <v>152082.39887626184</v>
      </c>
      <c r="I22" s="844">
        <v>162545.80079424876</v>
      </c>
      <c r="J22" s="844">
        <v>173104.28711575939</v>
      </c>
      <c r="K22" s="844">
        <v>183843.90609070784</v>
      </c>
      <c r="L22" s="844">
        <v>194622.49004565668</v>
      </c>
      <c r="M22" s="844">
        <v>205327.27031828091</v>
      </c>
      <c r="N22" s="844">
        <v>216031.34234269519</v>
      </c>
      <c r="O22" s="784">
        <f>SUM(B22:N22)</f>
        <v>1891075.2433489666</v>
      </c>
    </row>
    <row r="23" spans="1:15" x14ac:dyDescent="0.25">
      <c r="A23" s="845" t="s">
        <v>207</v>
      </c>
      <c r="B23" s="846" t="s">
        <v>8</v>
      </c>
      <c r="C23" s="847">
        <v>0</v>
      </c>
      <c r="D23" s="847">
        <v>0</v>
      </c>
      <c r="E23" s="847">
        <v>0</v>
      </c>
      <c r="F23" s="847">
        <v>0</v>
      </c>
      <c r="G23" s="847">
        <v>0</v>
      </c>
      <c r="H23" s="847">
        <v>0</v>
      </c>
      <c r="I23" s="847">
        <v>0</v>
      </c>
      <c r="J23" s="847">
        <v>0</v>
      </c>
      <c r="K23" s="847">
        <v>0</v>
      </c>
      <c r="L23" s="847">
        <v>0</v>
      </c>
      <c r="M23" s="847">
        <v>0</v>
      </c>
      <c r="N23" s="847">
        <v>0</v>
      </c>
      <c r="O23" s="848">
        <f>SUM(B23:N23)</f>
        <v>0</v>
      </c>
    </row>
    <row r="24" spans="1:15" x14ac:dyDescent="0.25">
      <c r="A24" s="849" t="s">
        <v>208</v>
      </c>
      <c r="B24" s="850" t="s">
        <v>8</v>
      </c>
      <c r="C24" s="851">
        <v>0</v>
      </c>
      <c r="D24" s="851">
        <v>0</v>
      </c>
      <c r="E24" s="851">
        <v>0</v>
      </c>
      <c r="F24" s="851">
        <v>0</v>
      </c>
      <c r="G24" s="851">
        <v>0</v>
      </c>
      <c r="H24" s="851">
        <v>0</v>
      </c>
      <c r="I24" s="851">
        <v>0</v>
      </c>
      <c r="J24" s="851">
        <v>0</v>
      </c>
      <c r="K24" s="851">
        <v>0</v>
      </c>
      <c r="L24" s="851">
        <v>0</v>
      </c>
      <c r="M24" s="851">
        <v>0</v>
      </c>
      <c r="N24" s="851">
        <v>0</v>
      </c>
      <c r="O24" s="852">
        <f>SUM(B24:N24)</f>
        <v>0</v>
      </c>
    </row>
    <row r="25" spans="1:15" x14ac:dyDescent="0.25">
      <c r="A25" s="853" t="s">
        <v>8</v>
      </c>
      <c r="B25" s="854" t="s">
        <v>8</v>
      </c>
      <c r="C25" s="855" t="s">
        <v>8</v>
      </c>
      <c r="D25" s="855" t="s">
        <v>8</v>
      </c>
      <c r="E25" s="855" t="s">
        <v>8</v>
      </c>
      <c r="F25" s="855" t="s">
        <v>8</v>
      </c>
      <c r="G25" s="855" t="s">
        <v>8</v>
      </c>
      <c r="H25" s="855" t="s">
        <v>8</v>
      </c>
      <c r="I25" s="855" t="s">
        <v>8</v>
      </c>
      <c r="J25" s="855" t="s">
        <v>8</v>
      </c>
      <c r="K25" s="855" t="s">
        <v>8</v>
      </c>
      <c r="L25" s="855" t="s">
        <v>8</v>
      </c>
      <c r="M25" s="855" t="s">
        <v>8</v>
      </c>
      <c r="N25" s="855" t="s">
        <v>8</v>
      </c>
      <c r="O25" s="856" t="s">
        <v>8</v>
      </c>
    </row>
    <row r="26" spans="1:15" x14ac:dyDescent="0.25">
      <c r="A26" s="857" t="s">
        <v>209</v>
      </c>
      <c r="B26" s="858"/>
      <c r="C26" s="859">
        <f t="shared" ref="C26:O26" si="1">C18+C19+C22+C23+C24</f>
        <v>651125.66420349444</v>
      </c>
      <c r="D26" s="859">
        <f t="shared" si="1"/>
        <v>696128.13844684849</v>
      </c>
      <c r="E26" s="859">
        <f t="shared" si="1"/>
        <v>744026.85689092299</v>
      </c>
      <c r="F26" s="859">
        <f t="shared" si="1"/>
        <v>793976.03475729469</v>
      </c>
      <c r="G26" s="859">
        <f t="shared" si="1"/>
        <v>843315.72512568871</v>
      </c>
      <c r="H26" s="859">
        <f t="shared" si="1"/>
        <v>891894.77942884224</v>
      </c>
      <c r="I26" s="859">
        <f t="shared" si="1"/>
        <v>940274.91956865322</v>
      </c>
      <c r="J26" s="859">
        <f t="shared" si="1"/>
        <v>990310.59378818679</v>
      </c>
      <c r="K26" s="859">
        <f t="shared" si="1"/>
        <v>1042206.1245930683</v>
      </c>
      <c r="L26" s="859">
        <f t="shared" si="1"/>
        <v>1092168.5482582632</v>
      </c>
      <c r="M26" s="859">
        <f t="shared" si="1"/>
        <v>1140090.0060596108</v>
      </c>
      <c r="N26" s="859">
        <f t="shared" si="1"/>
        <v>1188883.1102832609</v>
      </c>
      <c r="O26" s="860">
        <f t="shared" si="1"/>
        <v>11014400.501404136</v>
      </c>
    </row>
    <row r="28" spans="1:15" x14ac:dyDescent="0.25">
      <c r="A28" s="861" t="s">
        <v>8</v>
      </c>
    </row>
    <row r="29" spans="1:15" x14ac:dyDescent="0.25">
      <c r="A29" s="861" t="s">
        <v>210</v>
      </c>
    </row>
    <row r="30" spans="1:15" x14ac:dyDescent="0.25">
      <c r="A30" s="861" t="s">
        <v>211</v>
      </c>
    </row>
    <row r="31" spans="1:15" x14ac:dyDescent="0.25">
      <c r="A31" s="861" t="s">
        <v>212</v>
      </c>
    </row>
    <row r="32" spans="1:15" x14ac:dyDescent="0.25">
      <c r="A32" s="861" t="s">
        <v>213</v>
      </c>
    </row>
    <row r="33" spans="1:1" x14ac:dyDescent="0.25">
      <c r="A33" s="861" t="s">
        <v>214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CONSOLIDATED FLORIDA POWER &amp;&amp; LIGHT CO
  - 605-Wood Structures Hardening (Repl: 605-Wood Structures Hardening (Repl
 Estimated Revenue Requirements for the Period January 2022 through December 2022
 (In Dollars)&amp;R&amp;"Arial"&amp;6 Form 3P Capita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42" sqref="P42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862" t="s">
        <v>177</v>
      </c>
      <c r="B1" s="862" t="s">
        <v>178</v>
      </c>
      <c r="C1" s="862" t="s">
        <v>179</v>
      </c>
      <c r="D1" s="862" t="s">
        <v>180</v>
      </c>
      <c r="E1" s="862" t="s">
        <v>181</v>
      </c>
      <c r="F1" s="862" t="s">
        <v>182</v>
      </c>
      <c r="G1" s="862" t="s">
        <v>183</v>
      </c>
      <c r="H1" s="862" t="s">
        <v>184</v>
      </c>
      <c r="I1" s="862" t="s">
        <v>185</v>
      </c>
      <c r="J1" s="862" t="s">
        <v>186</v>
      </c>
      <c r="K1" s="862" t="s">
        <v>187</v>
      </c>
      <c r="L1" s="862" t="s">
        <v>188</v>
      </c>
      <c r="M1" s="862" t="s">
        <v>189</v>
      </c>
      <c r="N1" s="862" t="s">
        <v>190</v>
      </c>
      <c r="O1" s="862" t="s">
        <v>59</v>
      </c>
    </row>
    <row r="2" spans="1:15" x14ac:dyDescent="0.25">
      <c r="A2" s="863" t="s">
        <v>219</v>
      </c>
      <c r="B2" s="864"/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865"/>
      <c r="N2" s="865"/>
      <c r="O2" s="866" t="s">
        <v>8</v>
      </c>
    </row>
    <row r="3" spans="1:15" x14ac:dyDescent="0.25">
      <c r="A3" s="867" t="s">
        <v>192</v>
      </c>
      <c r="B3" s="868" t="s">
        <v>8</v>
      </c>
      <c r="C3" s="869" t="s">
        <v>8</v>
      </c>
      <c r="D3" s="869" t="s">
        <v>8</v>
      </c>
      <c r="E3" s="869" t="s">
        <v>8</v>
      </c>
      <c r="F3" s="869" t="s">
        <v>8</v>
      </c>
      <c r="G3" s="869" t="s">
        <v>8</v>
      </c>
      <c r="H3" s="869" t="s">
        <v>8</v>
      </c>
      <c r="I3" s="869" t="s">
        <v>8</v>
      </c>
      <c r="J3" s="869" t="s">
        <v>8</v>
      </c>
      <c r="K3" s="869" t="s">
        <v>8</v>
      </c>
      <c r="L3" s="869" t="s">
        <v>8</v>
      </c>
      <c r="M3" s="869" t="s">
        <v>8</v>
      </c>
      <c r="N3" s="869" t="s">
        <v>8</v>
      </c>
      <c r="O3" s="870" t="s">
        <v>8</v>
      </c>
    </row>
    <row r="4" spans="1:15" x14ac:dyDescent="0.25">
      <c r="A4" s="871" t="s">
        <v>193</v>
      </c>
      <c r="B4" s="872" t="s">
        <v>8</v>
      </c>
      <c r="C4" s="873">
        <v>960000</v>
      </c>
      <c r="D4" s="873">
        <v>1920000</v>
      </c>
      <c r="E4" s="873">
        <v>1920000</v>
      </c>
      <c r="F4" s="873">
        <v>960000</v>
      </c>
      <c r="G4" s="873">
        <v>960000</v>
      </c>
      <c r="H4" s="873">
        <v>0</v>
      </c>
      <c r="I4" s="873">
        <v>0</v>
      </c>
      <c r="J4" s="873">
        <v>0</v>
      </c>
      <c r="K4" s="873">
        <v>480000</v>
      </c>
      <c r="L4" s="873">
        <v>960000</v>
      </c>
      <c r="M4" s="873">
        <v>960000</v>
      </c>
      <c r="N4" s="873">
        <v>480000</v>
      </c>
      <c r="O4" s="874">
        <f>SUM(B4:N4)</f>
        <v>9600000</v>
      </c>
    </row>
    <row r="5" spans="1:15" x14ac:dyDescent="0.25">
      <c r="A5" s="875" t="s">
        <v>194</v>
      </c>
      <c r="B5" s="872" t="s">
        <v>8</v>
      </c>
      <c r="C5" s="876">
        <v>866085.55724876455</v>
      </c>
      <c r="D5" s="876">
        <v>1167907.8324427404</v>
      </c>
      <c r="E5" s="876">
        <v>1383293.7616580757</v>
      </c>
      <c r="F5" s="876">
        <v>1262094.8947444542</v>
      </c>
      <c r="G5" s="876">
        <v>1175598.1713137485</v>
      </c>
      <c r="H5" s="876">
        <v>838965.32824268716</v>
      </c>
      <c r="I5" s="876">
        <v>598727.43125757389</v>
      </c>
      <c r="J5" s="876">
        <v>427281.73766378162</v>
      </c>
      <c r="K5" s="876">
        <v>442380.65951415797</v>
      </c>
      <c r="L5" s="876">
        <v>590606.24037021562</v>
      </c>
      <c r="M5" s="876">
        <v>696385.92511682294</v>
      </c>
      <c r="N5" s="876">
        <v>634423.43099057255</v>
      </c>
      <c r="O5" s="874">
        <f>SUM(B5:N5)</f>
        <v>10083750.970563594</v>
      </c>
    </row>
    <row r="6" spans="1:15" x14ac:dyDescent="0.25">
      <c r="A6" s="877" t="s">
        <v>195</v>
      </c>
      <c r="B6" s="872" t="s">
        <v>8</v>
      </c>
      <c r="C6" s="878">
        <v>0</v>
      </c>
      <c r="D6" s="878">
        <v>0</v>
      </c>
      <c r="E6" s="878">
        <v>0</v>
      </c>
      <c r="F6" s="878">
        <v>0</v>
      </c>
      <c r="G6" s="878">
        <v>0</v>
      </c>
      <c r="H6" s="878">
        <v>0</v>
      </c>
      <c r="I6" s="878">
        <v>0</v>
      </c>
      <c r="J6" s="878">
        <v>0</v>
      </c>
      <c r="K6" s="878">
        <v>0</v>
      </c>
      <c r="L6" s="878">
        <v>0</v>
      </c>
      <c r="M6" s="878">
        <v>0</v>
      </c>
      <c r="N6" s="878">
        <v>0</v>
      </c>
      <c r="O6" s="874">
        <f>SUM(B6:N6)</f>
        <v>0</v>
      </c>
    </row>
    <row r="7" spans="1:15" x14ac:dyDescent="0.25">
      <c r="A7" s="879" t="s">
        <v>196</v>
      </c>
      <c r="B7" s="872" t="s">
        <v>8</v>
      </c>
      <c r="C7" s="880">
        <v>0</v>
      </c>
      <c r="D7" s="880">
        <v>0</v>
      </c>
      <c r="E7" s="880">
        <v>0</v>
      </c>
      <c r="F7" s="880">
        <v>0</v>
      </c>
      <c r="G7" s="880">
        <v>0</v>
      </c>
      <c r="H7" s="880">
        <v>0</v>
      </c>
      <c r="I7" s="880">
        <v>0</v>
      </c>
      <c r="J7" s="880">
        <v>0</v>
      </c>
      <c r="K7" s="880">
        <v>0</v>
      </c>
      <c r="L7" s="880">
        <v>0</v>
      </c>
      <c r="M7" s="880">
        <v>0</v>
      </c>
      <c r="N7" s="880">
        <v>0</v>
      </c>
      <c r="O7" s="874">
        <f>SUM(B7:N7)</f>
        <v>0</v>
      </c>
    </row>
    <row r="8" spans="1:15" x14ac:dyDescent="0.25">
      <c r="A8" s="881" t="s">
        <v>8</v>
      </c>
      <c r="B8" s="882" t="s">
        <v>8</v>
      </c>
      <c r="C8" s="883" t="s">
        <v>8</v>
      </c>
      <c r="D8" s="883" t="s">
        <v>8</v>
      </c>
      <c r="E8" s="883" t="s">
        <v>8</v>
      </c>
      <c r="F8" s="883" t="s">
        <v>8</v>
      </c>
      <c r="G8" s="883" t="s">
        <v>8</v>
      </c>
      <c r="H8" s="883" t="s">
        <v>8</v>
      </c>
      <c r="I8" s="883" t="s">
        <v>8</v>
      </c>
      <c r="J8" s="883" t="s">
        <v>8</v>
      </c>
      <c r="K8" s="883" t="s">
        <v>8</v>
      </c>
      <c r="L8" s="883" t="s">
        <v>8</v>
      </c>
      <c r="M8" s="883" t="s">
        <v>8</v>
      </c>
      <c r="N8" s="883" t="s">
        <v>8</v>
      </c>
      <c r="O8" s="884" t="s">
        <v>8</v>
      </c>
    </row>
    <row r="9" spans="1:15" x14ac:dyDescent="0.25">
      <c r="A9" s="885" t="s">
        <v>197</v>
      </c>
      <c r="B9" s="886">
        <v>6235160.8424659111</v>
      </c>
      <c r="C9" s="887">
        <v>7101246.3997146757</v>
      </c>
      <c r="D9" s="887">
        <v>8269154.2321574166</v>
      </c>
      <c r="E9" s="887">
        <v>9652447.9938154928</v>
      </c>
      <c r="F9" s="887">
        <v>10914542.888559947</v>
      </c>
      <c r="G9" s="887">
        <v>12090141.059873695</v>
      </c>
      <c r="H9" s="887">
        <v>12929106.388116382</v>
      </c>
      <c r="I9" s="887">
        <v>13527833.819373956</v>
      </c>
      <c r="J9" s="887">
        <v>13955115.557037737</v>
      </c>
      <c r="K9" s="887">
        <v>14397496.216551894</v>
      </c>
      <c r="L9" s="887">
        <v>14988102.45692211</v>
      </c>
      <c r="M9" s="887">
        <v>15684488.382038932</v>
      </c>
      <c r="N9" s="887">
        <v>16318911.813029505</v>
      </c>
      <c r="O9" s="888" t="s">
        <v>8</v>
      </c>
    </row>
    <row r="10" spans="1:15" x14ac:dyDescent="0.25">
      <c r="A10" s="889" t="s">
        <v>198</v>
      </c>
      <c r="B10" s="890">
        <v>52557.881394279633</v>
      </c>
      <c r="C10" s="891">
        <v>67249.081151354709</v>
      </c>
      <c r="D10" s="891">
        <v>84180.899588550586</v>
      </c>
      <c r="E10" s="891">
        <v>103923.0860325782</v>
      </c>
      <c r="F10" s="891">
        <v>126579.39563440731</v>
      </c>
      <c r="G10" s="891">
        <v>151921.0338355783</v>
      </c>
      <c r="H10" s="891">
        <v>179481.8870215533</v>
      </c>
      <c r="I10" s="891">
        <v>208626.48245051526</v>
      </c>
      <c r="J10" s="891">
        <v>238901.3152349728</v>
      </c>
      <c r="K10" s="891">
        <v>270134.15595711156</v>
      </c>
      <c r="L10" s="891">
        <v>302504.92060561664</v>
      </c>
      <c r="M10" s="891">
        <v>336293.41782974079</v>
      </c>
      <c r="N10" s="891">
        <v>371547.91603404807</v>
      </c>
      <c r="O10" s="892" t="s">
        <v>8</v>
      </c>
    </row>
    <row r="11" spans="1:15" x14ac:dyDescent="0.25">
      <c r="A11" s="893" t="s">
        <v>199</v>
      </c>
      <c r="B11" s="894">
        <v>2064839.1575340899</v>
      </c>
      <c r="C11" s="895">
        <v>2158753.6002853252</v>
      </c>
      <c r="D11" s="895">
        <v>2910845.7678425848</v>
      </c>
      <c r="E11" s="895">
        <v>3447552.006184509</v>
      </c>
      <c r="F11" s="895">
        <v>3145457.1114400551</v>
      </c>
      <c r="G11" s="895">
        <v>2929858.9401263064</v>
      </c>
      <c r="H11" s="895">
        <v>2090893.6118836193</v>
      </c>
      <c r="I11" s="895">
        <v>1492166.1806260454</v>
      </c>
      <c r="J11" s="895">
        <v>1064884.4429622637</v>
      </c>
      <c r="K11" s="895">
        <v>1102503.7834481057</v>
      </c>
      <c r="L11" s="895">
        <v>1471897.5430778901</v>
      </c>
      <c r="M11" s="895">
        <v>1735511.6179610672</v>
      </c>
      <c r="N11" s="895">
        <v>1581088.1869704947</v>
      </c>
      <c r="O11" s="896" t="s">
        <v>8</v>
      </c>
    </row>
    <row r="12" spans="1:15" x14ac:dyDescent="0.25">
      <c r="A12" s="897" t="s">
        <v>8</v>
      </c>
      <c r="B12" s="898" t="s">
        <v>8</v>
      </c>
      <c r="C12" s="899" t="s">
        <v>8</v>
      </c>
      <c r="D12" s="899" t="s">
        <v>8</v>
      </c>
      <c r="E12" s="899" t="s">
        <v>8</v>
      </c>
      <c r="F12" s="899" t="s">
        <v>8</v>
      </c>
      <c r="G12" s="899" t="s">
        <v>8</v>
      </c>
      <c r="H12" s="899" t="s">
        <v>8</v>
      </c>
      <c r="I12" s="899" t="s">
        <v>8</v>
      </c>
      <c r="J12" s="899" t="s">
        <v>8</v>
      </c>
      <c r="K12" s="899" t="s">
        <v>8</v>
      </c>
      <c r="L12" s="899" t="s">
        <v>8</v>
      </c>
      <c r="M12" s="899" t="s">
        <v>8</v>
      </c>
      <c r="N12" s="899" t="s">
        <v>8</v>
      </c>
      <c r="O12" s="900" t="s">
        <v>8</v>
      </c>
    </row>
    <row r="13" spans="1:15" x14ac:dyDescent="0.25">
      <c r="A13" s="901" t="s">
        <v>200</v>
      </c>
      <c r="B13" s="902">
        <f t="shared" ref="B13:N13" si="0">B9-B10+B11</f>
        <v>8247442.1186057217</v>
      </c>
      <c r="C13" s="903">
        <f t="shared" si="0"/>
        <v>9192750.9188486449</v>
      </c>
      <c r="D13" s="903">
        <f t="shared" si="0"/>
        <v>11095819.10041145</v>
      </c>
      <c r="E13" s="903">
        <f t="shared" si="0"/>
        <v>12996076.913967423</v>
      </c>
      <c r="F13" s="903">
        <f t="shared" si="0"/>
        <v>13933420.604365595</v>
      </c>
      <c r="G13" s="903">
        <f t="shared" si="0"/>
        <v>14868078.966164421</v>
      </c>
      <c r="H13" s="903">
        <f t="shared" si="0"/>
        <v>14840518.112978449</v>
      </c>
      <c r="I13" s="903">
        <f t="shared" si="0"/>
        <v>14811373.517549487</v>
      </c>
      <c r="J13" s="903">
        <f t="shared" si="0"/>
        <v>14781098.68476503</v>
      </c>
      <c r="K13" s="903">
        <f t="shared" si="0"/>
        <v>15229865.844042888</v>
      </c>
      <c r="L13" s="903">
        <f t="shared" si="0"/>
        <v>16157495.079394383</v>
      </c>
      <c r="M13" s="903">
        <f t="shared" si="0"/>
        <v>17083706.582170259</v>
      </c>
      <c r="N13" s="903">
        <f t="shared" si="0"/>
        <v>17528452.08396595</v>
      </c>
      <c r="O13" s="904"/>
    </row>
    <row r="14" spans="1:15" x14ac:dyDescent="0.25">
      <c r="A14" s="905" t="s">
        <v>8</v>
      </c>
      <c r="B14" s="906" t="s">
        <v>8</v>
      </c>
      <c r="C14" s="907" t="s">
        <v>8</v>
      </c>
      <c r="D14" s="907" t="s">
        <v>8</v>
      </c>
      <c r="E14" s="907" t="s">
        <v>8</v>
      </c>
      <c r="F14" s="907" t="s">
        <v>8</v>
      </c>
      <c r="G14" s="907" t="s">
        <v>8</v>
      </c>
      <c r="H14" s="907" t="s">
        <v>8</v>
      </c>
      <c r="I14" s="907" t="s">
        <v>8</v>
      </c>
      <c r="J14" s="907" t="s">
        <v>8</v>
      </c>
      <c r="K14" s="907" t="s">
        <v>8</v>
      </c>
      <c r="L14" s="907" t="s">
        <v>8</v>
      </c>
      <c r="M14" s="907" t="s">
        <v>8</v>
      </c>
      <c r="N14" s="907" t="s">
        <v>8</v>
      </c>
      <c r="O14" s="908" t="s">
        <v>8</v>
      </c>
    </row>
    <row r="15" spans="1:15" x14ac:dyDescent="0.25">
      <c r="A15" s="909" t="s">
        <v>201</v>
      </c>
      <c r="B15" s="910" t="s">
        <v>8</v>
      </c>
      <c r="C15" s="911">
        <v>8720096.5187271833</v>
      </c>
      <c r="D15" s="911">
        <v>10144285.009630047</v>
      </c>
      <c r="E15" s="911">
        <v>12045948.007189438</v>
      </c>
      <c r="F15" s="911">
        <v>13464748.759166509</v>
      </c>
      <c r="G15" s="911">
        <v>14400749.785265008</v>
      </c>
      <c r="H15" s="911">
        <v>14854298.539571434</v>
      </c>
      <c r="I15" s="911">
        <v>14825945.815263968</v>
      </c>
      <c r="J15" s="911">
        <v>14796236.101157259</v>
      </c>
      <c r="K15" s="911">
        <v>15005482.264403958</v>
      </c>
      <c r="L15" s="911">
        <v>15693680.461718636</v>
      </c>
      <c r="M15" s="911">
        <v>16620600.83078232</v>
      </c>
      <c r="N15" s="911">
        <v>17306079.333068103</v>
      </c>
      <c r="O15" s="912" t="s">
        <v>8</v>
      </c>
    </row>
    <row r="16" spans="1:15" x14ac:dyDescent="0.25">
      <c r="A16" s="913" t="s">
        <v>8</v>
      </c>
      <c r="B16" s="914" t="s">
        <v>8</v>
      </c>
      <c r="C16" s="915" t="s">
        <v>8</v>
      </c>
      <c r="D16" s="915" t="s">
        <v>8</v>
      </c>
      <c r="E16" s="915" t="s">
        <v>8</v>
      </c>
      <c r="F16" s="915" t="s">
        <v>8</v>
      </c>
      <c r="G16" s="915" t="s">
        <v>8</v>
      </c>
      <c r="H16" s="915" t="s">
        <v>8</v>
      </c>
      <c r="I16" s="915" t="s">
        <v>8</v>
      </c>
      <c r="J16" s="915" t="s">
        <v>8</v>
      </c>
      <c r="K16" s="915" t="s">
        <v>8</v>
      </c>
      <c r="L16" s="915" t="s">
        <v>8</v>
      </c>
      <c r="M16" s="915" t="s">
        <v>8</v>
      </c>
      <c r="N16" s="915" t="s">
        <v>8</v>
      </c>
      <c r="O16" s="916" t="s">
        <v>8</v>
      </c>
    </row>
    <row r="17" spans="1:15" x14ac:dyDescent="0.25">
      <c r="A17" s="917" t="s">
        <v>202</v>
      </c>
      <c r="B17" s="918" t="s">
        <v>8</v>
      </c>
      <c r="C17" s="919" t="s">
        <v>8</v>
      </c>
      <c r="D17" s="919" t="s">
        <v>8</v>
      </c>
      <c r="E17" s="919" t="s">
        <v>8</v>
      </c>
      <c r="F17" s="919" t="s">
        <v>8</v>
      </c>
      <c r="G17" s="919" t="s">
        <v>8</v>
      </c>
      <c r="H17" s="919" t="s">
        <v>8</v>
      </c>
      <c r="I17" s="919" t="s">
        <v>8</v>
      </c>
      <c r="J17" s="919" t="s">
        <v>8</v>
      </c>
      <c r="K17" s="919" t="s">
        <v>8</v>
      </c>
      <c r="L17" s="919" t="s">
        <v>8</v>
      </c>
      <c r="M17" s="919" t="s">
        <v>8</v>
      </c>
      <c r="N17" s="919" t="s">
        <v>8</v>
      </c>
      <c r="O17" s="920" t="s">
        <v>8</v>
      </c>
    </row>
    <row r="18" spans="1:15" x14ac:dyDescent="0.25">
      <c r="A18" s="921" t="s">
        <v>203</v>
      </c>
      <c r="B18" s="872" t="s">
        <v>8</v>
      </c>
      <c r="C18" s="922">
        <v>50506.593459214164</v>
      </c>
      <c r="D18" s="922">
        <v>58755.459623120107</v>
      </c>
      <c r="E18" s="922">
        <v>69769.846873065602</v>
      </c>
      <c r="F18" s="922">
        <v>77987.5073801299</v>
      </c>
      <c r="G18" s="922">
        <v>83408.80325696322</v>
      </c>
      <c r="H18" s="922">
        <v>86035.746949443273</v>
      </c>
      <c r="I18" s="922">
        <v>85871.528638673088</v>
      </c>
      <c r="J18" s="922">
        <v>85699.450674976863</v>
      </c>
      <c r="K18" s="922">
        <v>86911.399519499973</v>
      </c>
      <c r="L18" s="922">
        <v>90897.427253996881</v>
      </c>
      <c r="M18" s="922">
        <v>96266.128179362058</v>
      </c>
      <c r="N18" s="922">
        <v>100236.40350436872</v>
      </c>
      <c r="O18" s="874">
        <f>SUM(B18:N18)</f>
        <v>972346.29531281372</v>
      </c>
    </row>
    <row r="19" spans="1:15" x14ac:dyDescent="0.25">
      <c r="A19" s="923" t="s">
        <v>204</v>
      </c>
      <c r="B19" s="872" t="s">
        <v>8</v>
      </c>
      <c r="C19" s="924">
        <v>8616.9116166210842</v>
      </c>
      <c r="D19" s="924">
        <v>10024.247685111093</v>
      </c>
      <c r="E19" s="924">
        <v>11903.408304420363</v>
      </c>
      <c r="F19" s="924">
        <v>13305.42038709929</v>
      </c>
      <c r="G19" s="924">
        <v>14230.345713055965</v>
      </c>
      <c r="H19" s="924">
        <v>14678.527624952683</v>
      </c>
      <c r="I19" s="924">
        <v>14650.510398431947</v>
      </c>
      <c r="J19" s="924">
        <v>14621.152239372263</v>
      </c>
      <c r="K19" s="924">
        <v>14827.922392769264</v>
      </c>
      <c r="L19" s="924">
        <v>15507.977140815117</v>
      </c>
      <c r="M19" s="924">
        <v>16423.929261151672</v>
      </c>
      <c r="N19" s="924">
        <v>17101.296496319905</v>
      </c>
      <c r="O19" s="874">
        <f>SUM(B19:N19)</f>
        <v>165891.64926012067</v>
      </c>
    </row>
    <row r="20" spans="1:15" x14ac:dyDescent="0.25">
      <c r="A20" s="925" t="s">
        <v>8</v>
      </c>
      <c r="B20" s="926" t="s">
        <v>8</v>
      </c>
      <c r="C20" s="927" t="s">
        <v>8</v>
      </c>
      <c r="D20" s="927" t="s">
        <v>8</v>
      </c>
      <c r="E20" s="927" t="s">
        <v>8</v>
      </c>
      <c r="F20" s="927" t="s">
        <v>8</v>
      </c>
      <c r="G20" s="927" t="s">
        <v>8</v>
      </c>
      <c r="H20" s="927" t="s">
        <v>8</v>
      </c>
      <c r="I20" s="927" t="s">
        <v>8</v>
      </c>
      <c r="J20" s="927" t="s">
        <v>8</v>
      </c>
      <c r="K20" s="927" t="s">
        <v>8</v>
      </c>
      <c r="L20" s="927" t="s">
        <v>8</v>
      </c>
      <c r="M20" s="927" t="s">
        <v>8</v>
      </c>
      <c r="N20" s="927" t="s">
        <v>8</v>
      </c>
      <c r="O20" s="928" t="s">
        <v>8</v>
      </c>
    </row>
    <row r="21" spans="1:15" x14ac:dyDescent="0.25">
      <c r="A21" s="929" t="s">
        <v>205</v>
      </c>
      <c r="B21" s="930" t="s">
        <v>8</v>
      </c>
      <c r="C21" s="931" t="s">
        <v>8</v>
      </c>
      <c r="D21" s="931" t="s">
        <v>8</v>
      </c>
      <c r="E21" s="931" t="s">
        <v>8</v>
      </c>
      <c r="F21" s="931" t="s">
        <v>8</v>
      </c>
      <c r="G21" s="931" t="s">
        <v>8</v>
      </c>
      <c r="H21" s="931" t="s">
        <v>8</v>
      </c>
      <c r="I21" s="931" t="s">
        <v>8</v>
      </c>
      <c r="J21" s="931" t="s">
        <v>8</v>
      </c>
      <c r="K21" s="931" t="s">
        <v>8</v>
      </c>
      <c r="L21" s="931" t="s">
        <v>8</v>
      </c>
      <c r="M21" s="931" t="s">
        <v>8</v>
      </c>
      <c r="N21" s="931" t="s">
        <v>8</v>
      </c>
      <c r="O21" s="932" t="s">
        <v>8</v>
      </c>
    </row>
    <row r="22" spans="1:15" x14ac:dyDescent="0.25">
      <c r="A22" s="933" t="s">
        <v>206</v>
      </c>
      <c r="B22" s="872" t="s">
        <v>8</v>
      </c>
      <c r="C22" s="934">
        <v>14691.19975707507</v>
      </c>
      <c r="D22" s="934">
        <v>16931.818437195871</v>
      </c>
      <c r="E22" s="934">
        <v>19742.186444027615</v>
      </c>
      <c r="F22" s="934">
        <v>22656.309601829107</v>
      </c>
      <c r="G22" s="934">
        <v>25341.638201170997</v>
      </c>
      <c r="H22" s="934">
        <v>27560.853185975</v>
      </c>
      <c r="I22" s="934">
        <v>29144.59542896198</v>
      </c>
      <c r="J22" s="934">
        <v>30274.832784457554</v>
      </c>
      <c r="K22" s="934">
        <v>31232.840722138739</v>
      </c>
      <c r="L22" s="934">
        <v>32370.764648505108</v>
      </c>
      <c r="M22" s="934">
        <v>33788.497224124119</v>
      </c>
      <c r="N22" s="934">
        <v>35254.498204307252</v>
      </c>
      <c r="O22" s="874">
        <f>SUM(B22:N22)</f>
        <v>318990.03463976842</v>
      </c>
    </row>
    <row r="23" spans="1:15" x14ac:dyDescent="0.25">
      <c r="A23" s="935" t="s">
        <v>207</v>
      </c>
      <c r="B23" s="936" t="s">
        <v>8</v>
      </c>
      <c r="C23" s="937">
        <v>0</v>
      </c>
      <c r="D23" s="937">
        <v>0</v>
      </c>
      <c r="E23" s="937">
        <v>0</v>
      </c>
      <c r="F23" s="937">
        <v>0</v>
      </c>
      <c r="G23" s="937">
        <v>0</v>
      </c>
      <c r="H23" s="937">
        <v>0</v>
      </c>
      <c r="I23" s="937">
        <v>0</v>
      </c>
      <c r="J23" s="937">
        <v>0</v>
      </c>
      <c r="K23" s="937">
        <v>0</v>
      </c>
      <c r="L23" s="937">
        <v>0</v>
      </c>
      <c r="M23" s="937">
        <v>0</v>
      </c>
      <c r="N23" s="937">
        <v>0</v>
      </c>
      <c r="O23" s="938">
        <f>SUM(B23:N23)</f>
        <v>0</v>
      </c>
    </row>
    <row r="24" spans="1:15" x14ac:dyDescent="0.25">
      <c r="A24" s="939" t="s">
        <v>208</v>
      </c>
      <c r="B24" s="940" t="s">
        <v>8</v>
      </c>
      <c r="C24" s="941">
        <v>0</v>
      </c>
      <c r="D24" s="941">
        <v>0</v>
      </c>
      <c r="E24" s="941">
        <v>0</v>
      </c>
      <c r="F24" s="941">
        <v>0</v>
      </c>
      <c r="G24" s="941">
        <v>0</v>
      </c>
      <c r="H24" s="941">
        <v>0</v>
      </c>
      <c r="I24" s="941">
        <v>0</v>
      </c>
      <c r="J24" s="941">
        <v>0</v>
      </c>
      <c r="K24" s="941">
        <v>0</v>
      </c>
      <c r="L24" s="941">
        <v>0</v>
      </c>
      <c r="M24" s="941">
        <v>0</v>
      </c>
      <c r="N24" s="941">
        <v>0</v>
      </c>
      <c r="O24" s="942">
        <f>SUM(B24:N24)</f>
        <v>0</v>
      </c>
    </row>
    <row r="25" spans="1:15" x14ac:dyDescent="0.25">
      <c r="A25" s="943" t="s">
        <v>8</v>
      </c>
      <c r="B25" s="944" t="s">
        <v>8</v>
      </c>
      <c r="C25" s="945" t="s">
        <v>8</v>
      </c>
      <c r="D25" s="945" t="s">
        <v>8</v>
      </c>
      <c r="E25" s="945" t="s">
        <v>8</v>
      </c>
      <c r="F25" s="945" t="s">
        <v>8</v>
      </c>
      <c r="G25" s="945" t="s">
        <v>8</v>
      </c>
      <c r="H25" s="945" t="s">
        <v>8</v>
      </c>
      <c r="I25" s="945" t="s">
        <v>8</v>
      </c>
      <c r="J25" s="945" t="s">
        <v>8</v>
      </c>
      <c r="K25" s="945" t="s">
        <v>8</v>
      </c>
      <c r="L25" s="945" t="s">
        <v>8</v>
      </c>
      <c r="M25" s="945" t="s">
        <v>8</v>
      </c>
      <c r="N25" s="945" t="s">
        <v>8</v>
      </c>
      <c r="O25" s="946" t="s">
        <v>8</v>
      </c>
    </row>
    <row r="26" spans="1:15" x14ac:dyDescent="0.25">
      <c r="A26" s="947" t="s">
        <v>209</v>
      </c>
      <c r="B26" s="948"/>
      <c r="C26" s="949">
        <f t="shared" ref="C26:O26" si="1">C18+C19+C22+C23+C24</f>
        <v>73814.704832910313</v>
      </c>
      <c r="D26" s="949">
        <f t="shared" si="1"/>
        <v>85711.525745427061</v>
      </c>
      <c r="E26" s="949">
        <f t="shared" si="1"/>
        <v>101415.44162151357</v>
      </c>
      <c r="F26" s="949">
        <f t="shared" si="1"/>
        <v>113949.2373690583</v>
      </c>
      <c r="G26" s="949">
        <f t="shared" si="1"/>
        <v>122980.78717119018</v>
      </c>
      <c r="H26" s="949">
        <f t="shared" si="1"/>
        <v>128275.12776037096</v>
      </c>
      <c r="I26" s="949">
        <f t="shared" si="1"/>
        <v>129666.63446606701</v>
      </c>
      <c r="J26" s="949">
        <f t="shared" si="1"/>
        <v>130595.43569880667</v>
      </c>
      <c r="K26" s="949">
        <f t="shared" si="1"/>
        <v>132972.16263440799</v>
      </c>
      <c r="L26" s="949">
        <f t="shared" si="1"/>
        <v>138776.16904331709</v>
      </c>
      <c r="M26" s="949">
        <f t="shared" si="1"/>
        <v>146478.55466463784</v>
      </c>
      <c r="N26" s="949">
        <f t="shared" si="1"/>
        <v>152592.19820499589</v>
      </c>
      <c r="O26" s="950">
        <f t="shared" si="1"/>
        <v>1457227.9792127027</v>
      </c>
    </row>
    <row r="28" spans="1:15" x14ac:dyDescent="0.25">
      <c r="A28" s="951" t="s">
        <v>8</v>
      </c>
    </row>
    <row r="29" spans="1:15" x14ac:dyDescent="0.25">
      <c r="A29" s="951" t="s">
        <v>210</v>
      </c>
    </row>
    <row r="30" spans="1:15" x14ac:dyDescent="0.25">
      <c r="A30" s="951" t="s">
        <v>211</v>
      </c>
    </row>
    <row r="31" spans="1:15" x14ac:dyDescent="0.25">
      <c r="A31" s="951" t="s">
        <v>212</v>
      </c>
    </row>
    <row r="32" spans="1:15" x14ac:dyDescent="0.25">
      <c r="A32" s="951" t="s">
        <v>213</v>
      </c>
    </row>
    <row r="33" spans="1:1" x14ac:dyDescent="0.25">
      <c r="A33" s="951" t="s">
        <v>214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CONSOLIDATED FLORIDA POWER &amp;&amp; LIGHT CO
  - 608-Substation Storm Surge/Flood Mi: 608-Substation Storm Surge/Flood Mi
 Estimated Revenue Requirements for the Period January 2022 through December 2022
 (In Dollars)&amp;R&amp;"Arial"&amp;6 Form 3P Capita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BD370848282947B31664B8EFEE2465" ma:contentTypeVersion="" ma:contentTypeDescription="Create a new document." ma:contentTypeScope="" ma:versionID="3903adbb2c18227f7c5a8b504f476aa8">
  <xsd:schema xmlns:xsd="http://www.w3.org/2001/XMLSchema" xmlns:xs="http://www.w3.org/2001/XMLSchema" xmlns:p="http://schemas.microsoft.com/office/2006/metadata/properties" xmlns:ns2="c85253b9-0a55-49a1-98ad-b5b6252d7079" xmlns:ns3="6B939563-C7E4-4179-B7A2-03341A3041CE" xmlns:ns4="8b86ae58-4ff9-4300-8876-bb89783e485c" xmlns:ns5="3a6ed07f-74d3-4d6b-b2d6-faf8761c8676" targetNamespace="http://schemas.microsoft.com/office/2006/metadata/properties" ma:root="true" ma:fieldsID="c1f480a443b9128946e6f46d702014b0" ns2:_="" ns3:_="" ns4:_="" ns5:_="">
    <xsd:import namespace="c85253b9-0a55-49a1-98ad-b5b6252d7079"/>
    <xsd:import namespace="6B939563-C7E4-4179-B7A2-03341A3041CE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39563-C7E4-4179-B7A2-03341A3041CE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Sequence_x0020_Number xmlns="6B939563-C7E4-4179-B7A2-03341A3041CE" xsi:nil="true"/>
    <CaseJurisdiction xmlns="8b86ae58-4ff9-4300-8876-bb89783e485c" xsi:nil="true"/>
    <SRCH_DRItemNumber xmlns="8b86ae58-4ff9-4300-8876-bb89783e485c" xsi:nil="true"/>
    <Pgs xmlns="6B939563-C7E4-4179-B7A2-03341A3041CE" xsi:nil="true"/>
    <CaseCompanyName xmlns="8b86ae58-4ff9-4300-8876-bb89783e485c" xsi:nil="true"/>
    <CaseStatus xmlns="8b86ae58-4ff9-4300-8876-bb89783e485c" xsi:nil="true"/>
    <IsKeyDocket xmlns="8b86ae58-4ff9-4300-8876-bb89783e485c">false</IsKeyDocket>
    <MB xmlns="6B939563-C7E4-4179-B7A2-03341A3041CE" xsi:nil="true"/>
    <SRCH_ObjectType xmlns="8b86ae58-4ff9-4300-8876-bb89783e485c">DRI</SRCH_ObjectType>
    <SRCH_DRSetNumber xmlns="8b86ae58-4ff9-4300-8876-bb89783e485c" xsi:nil="true"/>
    <SRCH_DocketId xmlns="8b86ae58-4ff9-4300-8876-bb89783e485c">189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A4371-1C6A-4A78-983C-D763F220B9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6B939563-C7E4-4179-B7A2-03341A3041CE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9EF751-37F2-4B27-B44A-EC7E41683C4D}">
  <ds:schemaRefs>
    <ds:schemaRef ds:uri="http://schemas.microsoft.com/office/2006/documentManagement/types"/>
    <ds:schemaRef ds:uri="http://schemas.microsoft.com/office/infopath/2007/PartnerControls"/>
    <ds:schemaRef ds:uri="6B939563-C7E4-4179-B7A2-03341A3041CE"/>
    <ds:schemaRef ds:uri="http://purl.org/dc/elements/1.1/"/>
    <ds:schemaRef ds:uri="http://schemas.microsoft.com/office/2006/metadata/properties"/>
    <ds:schemaRef ds:uri="3a6ed07f-74d3-4d6b-b2d6-faf8761c8676"/>
    <ds:schemaRef ds:uri="c85253b9-0a55-49a1-98ad-b5b6252d7079"/>
    <ds:schemaRef ds:uri="http://purl.org/dc/terms/"/>
    <ds:schemaRef ds:uri="8b86ae58-4ff9-4300-8876-bb89783e485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0C2EB8-66B0-4A9B-949A-0A0DC868EE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Form 1P</vt:lpstr>
      <vt:lpstr>Form 2P</vt:lpstr>
      <vt:lpstr>Form 3P</vt:lpstr>
      <vt:lpstr>601-Pole Inspections - Distrib</vt:lpstr>
      <vt:lpstr>602-Structures_Other Equipt In</vt:lpstr>
      <vt:lpstr>603-Feeder Hardening - Distrib</vt:lpstr>
      <vt:lpstr>604-Lateral Hardening (Undergr</vt:lpstr>
      <vt:lpstr>605-Wood Structures Hardening </vt:lpstr>
      <vt:lpstr>608-Substation Storm Surge_Flo</vt:lpstr>
      <vt:lpstr>609-FPL SPP Implementation Cos</vt:lpstr>
      <vt:lpstr>Form 4P</vt:lpstr>
      <vt:lpstr>Form 5P</vt:lpstr>
      <vt:lpstr>'601-Pole Inspections - Distrib'!Print_Area</vt:lpstr>
      <vt:lpstr>'602-Structures_Other Equipt In'!Print_Area</vt:lpstr>
      <vt:lpstr>'603-Feeder Hardening - Distrib'!Print_Area</vt:lpstr>
      <vt:lpstr>'604-Lateral Hardening (Undergr'!Print_Area</vt:lpstr>
      <vt:lpstr>'605-Wood Structures Hardening '!Print_Area</vt:lpstr>
      <vt:lpstr>'608-Substation Storm Surge_Flo'!Print_Area</vt:lpstr>
      <vt:lpstr>'609-FPL SPP Implementation Cos'!Print_Area</vt:lpstr>
      <vt:lpstr>'Form 4P'!Print_Area</vt:lpstr>
      <vt:lpstr>'Form 5P'!Print_Area</vt:lpstr>
      <vt:lpstr>'601-Pole Inspections - Distrib'!Print_Titles</vt:lpstr>
      <vt:lpstr>'602-Structures_Other Equipt In'!Print_Titles</vt:lpstr>
      <vt:lpstr>'603-Feeder Hardening - Distrib'!Print_Titles</vt:lpstr>
      <vt:lpstr>'604-Lateral Hardening (Undergr'!Print_Titles</vt:lpstr>
      <vt:lpstr>'605-Wood Structures Hardening '!Print_Titles</vt:lpstr>
      <vt:lpstr>'608-Substation Storm Surge_Flo'!Print_Titles</vt:lpstr>
      <vt:lpstr>'609-FPL SPP Implementation Cos'!Print_Titles</vt:lpstr>
      <vt:lpstr>'Form 1P'!Print_Titles</vt:lpstr>
      <vt:lpstr>'Form 2P'!Print_Titles</vt:lpstr>
      <vt:lpstr>'Form 3P'!Print_Titles</vt:lpstr>
      <vt:lpstr>'Form 4P'!Print_Titles</vt:lpstr>
      <vt:lpstr>'Form 5P'!Print_Titles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Weishaar, Danielle</cp:lastModifiedBy>
  <cp:lastPrinted>2021-07-19T14:54:28Z</cp:lastPrinted>
  <dcterms:created xsi:type="dcterms:W3CDTF">2021-07-07T15:03:19Z</dcterms:created>
  <dcterms:modified xsi:type="dcterms:W3CDTF">2021-07-19T14:54:38Z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0x010100DDBD370848282947B31664B8EFEE2465</vt:lpwstr>
  </property>
</Properties>
</file>