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E84AD892-D95F-428F-BEC6-DBA138BEAC6E}" xr6:coauthVersionLast="45" xr6:coauthVersionMax="45" xr10:uidLastSave="{00000000-0000-0000-0000-000000000000}"/>
  <bookViews>
    <workbookView xWindow="30660" yWindow="4845" windowWidth="24615" windowHeight="11025" activeTab="1" xr2:uid="{28E7F22F-1B21-42ED-8BDC-02A1AB086361}"/>
  </bookViews>
  <sheets>
    <sheet name="Adj Entries" sheetId="1" r:id="rId1"/>
    <sheet name="Calcul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2" l="1"/>
  <c r="E33" i="2" s="1"/>
  <c r="D33" i="2"/>
  <c r="G32" i="2"/>
  <c r="E32" i="2" s="1"/>
  <c r="F32" i="2" s="1"/>
  <c r="H32" i="2" s="1"/>
  <c r="G31" i="2"/>
  <c r="E31" i="2" s="1"/>
  <c r="D31" i="2"/>
  <c r="F31" i="2" l="1"/>
  <c r="H31" i="2" s="1"/>
  <c r="E28" i="1"/>
  <c r="E27" i="1"/>
  <c r="F33" i="2"/>
  <c r="D27" i="1" l="1"/>
  <c r="I27" i="1"/>
  <c r="H33" i="2"/>
  <c r="D28" i="1"/>
  <c r="L28" i="1"/>
  <c r="L27" i="1"/>
  <c r="G25" i="2"/>
  <c r="E25" i="2" s="1"/>
  <c r="D25" i="2"/>
  <c r="G23" i="2"/>
  <c r="E23" i="2" s="1"/>
  <c r="D23" i="2"/>
  <c r="G22" i="2"/>
  <c r="E20" i="1" s="1"/>
  <c r="E22" i="2"/>
  <c r="D22" i="2"/>
  <c r="K28" i="1" l="1"/>
  <c r="M28" i="1" s="1"/>
  <c r="I28" i="1"/>
  <c r="E22" i="1"/>
  <c r="F23" i="2"/>
  <c r="F27" i="1"/>
  <c r="K27" i="1"/>
  <c r="M27" i="1" s="1"/>
  <c r="F28" i="1"/>
  <c r="F22" i="2"/>
  <c r="F25" i="2"/>
  <c r="H23" i="2" l="1"/>
  <c r="H25" i="2"/>
  <c r="D22" i="1"/>
  <c r="H22" i="2"/>
  <c r="D20" i="1"/>
  <c r="F20" i="1" s="1"/>
  <c r="G24" i="2"/>
  <c r="F22" i="1" l="1"/>
  <c r="I22" i="1"/>
  <c r="E24" i="2"/>
  <c r="F24" i="2" s="1"/>
  <c r="E21" i="1"/>
  <c r="H24" i="2" l="1"/>
  <c r="D21" i="1"/>
  <c r="G62" i="2"/>
  <c r="E62" i="2" s="1"/>
  <c r="D62" i="2"/>
  <c r="G61" i="2"/>
  <c r="D61" i="2"/>
  <c r="G60" i="2"/>
  <c r="E60" i="2" s="1"/>
  <c r="D60" i="2"/>
  <c r="G59" i="2"/>
  <c r="E59" i="2" s="1"/>
  <c r="D59" i="2"/>
  <c r="G58" i="2"/>
  <c r="E58" i="2" s="1"/>
  <c r="D58" i="2"/>
  <c r="G46" i="2"/>
  <c r="E46" i="2" s="1"/>
  <c r="D46" i="2"/>
  <c r="G45" i="2"/>
  <c r="E45" i="2" s="1"/>
  <c r="D45" i="2"/>
  <c r="G44" i="2"/>
  <c r="E44" i="2" s="1"/>
  <c r="D44" i="2"/>
  <c r="G43" i="2"/>
  <c r="E43" i="2" s="1"/>
  <c r="D43" i="2"/>
  <c r="G42" i="2"/>
  <c r="E42" i="2" s="1"/>
  <c r="D42" i="2"/>
  <c r="F21" i="1" l="1"/>
  <c r="I21" i="1"/>
  <c r="F46" i="2"/>
  <c r="H46" i="2" s="1"/>
  <c r="F42" i="2"/>
  <c r="F43" i="2"/>
  <c r="H43" i="2" s="1"/>
  <c r="F58" i="2"/>
  <c r="H58" i="2" s="1"/>
  <c r="F62" i="2"/>
  <c r="H62" i="2" s="1"/>
  <c r="F59" i="2"/>
  <c r="H59" i="2" s="1"/>
  <c r="F45" i="2"/>
  <c r="H45" i="2" s="1"/>
  <c r="G47" i="2"/>
  <c r="G50" i="2" s="1"/>
  <c r="F60" i="2"/>
  <c r="H60" i="2" s="1"/>
  <c r="G63" i="2"/>
  <c r="E61" i="2"/>
  <c r="F61" i="2" s="1"/>
  <c r="H61" i="2" s="1"/>
  <c r="F44" i="2"/>
  <c r="H44" i="2" s="1"/>
  <c r="H42" i="2"/>
  <c r="F47" i="2" l="1"/>
  <c r="F50" i="2" s="1"/>
  <c r="H50" i="2" s="1"/>
  <c r="F63" i="2"/>
  <c r="G16" i="2" l="1"/>
  <c r="D16" i="2"/>
  <c r="G15" i="2"/>
  <c r="D15" i="2"/>
  <c r="G14" i="2"/>
  <c r="E13" i="1" s="1"/>
  <c r="D14" i="2"/>
  <c r="L20" i="1" l="1"/>
  <c r="L13" i="1"/>
  <c r="E14" i="2"/>
  <c r="F14" i="2" s="1"/>
  <c r="E15" i="2"/>
  <c r="F15" i="2" s="1"/>
  <c r="L21" i="1"/>
  <c r="E14" i="1"/>
  <c r="L14" i="1" s="1"/>
  <c r="E16" i="2"/>
  <c r="F16" i="2" s="1"/>
  <c r="L22" i="1"/>
  <c r="E15" i="1"/>
  <c r="L15" i="1" s="1"/>
  <c r="H15" i="2" l="1"/>
  <c r="K21" i="1"/>
  <c r="M21" i="1" s="1"/>
  <c r="D14" i="1"/>
  <c r="I14" i="1" s="1"/>
  <c r="H16" i="2"/>
  <c r="K22" i="1"/>
  <c r="M22" i="1" s="1"/>
  <c r="D15" i="1"/>
  <c r="I15" i="1" s="1"/>
  <c r="D13" i="1"/>
  <c r="F13" i="1" s="1"/>
  <c r="H14" i="2"/>
  <c r="K15" i="1" l="1"/>
  <c r="M15" i="1" s="1"/>
  <c r="F15" i="1"/>
  <c r="K14" i="1"/>
  <c r="M14" i="1" s="1"/>
  <c r="F14" i="1"/>
  <c r="K13" i="1"/>
  <c r="M13" i="1" s="1"/>
  <c r="K20" i="1"/>
  <c r="M20" i="1" s="1"/>
</calcChain>
</file>

<file path=xl/sharedStrings.xml><?xml version="1.0" encoding="utf-8"?>
<sst xmlns="http://schemas.openxmlformats.org/spreadsheetml/2006/main" count="141" uniqueCount="47">
  <si>
    <t>FPL Standalone</t>
  </si>
  <si>
    <t>Prior Year</t>
  </si>
  <si>
    <t>Test Year</t>
  </si>
  <si>
    <t>SYA</t>
  </si>
  <si>
    <t>STM201</t>
  </si>
  <si>
    <t>Pre-Tax</t>
  </si>
  <si>
    <t>Fed</t>
  </si>
  <si>
    <t>FBOS</t>
  </si>
  <si>
    <t>Total Fed</t>
  </si>
  <si>
    <t>State</t>
  </si>
  <si>
    <t>Total Tax</t>
  </si>
  <si>
    <t>Year 2022</t>
  </si>
  <si>
    <t>Year 2021</t>
  </si>
  <si>
    <t>Year 2023</t>
  </si>
  <si>
    <t>Acct 9419700</t>
  </si>
  <si>
    <t>AMO201: Tx Refund Int Below</t>
  </si>
  <si>
    <t>DCM201: Decommissioning Below</t>
  </si>
  <si>
    <t>DEP143: Reversal of Book Depreciation - BTL</t>
  </si>
  <si>
    <t>DEP145: Tax Depreciation - BTL</t>
  </si>
  <si>
    <t>STM201: Storm Fund Below</t>
  </si>
  <si>
    <t>9410203</t>
  </si>
  <si>
    <t>9410253</t>
  </si>
  <si>
    <t>9411203</t>
  </si>
  <si>
    <t>9411218</t>
  </si>
  <si>
    <t>ARAM</t>
  </si>
  <si>
    <t>GRCO Appt</t>
  </si>
  <si>
    <t>9411253</t>
  </si>
  <si>
    <t>n/a</t>
  </si>
  <si>
    <t>Combined w/o RSAM</t>
  </si>
  <si>
    <t>Florida NOL - BTL</t>
  </si>
  <si>
    <t>Total</t>
  </si>
  <si>
    <t>Combined with RSAM</t>
  </si>
  <si>
    <t>jan 2020 - actuals</t>
  </si>
  <si>
    <t>oct 2021- forecast</t>
  </si>
  <si>
    <t>posting to atl accts</t>
  </si>
  <si>
    <t>Year</t>
  </si>
  <si>
    <t>Debit/(Credit)</t>
  </si>
  <si>
    <t>Reclass of deferred tax expense from ATL accounts (9410101 &amp; 9410151) to BTL accounts (9411203 &amp; 9411253)</t>
  </si>
  <si>
    <t>Code</t>
  </si>
  <si>
    <t>Calculation of deferred taxes recorded to ATL accounts associated with STM201 &amp; Fla NOL BTL activity</t>
  </si>
  <si>
    <t>Juris Factor</t>
  </si>
  <si>
    <t>Juris Balance</t>
  </si>
  <si>
    <t>Adjustment</t>
  </si>
  <si>
    <t>Increase Expense</t>
  </si>
  <si>
    <t xml:space="preserve">     20210015-EI     </t>
  </si>
  <si>
    <t xml:space="preserve">     FPL 047044</t>
  </si>
  <si>
    <t xml:space="preserve">     FPL 047045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</si>
</sst>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_);\(#,##0.0000\)"/>
    <numFmt numFmtId="165" formatCode="#,##0.000000_);\(#,##0.000000\)"/>
  </numFmts>
  <fonts count="10" x14ac:knownFonts="1">
    <font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7" fontId="3" fillId="0" borderId="0" applyFont="0" applyFill="0" applyBorder="0" applyAlignment="0" applyProtection="0"/>
    <xf numFmtId="0" fontId="3" fillId="0" borderId="0" applyNumberFormat="0" applyFont="0" applyFill="0" applyBorder="0" applyProtection="0">
      <alignment horizontal="left" indent="1"/>
    </xf>
    <xf numFmtId="0" fontId="9" fillId="0" borderId="0"/>
  </cellStyleXfs>
  <cellXfs count="56">
    <xf numFmtId="0" fontId="0" fillId="0" borderId="0" xfId="0"/>
    <xf numFmtId="37" fontId="2" fillId="0" borderId="0" xfId="1" applyFont="1"/>
    <xf numFmtId="37" fontId="2" fillId="0" borderId="0" xfId="2" applyNumberFormat="1" applyFont="1">
      <alignment horizontal="left" indent="1"/>
    </xf>
    <xf numFmtId="37" fontId="4" fillId="3" borderId="0" xfId="0" applyNumberFormat="1" applyFont="1" applyFill="1"/>
    <xf numFmtId="37" fontId="4" fillId="0" borderId="0" xfId="0" applyNumberFormat="1" applyFont="1"/>
    <xf numFmtId="37" fontId="4" fillId="4" borderId="0" xfId="0" applyNumberFormat="1" applyFont="1" applyFill="1"/>
    <xf numFmtId="37" fontId="4" fillId="2" borderId="0" xfId="0" applyNumberFormat="1" applyFont="1" applyFill="1"/>
    <xf numFmtId="37" fontId="4" fillId="0" borderId="1" xfId="0" applyNumberFormat="1" applyFont="1" applyBorder="1"/>
    <xf numFmtId="37" fontId="4" fillId="0" borderId="2" xfId="0" applyNumberFormat="1" applyFont="1" applyBorder="1"/>
    <xf numFmtId="37" fontId="4" fillId="0" borderId="1" xfId="0" applyNumberFormat="1" applyFont="1" applyFill="1" applyBorder="1"/>
    <xf numFmtId="37" fontId="4" fillId="0" borderId="0" xfId="0" applyNumberFormat="1" applyFont="1" applyFill="1"/>
    <xf numFmtId="37" fontId="4" fillId="3" borderId="0" xfId="0" quotePrefix="1" applyNumberFormat="1" applyFont="1" applyFill="1" applyAlignment="1">
      <alignment horizontal="center"/>
    </xf>
    <xf numFmtId="37" fontId="4" fillId="4" borderId="0" xfId="0" quotePrefix="1" applyNumberFormat="1" applyFont="1" applyFill="1" applyAlignment="1">
      <alignment horizontal="center"/>
    </xf>
    <xf numFmtId="37" fontId="5" fillId="0" borderId="0" xfId="0" applyNumberFormat="1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/>
    <xf numFmtId="0" fontId="4" fillId="3" borderId="0" xfId="0" applyFont="1" applyFill="1" applyAlignment="1">
      <alignment horizontal="left" inden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inden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indent="1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37" fontId="6" fillId="3" borderId="0" xfId="0" applyNumberFormat="1" applyFont="1" applyFill="1" applyAlignment="1">
      <alignment horizontal="center"/>
    </xf>
    <xf numFmtId="0" fontId="6" fillId="3" borderId="0" xfId="0" applyNumberFormat="1" applyFont="1" applyFill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center"/>
    </xf>
    <xf numFmtId="37" fontId="6" fillId="3" borderId="3" xfId="0" applyNumberFormat="1" applyFont="1" applyFill="1" applyBorder="1" applyAlignment="1">
      <alignment horizontal="center"/>
    </xf>
    <xf numFmtId="0" fontId="6" fillId="4" borderId="3" xfId="0" applyFont="1" applyFill="1" applyBorder="1"/>
    <xf numFmtId="0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37" fontId="6" fillId="4" borderId="0" xfId="0" applyNumberFormat="1" applyFont="1" applyFill="1" applyAlignment="1">
      <alignment horizontal="center"/>
    </xf>
    <xf numFmtId="0" fontId="6" fillId="4" borderId="3" xfId="0" applyFont="1" applyFill="1" applyBorder="1" applyAlignment="1">
      <alignment horizontal="center"/>
    </xf>
    <xf numFmtId="37" fontId="6" fillId="4" borderId="3" xfId="0" applyNumberFormat="1" applyFont="1" applyFill="1" applyBorder="1" applyAlignment="1">
      <alignment horizontal="center"/>
    </xf>
    <xf numFmtId="0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37" fontId="6" fillId="2" borderId="0" xfId="0" applyNumberFormat="1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37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37" fontId="4" fillId="0" borderId="3" xfId="0" quotePrefix="1" applyNumberFormat="1" applyFont="1" applyBorder="1"/>
    <xf numFmtId="37" fontId="4" fillId="0" borderId="3" xfId="0" applyNumberFormat="1" applyFont="1" applyBorder="1" applyAlignment="1">
      <alignment horizontal="center"/>
    </xf>
    <xf numFmtId="0" fontId="8" fillId="0" borderId="0" xfId="0" applyFont="1"/>
    <xf numFmtId="37" fontId="5" fillId="4" borderId="0" xfId="0" applyNumberFormat="1" applyFont="1" applyFill="1" applyAlignment="1">
      <alignment horizontal="center"/>
    </xf>
    <xf numFmtId="37" fontId="5" fillId="2" borderId="0" xfId="0" applyNumberFormat="1" applyFont="1" applyFill="1" applyAlignment="1">
      <alignment horizontal="center"/>
    </xf>
    <xf numFmtId="0" fontId="7" fillId="3" borderId="0" xfId="0" applyFont="1" applyFill="1" applyBorder="1"/>
    <xf numFmtId="0" fontId="7" fillId="4" borderId="0" xfId="0" applyFont="1" applyFill="1" applyBorder="1"/>
    <xf numFmtId="0" fontId="7" fillId="2" borderId="0" xfId="0" applyFont="1" applyFill="1" applyBorder="1"/>
    <xf numFmtId="164" fontId="4" fillId="3" borderId="0" xfId="0" applyNumberFormat="1" applyFont="1" applyFill="1"/>
    <xf numFmtId="165" fontId="4" fillId="4" borderId="0" xfId="0" applyNumberFormat="1" applyFont="1" applyFill="1"/>
    <xf numFmtId="164" fontId="4" fillId="2" borderId="0" xfId="0" applyNumberFormat="1" applyFont="1" applyFill="1"/>
    <xf numFmtId="0" fontId="6" fillId="3" borderId="0" xfId="0" applyFont="1" applyFill="1" applyBorder="1" applyAlignment="1">
      <alignment horizontal="center"/>
    </xf>
    <xf numFmtId="0" fontId="9" fillId="0" borderId="0" xfId="3"/>
  </cellXfs>
  <cellStyles count="4">
    <cellStyle name="DetailIndented" xfId="2" xr:uid="{7A577776-A1E4-48C8-B79E-A0957EF8E87B}"/>
    <cellStyle name="Normal" xfId="0" builtinId="0"/>
    <cellStyle name="Normal 3" xfId="3" xr:uid="{826786FF-818B-46FD-93B5-5BEC3DE2B44B}"/>
    <cellStyle name="TextNumber" xfId="1" xr:uid="{1055C0DE-DBE0-4455-AE58-F642092A45B5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2E43A-AAA7-4410-9BDA-992F561F828C}">
  <dimension ref="A1:M28"/>
  <sheetViews>
    <sheetView workbookViewId="0">
      <selection sqref="A1:A2"/>
    </sheetView>
  </sheetViews>
  <sheetFormatPr defaultColWidth="8.85546875" defaultRowHeight="15" customHeight="1" x14ac:dyDescent="0.2"/>
  <cols>
    <col min="1" max="1" width="15.5703125" style="16" customWidth="1"/>
    <col min="2" max="2" width="7.42578125" style="24" customWidth="1"/>
    <col min="3" max="3" width="2.5703125" style="24" customWidth="1"/>
    <col min="4" max="5" width="8.85546875" style="16"/>
    <col min="6" max="9" width="12.140625" style="16" customWidth="1"/>
    <col min="10" max="10" width="2.5703125" style="16" customWidth="1"/>
    <col min="11" max="12" width="8.85546875" style="16"/>
    <col min="13" max="13" width="11.42578125" style="16" customWidth="1"/>
    <col min="14" max="16384" width="8.85546875" style="16"/>
  </cols>
  <sheetData>
    <row r="1" spans="1:13" ht="15" customHeight="1" x14ac:dyDescent="0.25">
      <c r="A1" s="55" t="s">
        <v>45</v>
      </c>
    </row>
    <row r="2" spans="1:13" ht="15" customHeight="1" x14ac:dyDescent="0.25">
      <c r="A2" s="55" t="s">
        <v>44</v>
      </c>
    </row>
    <row r="7" spans="1:13" ht="15" customHeight="1" x14ac:dyDescent="0.2">
      <c r="A7" s="45" t="s">
        <v>37</v>
      </c>
    </row>
    <row r="10" spans="1:13" ht="15" customHeight="1" x14ac:dyDescent="0.2">
      <c r="I10" s="24" t="s">
        <v>43</v>
      </c>
    </row>
    <row r="11" spans="1:13" ht="15" customHeight="1" x14ac:dyDescent="0.2">
      <c r="A11" s="14"/>
      <c r="B11" s="15"/>
      <c r="C11" s="15"/>
      <c r="D11" s="27">
        <v>9410101</v>
      </c>
      <c r="E11" s="27">
        <v>9410151</v>
      </c>
      <c r="F11" s="25" t="s">
        <v>30</v>
      </c>
      <c r="G11" s="54" t="s">
        <v>40</v>
      </c>
      <c r="H11" s="54"/>
      <c r="I11" s="25" t="s">
        <v>42</v>
      </c>
      <c r="J11" s="25"/>
      <c r="K11" s="27">
        <v>9411203</v>
      </c>
      <c r="L11" s="27">
        <v>9411253</v>
      </c>
      <c r="M11" s="26" t="s">
        <v>30</v>
      </c>
    </row>
    <row r="12" spans="1:13" ht="15" customHeight="1" x14ac:dyDescent="0.2">
      <c r="A12" s="28" t="s">
        <v>0</v>
      </c>
      <c r="B12" s="29" t="s">
        <v>35</v>
      </c>
      <c r="C12" s="29"/>
      <c r="D12" s="29" t="s">
        <v>6</v>
      </c>
      <c r="E12" s="29" t="s">
        <v>9</v>
      </c>
      <c r="F12" s="29" t="s">
        <v>36</v>
      </c>
      <c r="G12" s="29" t="s">
        <v>6</v>
      </c>
      <c r="H12" s="29" t="s">
        <v>9</v>
      </c>
      <c r="I12" s="29" t="s">
        <v>41</v>
      </c>
      <c r="J12" s="29"/>
      <c r="K12" s="29" t="s">
        <v>6</v>
      </c>
      <c r="L12" s="29" t="s">
        <v>9</v>
      </c>
      <c r="M12" s="30" t="s">
        <v>36</v>
      </c>
    </row>
    <row r="13" spans="1:13" ht="15" customHeight="1" x14ac:dyDescent="0.2">
      <c r="A13" s="17" t="s">
        <v>1</v>
      </c>
      <c r="B13" s="15">
        <v>2021</v>
      </c>
      <c r="C13" s="15"/>
      <c r="D13" s="3">
        <f>-Calculation!F14</f>
        <v>290986.83809999999</v>
      </c>
      <c r="E13" s="3">
        <f>-Calculation!G14</f>
        <v>80646.39</v>
      </c>
      <c r="F13" s="3">
        <f>SUM(D13:E13)</f>
        <v>371633.22810000001</v>
      </c>
      <c r="G13" s="3"/>
      <c r="H13" s="3"/>
      <c r="I13" s="3"/>
      <c r="J13" s="14"/>
      <c r="K13" s="3">
        <f t="shared" ref="K13:L15" si="0">-D13</f>
        <v>-290986.83809999999</v>
      </c>
      <c r="L13" s="3">
        <f t="shared" si="0"/>
        <v>-80646.39</v>
      </c>
      <c r="M13" s="3">
        <f>SUM(K13:L13)</f>
        <v>-371633.22810000001</v>
      </c>
    </row>
    <row r="14" spans="1:13" ht="15" customHeight="1" x14ac:dyDescent="0.2">
      <c r="A14" s="17" t="s">
        <v>2</v>
      </c>
      <c r="B14" s="15">
        <v>2022</v>
      </c>
      <c r="C14" s="15"/>
      <c r="D14" s="3">
        <f>-Calculation!F15</f>
        <v>295141.19039999996</v>
      </c>
      <c r="E14" s="3">
        <f>-Calculation!G15</f>
        <v>81797.759999999995</v>
      </c>
      <c r="F14" s="3">
        <f t="shared" ref="F14:F15" si="1">SUM(D14:E14)</f>
        <v>376938.95039999997</v>
      </c>
      <c r="G14" s="51">
        <v>0.94171106084563083</v>
      </c>
      <c r="H14" s="51">
        <v>0.95668830105342983</v>
      </c>
      <c r="I14" s="3">
        <f>(D14*G14)+(E14*H14)</f>
        <v>356192.6835552025</v>
      </c>
      <c r="J14" s="14"/>
      <c r="K14" s="3">
        <f t="shared" si="0"/>
        <v>-295141.19039999996</v>
      </c>
      <c r="L14" s="3">
        <f t="shared" si="0"/>
        <v>-81797.759999999995</v>
      </c>
      <c r="M14" s="3">
        <f t="shared" ref="M14:M15" si="2">SUM(K14:L14)</f>
        <v>-376938.95039999997</v>
      </c>
    </row>
    <row r="15" spans="1:13" ht="15" customHeight="1" x14ac:dyDescent="0.2">
      <c r="A15" s="17" t="s">
        <v>3</v>
      </c>
      <c r="B15" s="15">
        <v>2023</v>
      </c>
      <c r="C15" s="15"/>
      <c r="D15" s="3">
        <f>-Calculation!F16</f>
        <v>299355.07769999997</v>
      </c>
      <c r="E15" s="3">
        <f>-Calculation!G16</f>
        <v>82965.63</v>
      </c>
      <c r="F15" s="3">
        <f t="shared" si="1"/>
        <v>382320.70769999997</v>
      </c>
      <c r="G15" s="51">
        <v>0.92315253491848048</v>
      </c>
      <c r="H15" s="51">
        <v>0.95220855199215904</v>
      </c>
      <c r="I15" s="3">
        <f>(D15*G15)+(E15*H15)</f>
        <v>355350.98122689087</v>
      </c>
      <c r="J15" s="14"/>
      <c r="K15" s="3">
        <f t="shared" si="0"/>
        <v>-299355.07769999997</v>
      </c>
      <c r="L15" s="3">
        <f t="shared" si="0"/>
        <v>-82965.63</v>
      </c>
      <c r="M15" s="3">
        <f t="shared" si="2"/>
        <v>-382320.70769999997</v>
      </c>
    </row>
    <row r="17" spans="1:13" ht="15" customHeight="1" x14ac:dyDescent="0.2">
      <c r="I17" s="4"/>
    </row>
    <row r="18" spans="1:13" ht="15" customHeight="1" x14ac:dyDescent="0.2">
      <c r="A18" s="18"/>
      <c r="B18" s="19"/>
      <c r="C18" s="19"/>
      <c r="D18" s="32">
        <v>9410101</v>
      </c>
      <c r="E18" s="32">
        <v>9410151</v>
      </c>
      <c r="F18" s="33" t="s">
        <v>30</v>
      </c>
      <c r="G18" s="33"/>
      <c r="H18" s="33"/>
      <c r="I18" s="33"/>
      <c r="J18" s="33"/>
      <c r="K18" s="32">
        <v>9411203</v>
      </c>
      <c r="L18" s="32">
        <v>9411253</v>
      </c>
      <c r="M18" s="34" t="s">
        <v>30</v>
      </c>
    </row>
    <row r="19" spans="1:13" ht="15" customHeight="1" x14ac:dyDescent="0.2">
      <c r="A19" s="31" t="s">
        <v>28</v>
      </c>
      <c r="B19" s="35" t="s">
        <v>35</v>
      </c>
      <c r="C19" s="35"/>
      <c r="D19" s="35" t="s">
        <v>6</v>
      </c>
      <c r="E19" s="35" t="s">
        <v>9</v>
      </c>
      <c r="F19" s="35" t="s">
        <v>36</v>
      </c>
      <c r="G19" s="35" t="s">
        <v>40</v>
      </c>
      <c r="H19" s="35"/>
      <c r="I19" s="35" t="s">
        <v>41</v>
      </c>
      <c r="J19" s="35"/>
      <c r="K19" s="35" t="s">
        <v>6</v>
      </c>
      <c r="L19" s="35" t="s">
        <v>9</v>
      </c>
      <c r="M19" s="36" t="s">
        <v>36</v>
      </c>
    </row>
    <row r="20" spans="1:13" ht="15" customHeight="1" x14ac:dyDescent="0.2">
      <c r="A20" s="20" t="s">
        <v>1</v>
      </c>
      <c r="B20" s="19">
        <v>2021</v>
      </c>
      <c r="C20" s="19"/>
      <c r="D20" s="5">
        <f>-Calculation!F22</f>
        <v>290986.83809999999</v>
      </c>
      <c r="E20" s="5">
        <f>-Calculation!G22</f>
        <v>80646.39</v>
      </c>
      <c r="F20" s="5">
        <f t="shared" ref="F20:F22" si="3">SUM(D20:E20)</f>
        <v>371633.22810000001</v>
      </c>
      <c r="G20" s="5"/>
      <c r="H20" s="5"/>
      <c r="I20" s="5"/>
      <c r="J20" s="18"/>
      <c r="K20" s="5">
        <f>-D20</f>
        <v>-290986.83809999999</v>
      </c>
      <c r="L20" s="5">
        <f>-E20</f>
        <v>-80646.39</v>
      </c>
      <c r="M20" s="5">
        <f>SUM(K20:L20)</f>
        <v>-371633.22810000001</v>
      </c>
    </row>
    <row r="21" spans="1:13" ht="15" customHeight="1" x14ac:dyDescent="0.2">
      <c r="A21" s="20" t="s">
        <v>2</v>
      </c>
      <c r="B21" s="19">
        <v>2022</v>
      </c>
      <c r="C21" s="19"/>
      <c r="D21" s="5">
        <f>-Calculation!F23-Calculation!F24</f>
        <v>346481.43704999995</v>
      </c>
      <c r="E21" s="5">
        <f>-Calculation!G23-Calculation!G24</f>
        <v>-162679.60499999998</v>
      </c>
      <c r="F21" s="5">
        <f>SUM(D21:E21)</f>
        <v>183801.83204999997</v>
      </c>
      <c r="G21" s="52">
        <v>0.95626682882564662</v>
      </c>
      <c r="H21" s="52">
        <v>0.96245993061740132</v>
      </c>
      <c r="I21" s="5">
        <f>(D21*G21)+(E21*H21)</f>
        <v>174756.10371359013</v>
      </c>
      <c r="J21" s="18"/>
      <c r="K21" s="5">
        <f t="shared" ref="K21:K22" si="4">-D21</f>
        <v>-346481.43704999995</v>
      </c>
      <c r="L21" s="5">
        <f t="shared" ref="L21:L22" si="5">-E21</f>
        <v>162679.60499999998</v>
      </c>
      <c r="M21" s="5">
        <f t="shared" ref="M21:M22" si="6">SUM(K21:L21)</f>
        <v>-183801.83204999997</v>
      </c>
    </row>
    <row r="22" spans="1:13" ht="15" customHeight="1" x14ac:dyDescent="0.2">
      <c r="A22" s="20" t="s">
        <v>3</v>
      </c>
      <c r="B22" s="19">
        <v>2023</v>
      </c>
      <c r="C22" s="19"/>
      <c r="D22" s="5">
        <f>-Calculation!F25</f>
        <v>349564.71375</v>
      </c>
      <c r="E22" s="5">
        <f>-Calculation!G25</f>
        <v>96881.125</v>
      </c>
      <c r="F22" s="5">
        <f t="shared" si="3"/>
        <v>446445.83875</v>
      </c>
      <c r="G22" s="52">
        <v>0.94313081170184165</v>
      </c>
      <c r="H22" s="52">
        <v>0.95888431744823621</v>
      </c>
      <c r="I22" s="5">
        <f>(D22*G22)+(E22*H22)</f>
        <v>422583.04364060168</v>
      </c>
      <c r="J22" s="18"/>
      <c r="K22" s="5">
        <f t="shared" si="4"/>
        <v>-349564.71375</v>
      </c>
      <c r="L22" s="5">
        <f t="shared" si="5"/>
        <v>-96881.125</v>
      </c>
      <c r="M22" s="5">
        <f t="shared" si="6"/>
        <v>-446445.83875</v>
      </c>
    </row>
    <row r="25" spans="1:13" ht="15" customHeight="1" x14ac:dyDescent="0.2">
      <c r="A25" s="21"/>
      <c r="B25" s="22"/>
      <c r="C25" s="22"/>
      <c r="D25" s="37">
        <v>9410101</v>
      </c>
      <c r="E25" s="37">
        <v>9410151</v>
      </c>
      <c r="F25" s="38" t="s">
        <v>30</v>
      </c>
      <c r="G25" s="38"/>
      <c r="H25" s="38"/>
      <c r="I25" s="38"/>
      <c r="J25" s="38"/>
      <c r="K25" s="37">
        <v>9411203</v>
      </c>
      <c r="L25" s="37">
        <v>9411253</v>
      </c>
      <c r="M25" s="39" t="s">
        <v>30</v>
      </c>
    </row>
    <row r="26" spans="1:13" ht="15" customHeight="1" x14ac:dyDescent="0.2">
      <c r="A26" s="42" t="s">
        <v>31</v>
      </c>
      <c r="B26" s="40" t="s">
        <v>35</v>
      </c>
      <c r="C26" s="40"/>
      <c r="D26" s="40" t="s">
        <v>6</v>
      </c>
      <c r="E26" s="40" t="s">
        <v>9</v>
      </c>
      <c r="F26" s="40" t="s">
        <v>36</v>
      </c>
      <c r="G26" s="40" t="s">
        <v>40</v>
      </c>
      <c r="H26" s="40"/>
      <c r="I26" s="40" t="s">
        <v>41</v>
      </c>
      <c r="J26" s="40"/>
      <c r="K26" s="40" t="s">
        <v>6</v>
      </c>
      <c r="L26" s="40" t="s">
        <v>9</v>
      </c>
      <c r="M26" s="41" t="s">
        <v>36</v>
      </c>
    </row>
    <row r="27" spans="1:13" ht="15" customHeight="1" x14ac:dyDescent="0.2">
      <c r="A27" s="23" t="s">
        <v>2</v>
      </c>
      <c r="B27" s="22">
        <v>2022</v>
      </c>
      <c r="C27" s="22"/>
      <c r="D27" s="6">
        <f>-Calculation!F31-Calculation!F32</f>
        <v>346452.57359999995</v>
      </c>
      <c r="E27" s="6">
        <f>-Calculation!G31-Calculation!G32</f>
        <v>-162542.16000000003</v>
      </c>
      <c r="F27" s="6">
        <f>SUM(D27:E27)</f>
        <v>183910.41359999991</v>
      </c>
      <c r="G27" s="53">
        <v>0.95626589658209726</v>
      </c>
      <c r="H27" s="53">
        <v>0.96245957312965003</v>
      </c>
      <c r="I27" s="6">
        <f>(D27*G27)+(E27*H27)</f>
        <v>174860.52298760769</v>
      </c>
      <c r="J27" s="21"/>
      <c r="K27" s="6">
        <f t="shared" ref="K27:K28" si="7">-D27</f>
        <v>-346452.57359999995</v>
      </c>
      <c r="L27" s="6">
        <f t="shared" ref="L27:L28" si="8">-E27</f>
        <v>162542.16000000003</v>
      </c>
      <c r="M27" s="6">
        <f t="shared" ref="M27:M28" si="9">SUM(K27:L27)</f>
        <v>-183910.41359999991</v>
      </c>
    </row>
    <row r="28" spans="1:13" ht="15" customHeight="1" x14ac:dyDescent="0.2">
      <c r="A28" s="23" t="s">
        <v>3</v>
      </c>
      <c r="B28" s="22">
        <v>2023</v>
      </c>
      <c r="C28" s="22"/>
      <c r="D28" s="6">
        <f>-Calculation!F33</f>
        <v>349564.71375</v>
      </c>
      <c r="E28" s="6">
        <f>-Calculation!G33</f>
        <v>96881.125</v>
      </c>
      <c r="F28" s="6">
        <f t="shared" ref="F28" si="10">SUM(D28:E28)</f>
        <v>446445.83875</v>
      </c>
      <c r="G28" s="53">
        <v>0.94312624495526609</v>
      </c>
      <c r="H28" s="53">
        <v>0.9588828395521054</v>
      </c>
      <c r="I28" s="6">
        <f>(D28*G28)+(E28*H28)</f>
        <v>422581.30408690241</v>
      </c>
      <c r="J28" s="21"/>
      <c r="K28" s="6">
        <f t="shared" si="7"/>
        <v>-349564.71375</v>
      </c>
      <c r="L28" s="6">
        <f t="shared" si="8"/>
        <v>-96881.125</v>
      </c>
      <c r="M28" s="6">
        <f t="shared" si="9"/>
        <v>-446445.83875</v>
      </c>
    </row>
  </sheetData>
  <mergeCells count="1">
    <mergeCell ref="G11:H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23BE-99BB-4A85-AF78-CE01D0D7C087}">
  <dimension ref="A1:J66"/>
  <sheetViews>
    <sheetView tabSelected="1" workbookViewId="0">
      <selection sqref="A1:A2"/>
    </sheetView>
  </sheetViews>
  <sheetFormatPr defaultColWidth="8.85546875" defaultRowHeight="15" customHeight="1" x14ac:dyDescent="0.2"/>
  <cols>
    <col min="1" max="1" width="14.28515625" style="4" customWidth="1"/>
    <col min="2" max="2" width="12.140625" style="4" customWidth="1"/>
    <col min="3" max="8" width="10.28515625" style="4" customWidth="1"/>
    <col min="9" max="9" width="8.85546875" style="4"/>
    <col min="10" max="10" width="11.85546875" style="4" customWidth="1"/>
    <col min="11" max="16384" width="8.85546875" style="4"/>
  </cols>
  <sheetData>
    <row r="1" spans="1:10" ht="15" customHeight="1" x14ac:dyDescent="0.25">
      <c r="A1" s="55" t="s">
        <v>46</v>
      </c>
    </row>
    <row r="2" spans="1:10" ht="15" customHeight="1" x14ac:dyDescent="0.25">
      <c r="A2" s="55" t="s">
        <v>44</v>
      </c>
    </row>
    <row r="7" spans="1:10" ht="15" customHeight="1" x14ac:dyDescent="0.2">
      <c r="A7" s="45" t="s">
        <v>39</v>
      </c>
    </row>
    <row r="11" spans="1:10" ht="15" customHeight="1" x14ac:dyDescent="0.2">
      <c r="A11" s="48" t="s">
        <v>0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15" customHeight="1" x14ac:dyDescent="0.2">
      <c r="A12" s="3"/>
      <c r="B12" s="3"/>
      <c r="C12" s="3"/>
      <c r="D12" s="3"/>
      <c r="E12" s="3"/>
      <c r="F12" s="27">
        <v>9410101</v>
      </c>
      <c r="G12" s="27">
        <v>9410151</v>
      </c>
      <c r="H12" s="3"/>
      <c r="I12" s="3"/>
      <c r="J12" s="3"/>
    </row>
    <row r="13" spans="1:10" ht="15" customHeight="1" x14ac:dyDescent="0.2">
      <c r="A13" s="30" t="s">
        <v>38</v>
      </c>
      <c r="B13" s="30" t="s">
        <v>35</v>
      </c>
      <c r="C13" s="30" t="s">
        <v>5</v>
      </c>
      <c r="D13" s="30" t="s">
        <v>6</v>
      </c>
      <c r="E13" s="30" t="s">
        <v>7</v>
      </c>
      <c r="F13" s="30" t="s">
        <v>8</v>
      </c>
      <c r="G13" s="30" t="s">
        <v>9</v>
      </c>
      <c r="H13" s="30" t="s">
        <v>10</v>
      </c>
      <c r="I13" s="30"/>
      <c r="J13" s="30" t="s">
        <v>14</v>
      </c>
    </row>
    <row r="14" spans="1:10" ht="15" customHeight="1" x14ac:dyDescent="0.2">
      <c r="A14" s="3" t="s">
        <v>4</v>
      </c>
      <c r="B14" s="3" t="s">
        <v>12</v>
      </c>
      <c r="C14" s="3">
        <v>1466298</v>
      </c>
      <c r="D14" s="3">
        <f>-C14*0.21</f>
        <v>-307922.58</v>
      </c>
      <c r="E14" s="3">
        <f>-G14*0.21</f>
        <v>16935.741900000001</v>
      </c>
      <c r="F14" s="3">
        <f>D14+E14</f>
        <v>-290986.83809999999</v>
      </c>
      <c r="G14" s="3">
        <f>-C14*0.055</f>
        <v>-80646.39</v>
      </c>
      <c r="H14" s="3">
        <f>F14+G14</f>
        <v>-371633.22810000001</v>
      </c>
      <c r="I14" s="3"/>
      <c r="J14" s="3">
        <v>1466298</v>
      </c>
    </row>
    <row r="15" spans="1:10" ht="15" customHeight="1" x14ac:dyDescent="0.2">
      <c r="A15" s="3" t="s">
        <v>4</v>
      </c>
      <c r="B15" s="3" t="s">
        <v>11</v>
      </c>
      <c r="C15" s="3">
        <v>1487232</v>
      </c>
      <c r="D15" s="3">
        <f>-C15*0.21</f>
        <v>-312318.71999999997</v>
      </c>
      <c r="E15" s="3">
        <f>-G15*0.21</f>
        <v>17177.529599999998</v>
      </c>
      <c r="F15" s="3">
        <f>D15+E15</f>
        <v>-295141.19039999996</v>
      </c>
      <c r="G15" s="3">
        <f>-C15*0.055</f>
        <v>-81797.759999999995</v>
      </c>
      <c r="H15" s="3">
        <f>F15+G15</f>
        <v>-376938.95039999997</v>
      </c>
      <c r="I15" s="3"/>
      <c r="J15" s="3">
        <v>1487232</v>
      </c>
    </row>
    <row r="16" spans="1:10" ht="15" customHeight="1" x14ac:dyDescent="0.2">
      <c r="A16" s="3" t="s">
        <v>4</v>
      </c>
      <c r="B16" s="3" t="s">
        <v>13</v>
      </c>
      <c r="C16" s="3">
        <v>1508466</v>
      </c>
      <c r="D16" s="3">
        <f>-C16*0.21</f>
        <v>-316777.86</v>
      </c>
      <c r="E16" s="3">
        <f>-G16*0.21</f>
        <v>17422.782299999999</v>
      </c>
      <c r="F16" s="3">
        <f>D16+E16</f>
        <v>-299355.07769999997</v>
      </c>
      <c r="G16" s="3">
        <f>-C16*0.055</f>
        <v>-82965.63</v>
      </c>
      <c r="H16" s="3">
        <f>F16+G16</f>
        <v>-382320.70769999997</v>
      </c>
      <c r="I16" s="3"/>
      <c r="J16" s="3">
        <v>1508466</v>
      </c>
    </row>
    <row r="19" spans="1:10" ht="15" customHeight="1" x14ac:dyDescent="0.2">
      <c r="A19" s="49" t="s">
        <v>28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ht="15" customHeight="1" x14ac:dyDescent="0.2">
      <c r="A20" s="5"/>
      <c r="B20" s="5"/>
      <c r="C20" s="5"/>
      <c r="D20" s="5"/>
      <c r="E20" s="5"/>
      <c r="F20" s="32">
        <v>9410101</v>
      </c>
      <c r="G20" s="32">
        <v>9410151</v>
      </c>
      <c r="H20" s="5"/>
      <c r="I20" s="5"/>
      <c r="J20" s="5"/>
    </row>
    <row r="21" spans="1:10" ht="15" customHeight="1" x14ac:dyDescent="0.2">
      <c r="A21" s="36" t="s">
        <v>38</v>
      </c>
      <c r="B21" s="36" t="s">
        <v>35</v>
      </c>
      <c r="C21" s="36" t="s">
        <v>5</v>
      </c>
      <c r="D21" s="36" t="s">
        <v>6</v>
      </c>
      <c r="E21" s="36" t="s">
        <v>7</v>
      </c>
      <c r="F21" s="36" t="s">
        <v>8</v>
      </c>
      <c r="G21" s="36" t="s">
        <v>9</v>
      </c>
      <c r="H21" s="36" t="s">
        <v>10</v>
      </c>
      <c r="I21" s="36"/>
      <c r="J21" s="36" t="s">
        <v>14</v>
      </c>
    </row>
    <row r="22" spans="1:10" ht="15" customHeight="1" x14ac:dyDescent="0.2">
      <c r="A22" s="5" t="s">
        <v>4</v>
      </c>
      <c r="B22" s="5" t="s">
        <v>12</v>
      </c>
      <c r="C22" s="5">
        <v>1466298</v>
      </c>
      <c r="D22" s="5">
        <f>-C22*0.21</f>
        <v>-307922.58</v>
      </c>
      <c r="E22" s="5">
        <f>-G22*0.21</f>
        <v>16935.741900000001</v>
      </c>
      <c r="F22" s="5">
        <f>D22+E22</f>
        <v>-290986.83809999999</v>
      </c>
      <c r="G22" s="5">
        <f>-C22*0.055</f>
        <v>-80646.39</v>
      </c>
      <c r="H22" s="5">
        <f>F22+G22</f>
        <v>-371633.22810000001</v>
      </c>
      <c r="I22" s="5"/>
      <c r="J22" s="5">
        <v>1466298</v>
      </c>
    </row>
    <row r="23" spans="1:10" ht="15" customHeight="1" x14ac:dyDescent="0.2">
      <c r="A23" s="5" t="s">
        <v>4</v>
      </c>
      <c r="B23" s="5" t="s">
        <v>11</v>
      </c>
      <c r="C23" s="5">
        <v>1487232</v>
      </c>
      <c r="D23" s="5">
        <f>-C23*0.21</f>
        <v>-312318.71999999997</v>
      </c>
      <c r="E23" s="5">
        <f>-G23*0.21</f>
        <v>17177.529599999998</v>
      </c>
      <c r="F23" s="5">
        <f>D23+E23</f>
        <v>-295141.19039999996</v>
      </c>
      <c r="G23" s="5">
        <f>-C23*0.055</f>
        <v>-81797.759999999995</v>
      </c>
      <c r="H23" s="5">
        <f>F23+G23</f>
        <v>-376938.95039999997</v>
      </c>
      <c r="I23" s="5"/>
      <c r="J23" s="5">
        <v>1487232</v>
      </c>
    </row>
    <row r="24" spans="1:10" ht="15" customHeight="1" x14ac:dyDescent="0.2">
      <c r="A24" s="5" t="s">
        <v>29</v>
      </c>
      <c r="B24" s="5" t="s">
        <v>11</v>
      </c>
      <c r="C24" s="5">
        <v>-4445043</v>
      </c>
      <c r="D24" s="5"/>
      <c r="E24" s="5">
        <f>-G24*0.21</f>
        <v>-51340.246649999994</v>
      </c>
      <c r="F24" s="5">
        <f>D24+E24</f>
        <v>-51340.246649999994</v>
      </c>
      <c r="G24" s="5">
        <f>-C24*0.055</f>
        <v>244477.36499999999</v>
      </c>
      <c r="H24" s="5">
        <f>F24+G24</f>
        <v>193137.11835</v>
      </c>
      <c r="I24" s="5"/>
      <c r="J24" s="46" t="s">
        <v>27</v>
      </c>
    </row>
    <row r="25" spans="1:10" ht="15" customHeight="1" x14ac:dyDescent="0.2">
      <c r="A25" s="5" t="s">
        <v>4</v>
      </c>
      <c r="B25" s="5" t="s">
        <v>13</v>
      </c>
      <c r="C25" s="5">
        <v>1761475</v>
      </c>
      <c r="D25" s="5">
        <f>-C25*0.21</f>
        <v>-369909.75</v>
      </c>
      <c r="E25" s="5">
        <f>-G25*0.21</f>
        <v>20345.036250000001</v>
      </c>
      <c r="F25" s="5">
        <f>D25+E25</f>
        <v>-349564.71375</v>
      </c>
      <c r="G25" s="5">
        <f>-C25*0.055</f>
        <v>-96881.125</v>
      </c>
      <c r="H25" s="5">
        <f>F25+G25</f>
        <v>-446445.83875</v>
      </c>
      <c r="I25" s="5"/>
      <c r="J25" s="5">
        <v>1761475</v>
      </c>
    </row>
    <row r="28" spans="1:10" ht="15" customHeight="1" x14ac:dyDescent="0.2">
      <c r="A28" s="50" t="s">
        <v>31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ht="15" customHeight="1" x14ac:dyDescent="0.2">
      <c r="A29" s="6"/>
      <c r="B29" s="6"/>
      <c r="C29" s="6"/>
      <c r="D29" s="6"/>
      <c r="E29" s="6"/>
      <c r="F29" s="37">
        <v>9410101</v>
      </c>
      <c r="G29" s="37">
        <v>9410151</v>
      </c>
      <c r="H29" s="6"/>
      <c r="I29" s="6"/>
      <c r="J29" s="6"/>
    </row>
    <row r="30" spans="1:10" ht="15" customHeight="1" x14ac:dyDescent="0.2">
      <c r="A30" s="41" t="s">
        <v>38</v>
      </c>
      <c r="B30" s="41" t="s">
        <v>35</v>
      </c>
      <c r="C30" s="41" t="s">
        <v>5</v>
      </c>
      <c r="D30" s="41" t="s">
        <v>6</v>
      </c>
      <c r="E30" s="41" t="s">
        <v>7</v>
      </c>
      <c r="F30" s="41" t="s">
        <v>8</v>
      </c>
      <c r="G30" s="41" t="s">
        <v>9</v>
      </c>
      <c r="H30" s="41" t="s">
        <v>10</v>
      </c>
      <c r="I30" s="41"/>
      <c r="J30" s="41" t="s">
        <v>14</v>
      </c>
    </row>
    <row r="31" spans="1:10" ht="15" customHeight="1" x14ac:dyDescent="0.2">
      <c r="A31" s="6" t="s">
        <v>4</v>
      </c>
      <c r="B31" s="6" t="s">
        <v>11</v>
      </c>
      <c r="C31" s="6">
        <v>1487232</v>
      </c>
      <c r="D31" s="6">
        <f>-C31*0.21</f>
        <v>-312318.71999999997</v>
      </c>
      <c r="E31" s="6">
        <f>-G31*0.21</f>
        <v>17177.529599999998</v>
      </c>
      <c r="F31" s="6">
        <f>D31+E31</f>
        <v>-295141.19039999996</v>
      </c>
      <c r="G31" s="6">
        <f>-C31*0.055</f>
        <v>-81797.759999999995</v>
      </c>
      <c r="H31" s="6">
        <f>F31+G31</f>
        <v>-376938.95039999997</v>
      </c>
      <c r="I31" s="6"/>
      <c r="J31" s="6">
        <v>1487232</v>
      </c>
    </row>
    <row r="32" spans="1:10" ht="15" customHeight="1" x14ac:dyDescent="0.2">
      <c r="A32" s="6" t="s">
        <v>29</v>
      </c>
      <c r="B32" s="6" t="s">
        <v>11</v>
      </c>
      <c r="C32" s="6">
        <v>-4442544</v>
      </c>
      <c r="D32" s="6"/>
      <c r="E32" s="6">
        <f>-G32*0.21</f>
        <v>-51311.383200000004</v>
      </c>
      <c r="F32" s="6">
        <f>D32+E32</f>
        <v>-51311.383200000004</v>
      </c>
      <c r="G32" s="6">
        <f>-C32*0.055</f>
        <v>244339.92</v>
      </c>
      <c r="H32" s="6">
        <f>F32+G32</f>
        <v>193028.5368</v>
      </c>
      <c r="I32" s="6"/>
      <c r="J32" s="47" t="s">
        <v>27</v>
      </c>
    </row>
    <row r="33" spans="1:10" ht="15" customHeight="1" x14ac:dyDescent="0.2">
      <c r="A33" s="6" t="s">
        <v>4</v>
      </c>
      <c r="B33" s="6" t="s">
        <v>13</v>
      </c>
      <c r="C33" s="6">
        <v>1761475</v>
      </c>
      <c r="D33" s="6">
        <f>-C33*0.21</f>
        <v>-369909.75</v>
      </c>
      <c r="E33" s="6">
        <f>-G33*0.21</f>
        <v>20345.036250000001</v>
      </c>
      <c r="F33" s="6">
        <f>D33+E33</f>
        <v>-349564.71375</v>
      </c>
      <c r="G33" s="6">
        <f>-C33*0.055</f>
        <v>-96881.125</v>
      </c>
      <c r="H33" s="6">
        <f>F33+G33</f>
        <v>-446445.83875</v>
      </c>
      <c r="I33" s="6"/>
      <c r="J33" s="6">
        <v>1761475</v>
      </c>
    </row>
    <row r="41" spans="1:10" ht="15" customHeight="1" x14ac:dyDescent="0.2">
      <c r="B41" s="43" t="s">
        <v>32</v>
      </c>
      <c r="C41" s="44" t="s">
        <v>5</v>
      </c>
      <c r="D41" s="44" t="s">
        <v>6</v>
      </c>
      <c r="E41" s="44" t="s">
        <v>7</v>
      </c>
      <c r="F41" s="44" t="s">
        <v>8</v>
      </c>
      <c r="G41" s="44" t="s">
        <v>9</v>
      </c>
      <c r="H41" s="44" t="s">
        <v>10</v>
      </c>
    </row>
    <row r="42" spans="1:10" ht="15" customHeight="1" x14ac:dyDescent="0.2">
      <c r="B42" s="2" t="s">
        <v>15</v>
      </c>
      <c r="C42" s="1">
        <v>-15315</v>
      </c>
      <c r="D42" s="4">
        <f>-C42*0.21</f>
        <v>3216.15</v>
      </c>
      <c r="E42" s="4">
        <f>-G42*0.21</f>
        <v>-176.88825</v>
      </c>
      <c r="F42" s="3">
        <f>D42+E42</f>
        <v>3039.2617500000001</v>
      </c>
      <c r="G42" s="3">
        <f>-C42*0.055</f>
        <v>842.32500000000005</v>
      </c>
      <c r="H42" s="4">
        <f>F42+G42</f>
        <v>3881.5867500000004</v>
      </c>
    </row>
    <row r="43" spans="1:10" ht="15" customHeight="1" x14ac:dyDescent="0.2">
      <c r="B43" s="2" t="s">
        <v>16</v>
      </c>
      <c r="C43" s="1">
        <v>2459768</v>
      </c>
      <c r="D43" s="4">
        <f t="shared" ref="D43:D46" si="0">-C43*0.21</f>
        <v>-516551.27999999997</v>
      </c>
      <c r="E43" s="4">
        <f t="shared" ref="E43:E46" si="1">-G43*0.21</f>
        <v>28410.320399999997</v>
      </c>
      <c r="F43" s="5">
        <f t="shared" ref="F43:F46" si="2">D43+E43</f>
        <v>-488140.95959999994</v>
      </c>
      <c r="G43" s="5">
        <f t="shared" ref="G43:G46" si="3">-C43*0.055</f>
        <v>-135287.24</v>
      </c>
      <c r="H43" s="4">
        <f t="shared" ref="H43:H46" si="4">F43+G43</f>
        <v>-623428.19959999993</v>
      </c>
    </row>
    <row r="44" spans="1:10" ht="15" customHeight="1" x14ac:dyDescent="0.2">
      <c r="B44" s="2" t="s">
        <v>17</v>
      </c>
      <c r="C44" s="1">
        <v>24874</v>
      </c>
      <c r="D44" s="4">
        <f t="shared" si="0"/>
        <v>-5223.54</v>
      </c>
      <c r="E44" s="4">
        <f t="shared" si="1"/>
        <v>287.29469999999998</v>
      </c>
      <c r="F44" s="5">
        <f t="shared" si="2"/>
        <v>-4936.2452999999996</v>
      </c>
      <c r="G44" s="5">
        <f t="shared" si="3"/>
        <v>-1368.07</v>
      </c>
      <c r="H44" s="4">
        <f t="shared" si="4"/>
        <v>-6304.3152999999993</v>
      </c>
    </row>
    <row r="45" spans="1:10" ht="15" customHeight="1" x14ac:dyDescent="0.2">
      <c r="B45" s="2" t="s">
        <v>18</v>
      </c>
      <c r="C45" s="1">
        <v>-21849</v>
      </c>
      <c r="D45" s="4">
        <f t="shared" si="0"/>
        <v>4588.29</v>
      </c>
      <c r="E45" s="4">
        <f t="shared" si="1"/>
        <v>-252.35594999999998</v>
      </c>
      <c r="F45" s="3">
        <f t="shared" si="2"/>
        <v>4335.9340499999998</v>
      </c>
      <c r="G45" s="3">
        <f t="shared" si="3"/>
        <v>1201.6949999999999</v>
      </c>
      <c r="H45" s="4">
        <f t="shared" si="4"/>
        <v>5537.6290499999996</v>
      </c>
    </row>
    <row r="46" spans="1:10" ht="15" customHeight="1" x14ac:dyDescent="0.2">
      <c r="B46" s="2" t="s">
        <v>19</v>
      </c>
      <c r="C46" s="1">
        <v>146701</v>
      </c>
      <c r="D46" s="4">
        <f t="shared" si="0"/>
        <v>-30807.21</v>
      </c>
      <c r="E46" s="4">
        <f t="shared" si="1"/>
        <v>1694.3965499999999</v>
      </c>
      <c r="F46" s="5">
        <f t="shared" si="2"/>
        <v>-29112.813449999998</v>
      </c>
      <c r="G46" s="5">
        <f t="shared" si="3"/>
        <v>-8068.5550000000003</v>
      </c>
      <c r="H46" s="4">
        <f t="shared" si="4"/>
        <v>-37181.368449999994</v>
      </c>
    </row>
    <row r="47" spans="1:10" ht="15" customHeight="1" x14ac:dyDescent="0.2">
      <c r="F47" s="7">
        <f>SUM(F42:F46)</f>
        <v>-514814.82254999998</v>
      </c>
      <c r="G47" s="7">
        <f>SUM(G42:G46)</f>
        <v>-142679.84499999997</v>
      </c>
    </row>
    <row r="48" spans="1:10" ht="15" customHeight="1" x14ac:dyDescent="0.2">
      <c r="E48" s="4" t="s">
        <v>24</v>
      </c>
      <c r="F48" s="3">
        <v>5619</v>
      </c>
    </row>
    <row r="49" spans="2:9" ht="15" customHeight="1" x14ac:dyDescent="0.2">
      <c r="E49" s="4" t="s">
        <v>25</v>
      </c>
      <c r="F49" s="3">
        <v>4520</v>
      </c>
      <c r="G49" s="5">
        <v>-21524</v>
      </c>
    </row>
    <row r="50" spans="2:9" ht="15" customHeight="1" thickBot="1" x14ac:dyDescent="0.25">
      <c r="F50" s="8">
        <f>SUM(F47:F49)</f>
        <v>-504675.82254999998</v>
      </c>
      <c r="G50" s="8">
        <f>SUM(G47:G49)</f>
        <v>-164203.84499999997</v>
      </c>
      <c r="H50" s="4">
        <f>F50+G50</f>
        <v>-668879.6675499999</v>
      </c>
    </row>
    <row r="51" spans="2:9" ht="15" customHeight="1" thickTop="1" x14ac:dyDescent="0.2"/>
    <row r="52" spans="2:9" ht="15" customHeight="1" x14ac:dyDescent="0.2">
      <c r="F52" s="11" t="s">
        <v>20</v>
      </c>
      <c r="G52" s="11" t="s">
        <v>21</v>
      </c>
    </row>
    <row r="53" spans="2:9" ht="15" customHeight="1" x14ac:dyDescent="0.2">
      <c r="F53" s="12" t="s">
        <v>22</v>
      </c>
      <c r="G53" s="12" t="s">
        <v>23</v>
      </c>
    </row>
    <row r="57" spans="2:9" ht="15" customHeight="1" x14ac:dyDescent="0.2">
      <c r="B57" s="43" t="s">
        <v>33</v>
      </c>
      <c r="C57" s="44" t="s">
        <v>5</v>
      </c>
      <c r="D57" s="44" t="s">
        <v>6</v>
      </c>
      <c r="E57" s="44" t="s">
        <v>7</v>
      </c>
      <c r="F57" s="44" t="s">
        <v>8</v>
      </c>
      <c r="G57" s="44" t="s">
        <v>9</v>
      </c>
      <c r="H57" s="44" t="s">
        <v>10</v>
      </c>
    </row>
    <row r="58" spans="2:9" ht="15" customHeight="1" x14ac:dyDescent="0.2">
      <c r="B58" s="2" t="s">
        <v>15</v>
      </c>
      <c r="C58" s="1">
        <v>-25177</v>
      </c>
      <c r="D58" s="4">
        <f>-C58*0.21</f>
        <v>5287.17</v>
      </c>
      <c r="E58" s="4">
        <f>-G58*0.21</f>
        <v>-290.79434999999995</v>
      </c>
      <c r="F58" s="3">
        <f>D58+E58</f>
        <v>4996.37565</v>
      </c>
      <c r="G58" s="3">
        <f>-C58*0.055</f>
        <v>1384.7349999999999</v>
      </c>
      <c r="H58" s="4">
        <f>F58+G58</f>
        <v>6381.1106499999996</v>
      </c>
    </row>
    <row r="59" spans="2:9" ht="15" customHeight="1" x14ac:dyDescent="0.2">
      <c r="B59" s="2" t="s">
        <v>16</v>
      </c>
      <c r="C59" s="1">
        <v>3155134</v>
      </c>
      <c r="D59" s="4">
        <f t="shared" ref="D59:D62" si="5">-C59*0.21</f>
        <v>-662578.14</v>
      </c>
      <c r="E59" s="4">
        <f t="shared" ref="E59:E62" si="6">-G59*0.21</f>
        <v>36441.797699999996</v>
      </c>
      <c r="F59" s="5">
        <f t="shared" ref="F59:F62" si="7">D59+E59</f>
        <v>-626136.34230000002</v>
      </c>
      <c r="G59" s="5">
        <f t="shared" ref="G59:G62" si="8">-C59*0.055</f>
        <v>-173532.37</v>
      </c>
      <c r="H59" s="4">
        <f t="shared" ref="H59:H62" si="9">F59+G59</f>
        <v>-799668.71230000001</v>
      </c>
    </row>
    <row r="60" spans="2:9" ht="15" customHeight="1" x14ac:dyDescent="0.2">
      <c r="B60" s="2" t="s">
        <v>17</v>
      </c>
      <c r="C60" s="1">
        <v>42283</v>
      </c>
      <c r="D60" s="4">
        <f t="shared" si="5"/>
        <v>-8879.43</v>
      </c>
      <c r="E60" s="4">
        <f t="shared" si="6"/>
        <v>488.36865</v>
      </c>
      <c r="F60" s="3">
        <f t="shared" si="7"/>
        <v>-8391.0613499999999</v>
      </c>
      <c r="G60" s="3">
        <f t="shared" si="8"/>
        <v>-2325.5650000000001</v>
      </c>
      <c r="H60" s="4">
        <f t="shared" si="9"/>
        <v>-10716.62635</v>
      </c>
    </row>
    <row r="61" spans="2:9" ht="15" customHeight="1" x14ac:dyDescent="0.2">
      <c r="B61" s="2" t="s">
        <v>18</v>
      </c>
      <c r="C61" s="1">
        <v>-18083</v>
      </c>
      <c r="D61" s="4">
        <f t="shared" si="5"/>
        <v>3797.43</v>
      </c>
      <c r="E61" s="4">
        <f t="shared" si="6"/>
        <v>-208.85865000000001</v>
      </c>
      <c r="F61" s="3">
        <f t="shared" si="7"/>
        <v>3588.5713499999997</v>
      </c>
      <c r="G61" s="3">
        <f t="shared" si="8"/>
        <v>994.56500000000005</v>
      </c>
      <c r="H61" s="4">
        <f t="shared" si="9"/>
        <v>4583.1363499999998</v>
      </c>
    </row>
    <row r="62" spans="2:9" ht="15" customHeight="1" x14ac:dyDescent="0.2">
      <c r="B62" s="2" t="s">
        <v>19</v>
      </c>
      <c r="C62" s="1">
        <v>122697</v>
      </c>
      <c r="D62" s="4">
        <f t="shared" si="5"/>
        <v>-25766.37</v>
      </c>
      <c r="E62" s="4">
        <f t="shared" si="6"/>
        <v>1417.1503499999999</v>
      </c>
      <c r="F62" s="6">
        <f t="shared" si="7"/>
        <v>-24349.219649999999</v>
      </c>
      <c r="G62" s="6">
        <f t="shared" si="8"/>
        <v>-6748.335</v>
      </c>
      <c r="H62" s="4">
        <f t="shared" si="9"/>
        <v>-31097.554649999998</v>
      </c>
      <c r="I62" s="13" t="s">
        <v>34</v>
      </c>
    </row>
    <row r="63" spans="2:9" ht="15" customHeight="1" x14ac:dyDescent="0.2">
      <c r="F63" s="9">
        <f>SUM(F58:F62)</f>
        <v>-650291.67630000005</v>
      </c>
      <c r="G63" s="9">
        <f>SUM(G58:G62)</f>
        <v>-180226.97</v>
      </c>
    </row>
    <row r="64" spans="2:9" ht="15" customHeight="1" x14ac:dyDescent="0.2">
      <c r="F64" s="10"/>
      <c r="G64" s="10"/>
    </row>
    <row r="65" spans="6:7" ht="15" customHeight="1" x14ac:dyDescent="0.2">
      <c r="F65" s="11" t="s">
        <v>20</v>
      </c>
      <c r="G65" s="11" t="s">
        <v>21</v>
      </c>
    </row>
    <row r="66" spans="6:7" ht="15" customHeight="1" x14ac:dyDescent="0.2">
      <c r="F66" s="12" t="s">
        <v>22</v>
      </c>
      <c r="G66" s="12" t="s">
        <v>26</v>
      </c>
    </row>
  </sheetData>
  <phoneticPr fontId="1" type="noConversion"/>
  <pageMargins left="0.7" right="0.7" top="0.75" bottom="0.75" header="0.3" footer="0.3"/>
  <pageSetup orientation="portrait" horizontalDpi="200" verticalDpi="200" r:id="rId1"/>
  <ignoredErrors>
    <ignoredError sqref="F52:G53 F65:G66" numberStoredAsText="1"/>
    <ignoredError sqref="G31:G33 G58:G62 G42:G47 G14:G18 G22:G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0BCB6-D662-4FAF-BA2A-EBEBACAAF5E4}">
  <ds:schemaRefs>
    <ds:schemaRef ds:uri="http://purl.org/dc/elements/1.1/"/>
    <ds:schemaRef ds:uri="http://schemas.microsoft.com/office/2006/metadata/properties"/>
    <ds:schemaRef ds:uri="3a6ed07f-74d3-4d6b-b2d6-faf8761c8676"/>
    <ds:schemaRef ds:uri="http://purl.org/dc/terms/"/>
    <ds:schemaRef ds:uri="c85253b9-0a55-49a1-98ad-b5b6252d7079"/>
    <ds:schemaRef ds:uri="http://schemas.microsoft.com/office/infopath/2007/PartnerControls"/>
    <ds:schemaRef ds:uri="http://schemas.microsoft.com/office/2006/documentManagement/types"/>
    <ds:schemaRef ds:uri="8b86ae58-4ff9-4300-8876-bb89783e485c"/>
    <ds:schemaRef ds:uri="http://schemas.openxmlformats.org/package/2006/metadata/core-properties"/>
    <ds:schemaRef ds:uri="C2952A52-8A0A-49DD-9489-84516BF5EFD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C7BF52-EC1A-4A22-BDCF-DA9864B2DD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18883D-03E4-413A-B675-3850CF1804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Adj Entries</vt:lpstr>
      <vt:lpstr>Calculation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Millie Gonzalez</dc:creator>
  <cp:lastModifiedBy>Adams, Starr</cp:lastModifiedBy>
  <dcterms:created xsi:type="dcterms:W3CDTF">2021-03-12T18:15:22Z</dcterms:created>
  <dcterms:modified xsi:type="dcterms:W3CDTF">2021-05-07T16:05:55Z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