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1268993E-AE43-4F1F-B76D-DBBB352F8CEF}" xr6:coauthVersionLast="45" xr6:coauthVersionMax="45" xr10:uidLastSave="{00000000-0000-0000-0000-000000000000}"/>
  <bookViews>
    <workbookView xWindow="30555" yWindow="2415" windowWidth="24615" windowHeight="11025" activeTab="2" xr2:uid="{00000000-000D-0000-FFFF-FFFF00000000}"/>
  </bookViews>
  <sheets>
    <sheet name="Summary" sheetId="3" r:id="rId1"/>
    <sheet name="5yr Fcast" sheetId="2" r:id="rId2"/>
    <sheet name="Non Exec PSA" sheetId="1" r:id="rId3"/>
  </sheets>
  <externalReferences>
    <externalReference r:id="rId4"/>
    <externalReference r:id="rId5"/>
  </externalReferences>
  <definedNames>
    <definedName name="\p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BTL_06Actual_Essbase">#REF!</definedName>
    <definedName name="Cap_06Actual_Essbase">#REF!</definedName>
    <definedName name="capBig">#REF!,#REF!,#REF!,#REF!,#REF!,#REF!,#REF!</definedName>
    <definedName name="capData">#REF!</definedName>
    <definedName name="capSmall">#REF!,#REF!,#REF!,#REF!,#REF!,#REF!</definedName>
    <definedName name="cell_data">'[1]R-Sched Sample'!$F$8,'[1]R-Sched Sample'!$B$7:$C$11,'[1]R-Sched Sample'!$B$8:$C$12,'[1]R-Sched Sample'!$B$15:$C$19,'[1]R-Sched Sample'!$B$22:$C$26,'[1]R-Sched Sample'!$B$29:$C$30,'[1]R-Sched Sample'!$B$33:$C$37,'[1]R-Sched Sample'!$B$40:$C$43,'[1]R-Sched Sample'!$F$7:$F$11,'[1]R-Sched Sample'!$F$8:$F$12,'[1]R-Sched Sample'!$F$15:$F$19,'[1]R-Sched Sample'!$F$22:$F$26,'[1]R-Sched Sample'!$F$29:$F$30,'[1]R-Sched Sample'!$F$33:$F$37,'[1]R-Sched Sample'!$F$40:$F$43,'[1]R-Sched Sample'!$I$7:$I$11,'[1]R-Sched Sample'!$I$8:$I$12,'[1]R-Sched Sample'!$I$15:$I$19,'[1]R-Sched Sample'!$I$22:$I$26,'[1]R-Sched Sample'!$I$29:$I$30,'[1]R-Sched Sample'!$I$33:$I$37,'[1]R-Sched Sample'!$I$40:$I$43</definedName>
    <definedName name="cell_data1">'[1]R-Sched Sample'!$L$7:$L$11,'[1]R-Sched Sample'!#REF!,'[1]R-Sched Sample'!#REF!,'[1]R-Sched Sample'!$L$8:$L$12,'[1]R-Sched Sample'!#REF!,'[1]R-Sched Sample'!#REF!,'[1]R-Sched Sample'!$L$15:$L$19,'[1]R-Sched Sample'!#REF!,'[1]R-Sched Sample'!#REF!,'[1]R-Sched Sample'!$L$22:$L$26,'[1]R-Sched Sample'!#REF!,'[1]R-Sched Sample'!#REF!,'[1]R-Sched Sample'!$L$29:$L$30,'[1]R-Sched Sample'!#REF!,'[1]R-Sched Sample'!#REF!,'[1]R-Sched Sample'!$L$33:$L$37,'[1]R-Sched Sample'!#REF!,'[1]R-Sched Sample'!#REF!</definedName>
    <definedName name="cell_data2">'[1]R-Sched Sample'!#REF!,'[1]R-Sched Sample'!$L$40:$L$43,'[1]R-Sched Sample'!#REF!,'[1]R-Sched Sample'!#REF!</definedName>
    <definedName name="col_fin">'[1]R-Sched Sample'!$B$1:$B$65536,'[1]R-Sched Sample'!$C$1:$C$65536,'[1]R-Sched Sample'!#REF!,'[1]R-Sched Sample'!#REF!,'[1]R-Sched Sample'!$F$1:$F$65536,'[1]R-Sched Sample'!$I$1:$I$65536,'[1]R-Sched Sample'!$L$1:$L$65536,'[1]R-Sched Sample'!#REF!,'[1]R-Sched Sample'!#REF!</definedName>
    <definedName name="col_percent">'[1]R-Sched Sample'!$H$1:$H$65536,'[1]R-Sched Sample'!$K$1:$K$65536,'[1]R-Sched Sample'!$N$1:$N$65536,'[1]R-Sched Sample'!#REF!,'[1]R-Sched Sample'!#REF!</definedName>
    <definedName name="CorpSec_OM_06Actual_Essbase">#REF!</definedName>
    <definedName name="data_FIN">'[1]R-Sched Sample'!$B$7:$F$46,'[1]R-Sched Sample'!$I$7:$I$46,'[1]R-Sched Sample'!$L$7:$L$46,'[1]R-Sched Sample'!#REF!,'[1]R-Sched Sample'!#REF!,'[1]R-Sched Sample'!#REF!</definedName>
    <definedName name="data_PER">'[1]R-Sched Sample'!$H$7:$H$46,'[1]R-Sched Sample'!$K$7:$K$46,'[1]R-Sched Sample'!$N$7:$N$46,'[1]R-Sched Sample'!#REF!,'[1]R-Sched Sample'!#REF!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etail_colB">'[1]Cal 8 Sch 1rev1'!$B$1:$B$65536,'[1]Cal 8 Sch 1rev1'!$H$1:$H$65536,'[1]Cal 8 Sch 1rev1'!#REF!,'[1]Cal 8 Sch 1rev1'!$N$1:$N$65536,'[1]Cal 8 Sch 1rev1'!$T$1:$T$65536,'[1]Cal 8 Sch 1rev1'!$Z$1:$Z$65536</definedName>
    <definedName name="detail_colS">'[1]Cal 8 Sch 1rev1'!$E$1:$E$65536,'[1]Cal 8 Sch 1rev1'!#REF!,'[1]Cal 8 Sch 1rev1'!$M$1:$M$65536,'[1]Cal 8 Sch 1rev1'!$S$1:$S$65536,'[1]Cal 8 Sch 1rev1'!$Y$1:$Y$65536</definedName>
    <definedName name="detail_data">'[1]Cal 8 Sch 1rev1'!$B$8:$Z$50,'[1]Cal 8 Sch 1rev1'!#REF!</definedName>
    <definedName name="Ess_300">#REF!</definedName>
    <definedName name="Ess_304">#REF!</definedName>
    <definedName name="FPLPAIDS">#REF!</definedName>
    <definedName name="group">#REF!</definedName>
    <definedName name="JE_S">#REF!</definedName>
    <definedName name="JV1_38_90">#REF!</definedName>
    <definedName name="NonUtil_06Actual_Essbase">#REF!</definedName>
    <definedName name="OM_06Actual_Essbase">#REF!</definedName>
    <definedName name="page1a">'[2]1997 PSA'!#REF!</definedName>
    <definedName name="PAGE2">#N/A</definedName>
    <definedName name="_xlnm.Print_Area" localSheetId="2">'Non Exec PSA'!$A$1:$O$23</definedName>
    <definedName name="_xlnm.Print_Area" localSheetId="0">Summary!$A$1:$AK$24</definedName>
    <definedName name="_xlnm.Print_Titles" localSheetId="0">Summary!$A:$A,Summary!$1:$8</definedName>
    <definedName name="REPORT">#REF!</definedName>
    <definedName name="row_blank">'[1]R-Sched Sample'!#REF!,'[1]R-Sched Sample'!$A$14:$IV$14,'[1]R-Sched Sample'!$A$21:$IV$21,'[1]R-Sched Sample'!$A$28:$IV$28,'[1]R-Sched Sample'!$A$31:$IV$31,'[1]R-Sched Sample'!$A$39:$IV$39,'[1]R-Sched Sample'!$A$45:$IV$45</definedName>
    <definedName name="row_data">'[1]R-Sched Sample'!$A$7:$IV$11,'[1]R-Sched Sample'!$A$8:$IV$12,'[1]R-Sched Sample'!$A$15:$IV$19,'[1]R-Sched Sample'!$A$22:$IV$26,'[1]R-Sched Sample'!$A$29:$IV$30,'[1]R-Sched Sample'!$A$33:$IV$37,'[1]R-Sched Sample'!$A$40:$IV$43</definedName>
    <definedName name="row_header">'[1]R-Sched Sample'!#REF!,'[1]R-Sched Sample'!#REF!,'[1]R-Sched Sample'!#REF!,'[1]R-Sched Sample'!$H$5,'[1]R-Sched Sample'!#REF!,'[1]R-Sched Sample'!$A$5:$IV$5,'[1]R-Sched Sample'!#REF!,'[1]R-Sched Sample'!#REF!,'[1]R-Sched Sample'!#REF!,'[1]R-Sched Sample'!$H$5,'[1]R-Sched Sample'!#REF!,'[1]R-Sched Sample'!$A$6:$IV$6,'[1]R-Sched Sample'!$A$32:$IV$32</definedName>
    <definedName name="SAPBEXrevision" hidden="1">1</definedName>
    <definedName name="SAPBEXsysID" hidden="1">"GP1"</definedName>
    <definedName name="SAPBEXwbID" hidden="1">"4D8X20OALWEWUQH3FZZD2Q9XJ"</definedName>
    <definedName name="SAPCrosstab1">#REF!</definedName>
    <definedName name="SAPCrosstab2">#REF!</definedName>
    <definedName name="SecOps_OM_06Actual_Essbase">#REF!</definedName>
    <definedName name="TEST0">#REF!</definedName>
    <definedName name="TESTHKEY">#REF!</definedName>
    <definedName name="TESTKEYS">#REF!</definedName>
    <definedName name="TESTVKEY">#REF!</definedName>
    <definedName name="unlock_NonOp">'[1]Sched 4'!$B$7:$B$23,'[1]Sched 4'!#REF!,'[1]Sched 4'!$C$7:$C$23,'[1]Sched 4'!$A$3:$IV$4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2" l="1"/>
  <c r="N47" i="2" s="1"/>
  <c r="M46" i="2"/>
  <c r="M47" i="2" s="1"/>
  <c r="L46" i="2"/>
  <c r="L47" i="2" s="1"/>
  <c r="K46" i="2"/>
  <c r="K47" i="2" s="1"/>
  <c r="J46" i="2"/>
  <c r="J47" i="2" s="1"/>
  <c r="I46" i="2"/>
  <c r="I47" i="2" s="1"/>
  <c r="H46" i="2"/>
  <c r="H47" i="2" s="1"/>
  <c r="G46" i="2"/>
  <c r="G47" i="2" s="1"/>
  <c r="F46" i="2"/>
  <c r="F47" i="2" s="1"/>
  <c r="E46" i="2"/>
  <c r="E47" i="2" s="1"/>
  <c r="D46" i="2"/>
  <c r="D47" i="2" s="1"/>
  <c r="C46" i="2"/>
  <c r="C47" i="2" s="1"/>
  <c r="N42" i="2"/>
  <c r="N43" i="2" s="1"/>
  <c r="M42" i="2"/>
  <c r="M43" i="2" s="1"/>
  <c r="L42" i="2"/>
  <c r="L43" i="2" s="1"/>
  <c r="K42" i="2"/>
  <c r="K43" i="2" s="1"/>
  <c r="J42" i="2"/>
  <c r="J43" i="2" s="1"/>
  <c r="I42" i="2"/>
  <c r="I43" i="2" s="1"/>
  <c r="H42" i="2"/>
  <c r="H43" i="2" s="1"/>
  <c r="G42" i="2"/>
  <c r="G43" i="2" s="1"/>
  <c r="F42" i="2"/>
  <c r="F43" i="2" s="1"/>
  <c r="E42" i="2"/>
  <c r="E43" i="2" s="1"/>
  <c r="D42" i="2"/>
  <c r="D43" i="2" s="1"/>
  <c r="C42" i="2"/>
  <c r="C43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C39" i="2" s="1"/>
  <c r="N34" i="2"/>
  <c r="N35" i="2" s="1"/>
  <c r="M34" i="2"/>
  <c r="M35" i="2" s="1"/>
  <c r="L34" i="2"/>
  <c r="L35" i="2" s="1"/>
  <c r="K34" i="2"/>
  <c r="K35" i="2" s="1"/>
  <c r="J34" i="2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D35" i="2" s="1"/>
  <c r="C34" i="2"/>
  <c r="C35" i="2" s="1"/>
  <c r="N29" i="2"/>
  <c r="M29" i="2"/>
  <c r="L29" i="2"/>
  <c r="K29" i="2"/>
  <c r="J29" i="2"/>
  <c r="I29" i="2"/>
  <c r="H29" i="2"/>
  <c r="G29" i="2"/>
  <c r="F29" i="2"/>
  <c r="E29" i="2"/>
  <c r="D29" i="2"/>
  <c r="C29" i="2"/>
  <c r="Q18" i="2"/>
  <c r="Z11" i="3" s="1"/>
  <c r="P18" i="2"/>
  <c r="N11" i="3" s="1"/>
  <c r="N28" i="1" l="1"/>
  <c r="K28" i="1"/>
  <c r="J28" i="1"/>
  <c r="I28" i="1"/>
  <c r="G28" i="1"/>
  <c r="F28" i="1"/>
  <c r="C28" i="1"/>
  <c r="J29" i="1"/>
  <c r="I29" i="1"/>
  <c r="N18" i="1"/>
  <c r="M18" i="1"/>
  <c r="L18" i="1"/>
  <c r="J18" i="1"/>
  <c r="I18" i="1"/>
  <c r="H18" i="1"/>
  <c r="F18" i="1"/>
  <c r="E18" i="1"/>
  <c r="D18" i="1"/>
  <c r="L19" i="1"/>
  <c r="H19" i="1"/>
  <c r="D19" i="1"/>
  <c r="N8" i="1"/>
  <c r="M8" i="1"/>
  <c r="L9" i="1"/>
  <c r="K8" i="1"/>
  <c r="J8" i="1"/>
  <c r="I8" i="1"/>
  <c r="H8" i="1"/>
  <c r="G8" i="1"/>
  <c r="F8" i="1"/>
  <c r="E8" i="1"/>
  <c r="D8" i="1"/>
  <c r="C8" i="1"/>
  <c r="M9" i="1"/>
  <c r="K9" i="1"/>
  <c r="I9" i="1"/>
  <c r="G9" i="1"/>
  <c r="E9" i="1"/>
  <c r="D20" i="1" l="1"/>
  <c r="O16" i="1"/>
  <c r="D9" i="1"/>
  <c r="D10" i="1" s="1"/>
  <c r="D11" i="1" s="1"/>
  <c r="E19" i="1"/>
  <c r="E20" i="1" s="1"/>
  <c r="I19" i="1"/>
  <c r="I20" i="1" s="1"/>
  <c r="I21" i="1" s="1"/>
  <c r="M19" i="1"/>
  <c r="M20" i="1" s="1"/>
  <c r="M21" i="1" s="1"/>
  <c r="F29" i="1"/>
  <c r="N29" i="1"/>
  <c r="N30" i="1" s="1"/>
  <c r="N31" i="1" s="1"/>
  <c r="L20" i="1"/>
  <c r="L21" i="1" s="1"/>
  <c r="L22" i="1" s="1"/>
  <c r="L8" i="1"/>
  <c r="L10" i="1" s="1"/>
  <c r="L11" i="1" s="1"/>
  <c r="F9" i="1"/>
  <c r="F10" i="1" s="1"/>
  <c r="F11" i="1" s="1"/>
  <c r="F12" i="1" s="1"/>
  <c r="J9" i="1"/>
  <c r="J10" i="1" s="1"/>
  <c r="N9" i="1"/>
  <c r="N10" i="1" s="1"/>
  <c r="O6" i="1"/>
  <c r="H20" i="1"/>
  <c r="I30" i="1"/>
  <c r="I31" i="1" s="1"/>
  <c r="H9" i="1"/>
  <c r="H10" i="1" s="1"/>
  <c r="H11" i="1" s="1"/>
  <c r="F19" i="1"/>
  <c r="F20" i="1" s="1"/>
  <c r="J19" i="1"/>
  <c r="J20" i="1" s="1"/>
  <c r="N19" i="1"/>
  <c r="N20" i="1" s="1"/>
  <c r="C29" i="1"/>
  <c r="C30" i="1" s="1"/>
  <c r="G29" i="1"/>
  <c r="G30" i="1" s="1"/>
  <c r="K29" i="1"/>
  <c r="M28" i="1"/>
  <c r="M29" i="1"/>
  <c r="F30" i="1"/>
  <c r="F31" i="1" s="1"/>
  <c r="G10" i="1"/>
  <c r="K10" i="1"/>
  <c r="O7" i="1"/>
  <c r="C9" i="1"/>
  <c r="O26" i="1"/>
  <c r="E28" i="1"/>
  <c r="E29" i="1"/>
  <c r="I10" i="1"/>
  <c r="G19" i="1"/>
  <c r="G18" i="1"/>
  <c r="O27" i="1"/>
  <c r="J30" i="1"/>
  <c r="C19" i="1"/>
  <c r="C18" i="1"/>
  <c r="K19" i="1"/>
  <c r="K18" i="1"/>
  <c r="O17" i="1"/>
  <c r="E10" i="1"/>
  <c r="E11" i="1" s="1"/>
  <c r="M10" i="1"/>
  <c r="M11" i="1" s="1"/>
  <c r="G11" i="1"/>
  <c r="H21" i="1"/>
  <c r="H22" i="1" s="1"/>
  <c r="D21" i="1"/>
  <c r="D22" i="1" s="1"/>
  <c r="D29" i="1"/>
  <c r="D28" i="1"/>
  <c r="H29" i="1"/>
  <c r="H28" i="1"/>
  <c r="L29" i="1"/>
  <c r="L28" i="1"/>
  <c r="L30" i="1" s="1"/>
  <c r="K30" i="1"/>
  <c r="O8" i="1" l="1"/>
  <c r="G20" i="1"/>
  <c r="G21" i="1" s="1"/>
  <c r="G22" i="1" s="1"/>
  <c r="O19" i="1"/>
  <c r="K20" i="1"/>
  <c r="K21" i="1" s="1"/>
  <c r="K22" i="1" s="1"/>
  <c r="F21" i="1"/>
  <c r="F22" i="1" s="1"/>
  <c r="N11" i="1"/>
  <c r="N12" i="1" s="1"/>
  <c r="J11" i="1"/>
  <c r="J12" i="1" s="1"/>
  <c r="N21" i="1"/>
  <c r="N22" i="1" s="1"/>
  <c r="O9" i="1"/>
  <c r="M30" i="1"/>
  <c r="M31" i="1" s="1"/>
  <c r="C10" i="1"/>
  <c r="O10" i="1" s="1"/>
  <c r="I32" i="1"/>
  <c r="O29" i="1"/>
  <c r="I22" i="1"/>
  <c r="J21" i="1"/>
  <c r="J22" i="1" s="1"/>
  <c r="F32" i="1"/>
  <c r="E12" i="1"/>
  <c r="C31" i="1"/>
  <c r="D12" i="1"/>
  <c r="H12" i="1"/>
  <c r="L31" i="1"/>
  <c r="L32" i="1" s="1"/>
  <c r="O28" i="1"/>
  <c r="D30" i="1"/>
  <c r="E30" i="1"/>
  <c r="N32" i="1"/>
  <c r="H30" i="1"/>
  <c r="E21" i="1"/>
  <c r="E22" i="1" s="1"/>
  <c r="J31" i="1"/>
  <c r="J32" i="1" s="1"/>
  <c r="M22" i="1"/>
  <c r="K11" i="1"/>
  <c r="K12" i="1" s="1"/>
  <c r="M12" i="1"/>
  <c r="G31" i="1"/>
  <c r="G32" i="1" s="1"/>
  <c r="O18" i="1"/>
  <c r="C20" i="1"/>
  <c r="K31" i="1"/>
  <c r="K32" i="1" s="1"/>
  <c r="L12" i="1"/>
  <c r="I11" i="1"/>
  <c r="I12" i="1" s="1"/>
  <c r="G12" i="1"/>
  <c r="C11" i="1" l="1"/>
  <c r="C12" i="1" s="1"/>
  <c r="M32" i="1"/>
  <c r="O20" i="1"/>
  <c r="C21" i="1"/>
  <c r="O21" i="1" s="1"/>
  <c r="H31" i="1"/>
  <c r="H32" i="1" s="1"/>
  <c r="D31" i="1"/>
  <c r="D32" i="1" s="1"/>
  <c r="O30" i="1"/>
  <c r="E31" i="1"/>
  <c r="E32" i="1" s="1"/>
  <c r="C32" i="1"/>
  <c r="O11" i="1" l="1"/>
  <c r="O12" i="1" s="1"/>
  <c r="C22" i="1"/>
  <c r="O31" i="1"/>
  <c r="O32" i="1" s="1"/>
  <c r="O22" i="1"/>
  <c r="AA13" i="3" l="1"/>
  <c r="AB13" i="3"/>
  <c r="AC13" i="3"/>
  <c r="AD13" i="3"/>
  <c r="AE13" i="3"/>
  <c r="AF13" i="3"/>
  <c r="AG13" i="3"/>
  <c r="AH13" i="3"/>
  <c r="AI13" i="3"/>
  <c r="AJ13" i="3"/>
  <c r="AK13" i="3"/>
  <c r="Z13" i="3"/>
  <c r="O13" i="3"/>
  <c r="P13" i="3"/>
  <c r="Q13" i="3"/>
  <c r="R13" i="3"/>
  <c r="S13" i="3"/>
  <c r="T13" i="3"/>
  <c r="U13" i="3"/>
  <c r="V13" i="3"/>
  <c r="W13" i="3"/>
  <c r="X13" i="3"/>
  <c r="Y13" i="3"/>
  <c r="N13" i="3"/>
  <c r="C13" i="3"/>
  <c r="D13" i="3"/>
  <c r="E13" i="3"/>
  <c r="F13" i="3"/>
  <c r="G13" i="3"/>
  <c r="H13" i="3"/>
  <c r="I13" i="3"/>
  <c r="J13" i="3"/>
  <c r="K13" i="3"/>
  <c r="L13" i="3"/>
  <c r="M13" i="3"/>
  <c r="B13" i="3"/>
  <c r="O11" i="3"/>
  <c r="B11" i="3"/>
  <c r="AA11" i="3"/>
  <c r="C11" i="3"/>
  <c r="D11" i="3"/>
  <c r="E11" i="3"/>
  <c r="F11" i="3"/>
  <c r="G11" i="3"/>
  <c r="H11" i="3"/>
  <c r="I11" i="3"/>
  <c r="J11" i="3"/>
  <c r="K11" i="3"/>
  <c r="L11" i="3"/>
  <c r="M11" i="3"/>
  <c r="C15" i="3" l="1"/>
  <c r="C18" i="3" s="1"/>
  <c r="G15" i="3"/>
  <c r="G18" i="3" s="1"/>
  <c r="D15" i="3"/>
  <c r="D18" i="3" s="1"/>
  <c r="E15" i="3"/>
  <c r="E18" i="3" s="1"/>
  <c r="AA15" i="3"/>
  <c r="AA18" i="3" s="1"/>
  <c r="F15" i="3"/>
  <c r="F18" i="3" s="1"/>
  <c r="Z15" i="3"/>
  <c r="Z18" i="3" s="1"/>
  <c r="B15" i="3"/>
  <c r="B18" i="3" s="1"/>
  <c r="M15" i="3"/>
  <c r="M18" i="3" s="1"/>
  <c r="L15" i="3"/>
  <c r="L18" i="3" s="1"/>
  <c r="J15" i="3"/>
  <c r="J18" i="3" s="1"/>
  <c r="H15" i="3"/>
  <c r="H18" i="3" s="1"/>
  <c r="K15" i="3"/>
  <c r="K18" i="3" s="1"/>
  <c r="I15" i="3"/>
  <c r="I18" i="3" s="1"/>
  <c r="P11" i="3"/>
  <c r="O15" i="3"/>
  <c r="O18" i="3" s="1"/>
  <c r="N15" i="3"/>
  <c r="N18" i="3" s="1"/>
  <c r="AB11" i="3"/>
  <c r="M19" i="3" l="1"/>
  <c r="AC11" i="3"/>
  <c r="AB15" i="3"/>
  <c r="AB18" i="3" s="1"/>
  <c r="Q11" i="3"/>
  <c r="P15" i="3"/>
  <c r="P18" i="3" s="1"/>
  <c r="R11" i="3" l="1"/>
  <c r="Q15" i="3"/>
  <c r="Q18" i="3" s="1"/>
  <c r="AD11" i="3"/>
  <c r="AC15" i="3"/>
  <c r="AC18" i="3" s="1"/>
  <c r="AE11" i="3" l="1"/>
  <c r="AD15" i="3"/>
  <c r="AD18" i="3" s="1"/>
  <c r="S11" i="3"/>
  <c r="R15" i="3"/>
  <c r="R18" i="3" s="1"/>
  <c r="T11" i="3" l="1"/>
  <c r="S15" i="3"/>
  <c r="S18" i="3" s="1"/>
  <c r="AF11" i="3"/>
  <c r="AE15" i="3"/>
  <c r="AE18" i="3" s="1"/>
  <c r="AG11" i="3" l="1"/>
  <c r="AF15" i="3"/>
  <c r="AF18" i="3" s="1"/>
  <c r="U11" i="3"/>
  <c r="T15" i="3"/>
  <c r="T18" i="3" s="1"/>
  <c r="V11" i="3" l="1"/>
  <c r="U15" i="3"/>
  <c r="U18" i="3" s="1"/>
  <c r="AH11" i="3"/>
  <c r="AG15" i="3"/>
  <c r="AG18" i="3" s="1"/>
  <c r="AI11" i="3" l="1"/>
  <c r="AH15" i="3"/>
  <c r="AH18" i="3" s="1"/>
  <c r="W11" i="3"/>
  <c r="V15" i="3"/>
  <c r="V18" i="3" s="1"/>
  <c r="X11" i="3" l="1"/>
  <c r="W15" i="3"/>
  <c r="W18" i="3" s="1"/>
  <c r="AJ11" i="3"/>
  <c r="AI15" i="3"/>
  <c r="AI18" i="3" s="1"/>
  <c r="AK11" i="3" l="1"/>
  <c r="AK15" i="3" s="1"/>
  <c r="AK18" i="3" s="1"/>
  <c r="AJ15" i="3"/>
  <c r="AJ18" i="3" s="1"/>
  <c r="Y11" i="3"/>
  <c r="Y15" i="3" s="1"/>
  <c r="Y18" i="3" s="1"/>
  <c r="X15" i="3"/>
  <c r="X18" i="3" s="1"/>
  <c r="Y19" i="3" l="1"/>
  <c r="Y23" i="3" s="1"/>
  <c r="Y25" i="3" s="1"/>
  <c r="AK19" i="3"/>
  <c r="AK23" i="3" s="1"/>
  <c r="AK25" i="3" s="1"/>
</calcChain>
</file>

<file path=xl/sharedStrings.xml><?xml version="1.0" encoding="utf-8"?>
<sst xmlns="http://schemas.openxmlformats.org/spreadsheetml/2006/main" count="197" uniqueCount="91">
  <si>
    <t>2021 - 2025 Non-Executive Performance Shares Budget for Disallowance</t>
  </si>
  <si>
    <t>**does not include Below the Line expense</t>
  </si>
  <si>
    <t>O&amp;M EXPENSES</t>
  </si>
  <si>
    <t>Forecast</t>
  </si>
  <si>
    <t>TYPE OF COST DISALLOWED</t>
  </si>
  <si>
    <t>Grants Budgeted</t>
  </si>
  <si>
    <t>1.0 multiple - calculation purposes</t>
  </si>
  <si>
    <t>1.0 multiple - 50% disallowance</t>
  </si>
  <si>
    <t>Multiple &gt;1.0 - 100% disallowance</t>
  </si>
  <si>
    <t xml:space="preserve">Sub-total: multiple disallowance </t>
  </si>
  <si>
    <t>Less AMF: Effective Rate (Note 2)</t>
  </si>
  <si>
    <t>TOTAL Disallowance (Net of AMF)</t>
  </si>
  <si>
    <t>2021 Total</t>
  </si>
  <si>
    <t>2022 Total</t>
  </si>
  <si>
    <t>2023 Total</t>
  </si>
  <si>
    <r>
      <t>Note 1:</t>
    </r>
    <r>
      <rPr>
        <sz val="9"/>
        <rFont val="Arial"/>
        <family val="2"/>
      </rPr>
      <t xml:space="preserve">  O&amp;M Expense amounts are gross of CSC credit</t>
    </r>
  </si>
  <si>
    <r>
      <t>Note 2:  CSC</t>
    </r>
    <r>
      <rPr>
        <sz val="9"/>
        <rFont val="Arial"/>
        <family val="2"/>
      </rPr>
      <t xml:space="preserve"> effective rate of provided on 10/09/2020 by Cost Measurement &amp; Allocation</t>
    </r>
  </si>
  <si>
    <t>Gross O&amp;M</t>
  </si>
  <si>
    <t>Officer RSA, PSA, NQSO</t>
  </si>
  <si>
    <t>Officer Annual Incentive</t>
  </si>
  <si>
    <t>Non Officer RSA (50%)</t>
  </si>
  <si>
    <t>Total Gross O&amp;M</t>
  </si>
  <si>
    <t>AMF Officer - RSA, PSA, NQSO</t>
  </si>
  <si>
    <t>AMF Incentive</t>
  </si>
  <si>
    <t>AMF 50% non officer</t>
  </si>
  <si>
    <t>O&amp;M Net of AMF Credit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</si>
  <si>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</si>
  <si>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</si>
  <si>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</si>
  <si>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</si>
  <si>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</si>
  <si>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</si>
  <si>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</si>
  <si>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</si>
  <si>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</si>
  <si>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</si>
  <si>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</si>
  <si>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</si>
  <si>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</si>
  <si>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</si>
  <si>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</si>
  <si>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</si>
  <si>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</si>
  <si>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</si>
  <si>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</si>
  <si>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</si>
  <si>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</si>
  <si>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</si>
  <si>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</si>
  <si>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</si>
  <si>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</si>
  <si>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</si>
  <si>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</si>
  <si>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</si>
  <si>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</si>
  <si>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</si>
  <si>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</si>
  <si>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</si>
  <si>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</si>
  <si>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</si>
  <si>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</si>
  <si>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</si>
  <si>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FPSC Adjustment</t>
  </si>
  <si>
    <t>Executive Compensation</t>
  </si>
  <si>
    <t>Non-Executive PSA</t>
  </si>
  <si>
    <t>Total FPSC Adjustment</t>
  </si>
  <si>
    <t>AJI520010: EXECUTIVE COMPENSATION </t>
  </si>
  <si>
    <t>2021 Rate Case</t>
  </si>
  <si>
    <t>FPL Standalone and FPL Combined</t>
  </si>
  <si>
    <t>COS ID to Post To:</t>
  </si>
  <si>
    <t>UI Input - Monthly</t>
  </si>
  <si>
    <t>Annual</t>
  </si>
  <si>
    <t>Total Adj</t>
  </si>
  <si>
    <t>Add back portion of FPL EXEC - CSC Elimination - GULF POWER subject to disallowance:</t>
  </si>
  <si>
    <t>Add back:  8120269 Stock options (Note 1)</t>
  </si>
  <si>
    <t>Add back:  8120298 Employee Incentives (Note 1)</t>
  </si>
  <si>
    <t>Adjusted O&amp;M Net of AMF Credit</t>
  </si>
  <si>
    <r>
      <rPr>
        <u/>
        <sz val="10"/>
        <rFont val="Arial"/>
        <family val="2"/>
      </rPr>
      <t>Note (1)</t>
    </r>
    <r>
      <rPr>
        <sz val="10"/>
        <rFont val="Arial"/>
        <family val="2"/>
      </rPr>
      <t xml:space="preserve"> :  Upon reabsorption of FPL executive stock-based comp and employee incentives previously allocated to Gulf in the CSC, the stock options and employee incentives amounts from FPL EXEC -CSC Elimination - Gulf Power entry would then be disallowed as part of executive Commission adjustment in FPL Combined 2022-2025.  The executive compensation Commission adjustments for 2022 - 2025 are understated by amounts above as the "AMF Officer- RSA,PSA,NQSO" (row 8) and "AMF Incentive" (row 9) did not contemplate the topside CSC Elimination entry; less stock based comp &amp; employee incentive sent out via CSC and more staying in FPL on a combined basis.</t>
    </r>
  </si>
  <si>
    <t>non-exec</t>
  </si>
  <si>
    <t>UI input</t>
  </si>
  <si>
    <t>non-exec 2022</t>
  </si>
  <si>
    <t>non-exec 2023</t>
  </si>
  <si>
    <t>non-exec 2024</t>
  </si>
  <si>
    <t>non-exec 2025</t>
  </si>
  <si>
    <t>UPDATED</t>
  </si>
  <si>
    <t>As Forecasted Incorrect</t>
  </si>
  <si>
    <t>Executive Compensation Disallowance</t>
  </si>
  <si>
    <t xml:space="preserve">     20210015-EI     </t>
  </si>
  <si>
    <t xml:space="preserve">     FPL 047063</t>
  </si>
  <si>
    <t xml:space="preserve">     FPL 047064</t>
  </si>
  <si>
    <t xml:space="preserve">     FPL 047065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</si>
</sst>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$-409]* #,##0_);_([$$-409]* \(#,##0\);_([$$-409]* &quot;-&quot;??_);_(@_)"/>
    <numFmt numFmtId="166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8"/>
      <color indexed="10"/>
      <name val="Arial"/>
      <family val="2"/>
    </font>
    <font>
      <b/>
      <sz val="10"/>
      <name val="Arial"/>
      <family val="2"/>
    </font>
    <font>
      <sz val="10"/>
      <color indexed="55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0" fillId="8" borderId="8" applyNumberFormat="0" applyFont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0" borderId="1" xfId="0" applyFont="1" applyBorder="1"/>
    <xf numFmtId="17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165" fontId="0" fillId="0" borderId="2" xfId="0" applyNumberFormat="1" applyBorder="1"/>
    <xf numFmtId="0" fontId="5" fillId="0" borderId="3" xfId="0" applyFont="1" applyBorder="1"/>
    <xf numFmtId="166" fontId="0" fillId="0" borderId="2" xfId="3" applyNumberFormat="1" applyFont="1" applyBorder="1"/>
    <xf numFmtId="0" fontId="9" fillId="0" borderId="0" xfId="0" applyFont="1"/>
    <xf numFmtId="165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0" fontId="1" fillId="0" borderId="0" xfId="4"/>
    <xf numFmtId="0" fontId="17" fillId="0" borderId="0" xfId="0" applyFont="1"/>
    <xf numFmtId="164" fontId="17" fillId="0" borderId="0" xfId="0" applyNumberFormat="1" applyFont="1"/>
    <xf numFmtId="0" fontId="18" fillId="0" borderId="4" xfId="0" applyFont="1" applyBorder="1"/>
    <xf numFmtId="164" fontId="18" fillId="0" borderId="4" xfId="0" applyNumberFormat="1" applyFont="1" applyBorder="1"/>
    <xf numFmtId="164" fontId="18" fillId="5" borderId="0" xfId="1" applyNumberFormat="1" applyFont="1" applyFill="1"/>
    <xf numFmtId="0" fontId="18" fillId="0" borderId="0" xfId="0" applyFont="1"/>
    <xf numFmtId="0" fontId="18" fillId="0" borderId="5" xfId="13" applyFont="1" applyBorder="1" applyAlignment="1">
      <alignment horizontal="center" vertical="center" wrapText="1"/>
    </xf>
    <xf numFmtId="0" fontId="14" fillId="0" borderId="0" xfId="0" applyNumberFormat="1" applyFont="1"/>
    <xf numFmtId="0" fontId="14" fillId="6" borderId="0" xfId="0" applyFont="1" applyFill="1"/>
    <xf numFmtId="0" fontId="14" fillId="6" borderId="0" xfId="0" applyFont="1" applyFill="1" applyAlignment="1">
      <alignment horizontal="center"/>
    </xf>
    <xf numFmtId="0" fontId="19" fillId="7" borderId="6" xfId="0" applyFont="1" applyFill="1" applyBorder="1"/>
    <xf numFmtId="0" fontId="14" fillId="7" borderId="7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164" fontId="6" fillId="4" borderId="0" xfId="6" applyNumberFormat="1" applyFont="1" applyFill="1"/>
    <xf numFmtId="164" fontId="22" fillId="0" borderId="0" xfId="0" applyNumberFormat="1" applyFont="1"/>
    <xf numFmtId="0" fontId="2" fillId="0" borderId="0" xfId="0" applyFont="1"/>
    <xf numFmtId="164" fontId="8" fillId="0" borderId="0" xfId="6" applyNumberFormat="1" applyFont="1" applyAlignment="1">
      <alignment horizontal="right"/>
    </xf>
    <xf numFmtId="41" fontId="2" fillId="0" borderId="0" xfId="2"/>
    <xf numFmtId="164" fontId="2" fillId="0" borderId="0" xfId="6" applyNumberFormat="1" applyAlignment="1">
      <alignment horizontal="right"/>
    </xf>
    <xf numFmtId="164" fontId="2" fillId="4" borderId="0" xfId="0" applyNumberFormat="1" applyFont="1" applyFill="1"/>
    <xf numFmtId="164" fontId="2" fillId="4" borderId="0" xfId="6" applyNumberFormat="1" applyFill="1"/>
    <xf numFmtId="0" fontId="2" fillId="0" borderId="0" xfId="0" applyFont="1" applyAlignment="1">
      <alignment horizontal="right"/>
    </xf>
    <xf numFmtId="164" fontId="5" fillId="0" borderId="3" xfId="6" applyNumberFormat="1" applyFont="1" applyBorder="1"/>
    <xf numFmtId="164" fontId="5" fillId="4" borderId="3" xfId="6" applyNumberFormat="1" applyFont="1" applyFill="1" applyBorder="1"/>
    <xf numFmtId="164" fontId="5" fillId="0" borderId="0" xfId="6" applyNumberFormat="1" applyFont="1"/>
    <xf numFmtId="10" fontId="0" fillId="0" borderId="2" xfId="3" applyNumberFormat="1" applyFont="1" applyBorder="1"/>
    <xf numFmtId="164" fontId="12" fillId="0" borderId="0" xfId="6" applyNumberFormat="1" applyFont="1"/>
    <xf numFmtId="0" fontId="14" fillId="0" borderId="0" xfId="0" applyFont="1"/>
    <xf numFmtId="17" fontId="0" fillId="0" borderId="0" xfId="0" applyNumberFormat="1"/>
    <xf numFmtId="41" fontId="0" fillId="0" borderId="0" xfId="2" applyFont="1"/>
    <xf numFmtId="0" fontId="15" fillId="0" borderId="0" xfId="0" applyFont="1"/>
    <xf numFmtId="41" fontId="15" fillId="0" borderId="0" xfId="2" applyFont="1"/>
    <xf numFmtId="41" fontId="14" fillId="0" borderId="0" xfId="2" applyFont="1"/>
    <xf numFmtId="0" fontId="2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21" fillId="0" borderId="0" xfId="0" applyFont="1"/>
    <xf numFmtId="0" fontId="17" fillId="0" borderId="0" xfId="0" applyFont="1" applyAlignment="1">
      <alignment horizontal="right"/>
    </xf>
    <xf numFmtId="41" fontId="18" fillId="0" borderId="0" xfId="0" applyNumberFormat="1" applyFont="1"/>
    <xf numFmtId="41" fontId="0" fillId="0" borderId="0" xfId="0" applyNumberFormat="1"/>
    <xf numFmtId="9" fontId="0" fillId="0" borderId="0" xfId="3" applyFont="1"/>
    <xf numFmtId="43" fontId="0" fillId="0" borderId="0" xfId="0" applyNumberFormat="1"/>
    <xf numFmtId="164" fontId="5" fillId="0" borderId="3" xfId="8" applyNumberFormat="1" applyFont="1" applyBorder="1"/>
    <xf numFmtId="43" fontId="0" fillId="0" borderId="0" xfId="1" applyFont="1"/>
    <xf numFmtId="164" fontId="5" fillId="0" borderId="3" xfId="10" applyNumberFormat="1" applyFont="1" applyBorder="1"/>
    <xf numFmtId="164" fontId="5" fillId="0" borderId="3" xfId="11" applyNumberFormat="1" applyFont="1" applyBorder="1"/>
    <xf numFmtId="164" fontId="5" fillId="0" borderId="3" xfId="12" applyNumberFormat="1" applyFont="1" applyBorder="1"/>
    <xf numFmtId="0" fontId="17" fillId="9" borderId="0" xfId="0" applyFont="1" applyFill="1"/>
    <xf numFmtId="164" fontId="18" fillId="5" borderId="0" xfId="6" applyNumberFormat="1" applyFont="1" applyFill="1"/>
    <xf numFmtId="0" fontId="17" fillId="0" borderId="0" xfId="0" applyFont="1" applyFill="1"/>
    <xf numFmtId="0" fontId="14" fillId="6" borderId="4" xfId="0" applyFont="1" applyFill="1" applyBorder="1"/>
    <xf numFmtId="41" fontId="14" fillId="6" borderId="4" xfId="2" applyFont="1" applyFill="1" applyBorder="1"/>
    <xf numFmtId="0" fontId="2" fillId="10" borderId="8" xfId="14" applyFont="1" applyFill="1" applyAlignment="1">
      <alignment horizontal="left" vertical="center" wrapText="1"/>
    </xf>
    <xf numFmtId="0" fontId="20" fillId="10" borderId="8" xfId="14" applyFill="1" applyAlignment="1">
      <alignment horizontal="left" vertical="center" wrapText="1"/>
    </xf>
    <xf numFmtId="0" fontId="1" fillId="0" borderId="0" xfId="4" applyAlignment="1">
      <alignment horizontal="left" wrapText="1"/>
    </xf>
  </cellXfs>
  <cellStyles count="15">
    <cellStyle name="Comma" xfId="1" builtinId="3"/>
    <cellStyle name="Comma [0]" xfId="2" builtinId="6"/>
    <cellStyle name="Comma [0] 2" xfId="5" xr:uid="{00000000-0005-0000-0000-000002000000}"/>
    <cellStyle name="Comma 2" xfId="6" xr:uid="{00000000-0005-0000-0000-000003000000}"/>
    <cellStyle name="Comma 3" xfId="8" xr:uid="{00000000-0005-0000-0000-000004000000}"/>
    <cellStyle name="Comma 4" xfId="9" xr:uid="{00000000-0005-0000-0000-000005000000}"/>
    <cellStyle name="Comma 4 2" xfId="10" xr:uid="{00000000-0005-0000-0000-000006000000}"/>
    <cellStyle name="Comma 5" xfId="11" xr:uid="{00000000-0005-0000-0000-000007000000}"/>
    <cellStyle name="Comma 6" xfId="12" xr:uid="{00000000-0005-0000-0000-000008000000}"/>
    <cellStyle name="Normal" xfId="0" builtinId="0"/>
    <cellStyle name="Normal 2" xfId="4" xr:uid="{00000000-0005-0000-0000-00000A000000}"/>
    <cellStyle name="Normal 3" xfId="13" xr:uid="{00000000-0005-0000-0000-00000B000000}"/>
    <cellStyle name="Note" xfId="14" builtinId="10"/>
    <cellStyle name="Percent" xfId="3" builtinId="5"/>
    <cellStyle name="Percent 2" xfId="7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Documents\FPL_2006PlngProc_Sec3_Apnd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nge%20of%20control\CIC%20Payout%20PSA%20&amp;%20SVA%20excluding%20Top%208%20for%20Payro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ver"/>
      <sheetName val="Perf Meas Sample"/>
      <sheetName val="Cal 5&amp;6 Sch 1"/>
      <sheetName val="Cal 5&amp;6 Sch 2"/>
      <sheetName val="Cal 5&amp;6 Sch 6"/>
      <sheetName val="R-Sched Sample"/>
      <sheetName val="Cal 8 Sch 1rev1"/>
      <sheetName val="Cal 8 Sch 1rev2"/>
      <sheetName val="Sched 1 OM"/>
      <sheetName val="Sched 1 Cap"/>
      <sheetName val="Sched 2 '06"/>
      <sheetName val="Sched 2 '07"/>
      <sheetName val="Sched 2 '08"/>
      <sheetName val="Sched 3 OM"/>
      <sheetName val="Sched 3 Cap"/>
      <sheetName val="Sched 4"/>
      <sheetName val="Sched 5a '06"/>
      <sheetName val="Sched 5a '07"/>
      <sheetName val="Sched 5a '08"/>
      <sheetName val="Sched 5b '06"/>
      <sheetName val="Sched 5b '07"/>
      <sheetName val="Sched 5b '08"/>
      <sheetName val="Sched 6"/>
      <sheetName val="Pay Periods"/>
      <sheetName val="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B5" t="str">
            <v>Current
Approved</v>
          </cell>
          <cell r="C5" t="str">
            <v>Estimated
Actual</v>
          </cell>
          <cell r="D5" t="str">
            <v>Variance
Over/(Under)</v>
          </cell>
          <cell r="E5" t="str">
            <v>Variance
Percent</v>
          </cell>
          <cell r="F5" t="str">
            <v>Funds
Request</v>
          </cell>
          <cell r="G5" t="str">
            <v>Difference
Inc / (Dec)</v>
          </cell>
          <cell r="H5" t="str">
            <v>Variance
Percent</v>
          </cell>
          <cell r="I5" t="str">
            <v>Funds
Request</v>
          </cell>
          <cell r="J5" t="str">
            <v>Difference
Inc / (Dec)</v>
          </cell>
          <cell r="K5" t="str">
            <v>Variance
Percent</v>
          </cell>
          <cell r="L5" t="str">
            <v>Funds
Request</v>
          </cell>
          <cell r="M5" t="str">
            <v>Difference
Inc / (Dec)</v>
          </cell>
          <cell r="N5" t="str">
            <v>Variance
Percent</v>
          </cell>
        </row>
        <row r="6">
          <cell r="A6" t="str">
            <v>Expense Types</v>
          </cell>
          <cell r="B6" t="str">
            <v>2005</v>
          </cell>
          <cell r="C6" t="str">
            <v>2005</v>
          </cell>
          <cell r="D6">
            <v>2005</v>
          </cell>
          <cell r="F6" t="str">
            <v>2006</v>
          </cell>
          <cell r="G6" t="str">
            <v>2005 Est Act</v>
          </cell>
          <cell r="I6" t="str">
            <v>2007</v>
          </cell>
          <cell r="J6">
            <v>2006</v>
          </cell>
          <cell r="L6" t="str">
            <v>2008</v>
          </cell>
          <cell r="M6" t="str">
            <v>2007</v>
          </cell>
        </row>
        <row r="7">
          <cell r="A7" t="str">
            <v>1 - O&amp;M Base</v>
          </cell>
          <cell r="B7">
            <v>140000</v>
          </cell>
          <cell r="C7">
            <v>135000</v>
          </cell>
          <cell r="D7">
            <v>-5000</v>
          </cell>
          <cell r="E7">
            <v>-3.5714285714285712E-2</v>
          </cell>
          <cell r="F7">
            <v>140000</v>
          </cell>
          <cell r="G7">
            <v>5000</v>
          </cell>
          <cell r="H7">
            <v>3.7037037037037035E-2</v>
          </cell>
          <cell r="I7">
            <v>145000</v>
          </cell>
          <cell r="J7">
            <v>5000</v>
          </cell>
          <cell r="K7">
            <v>3.5714285714285712E-2</v>
          </cell>
          <cell r="L7">
            <v>145000</v>
          </cell>
          <cell r="M7">
            <v>0</v>
          </cell>
          <cell r="N7">
            <v>0</v>
          </cell>
        </row>
        <row r="8">
          <cell r="A8" t="str">
            <v>2 - O&amp;M ECCR</v>
          </cell>
          <cell r="B8">
            <v>10000</v>
          </cell>
          <cell r="C8">
            <v>9000</v>
          </cell>
          <cell r="D8">
            <v>-1000</v>
          </cell>
          <cell r="E8">
            <v>-0.1</v>
          </cell>
          <cell r="F8">
            <v>10000</v>
          </cell>
          <cell r="G8">
            <v>1000</v>
          </cell>
          <cell r="H8">
            <v>0.1111111111111111</v>
          </cell>
          <cell r="I8">
            <v>11000</v>
          </cell>
          <cell r="J8">
            <v>1000</v>
          </cell>
          <cell r="K8">
            <v>0.1</v>
          </cell>
          <cell r="L8">
            <v>8000</v>
          </cell>
          <cell r="M8">
            <v>-3000</v>
          </cell>
          <cell r="N8">
            <v>-0.27272727272727271</v>
          </cell>
        </row>
        <row r="9">
          <cell r="A9" t="str">
            <v>4 - O&amp;M Fuel</v>
          </cell>
          <cell r="B9">
            <v>0</v>
          </cell>
          <cell r="C9">
            <v>0</v>
          </cell>
          <cell r="D9">
            <v>0</v>
          </cell>
          <cell r="E9" t="str">
            <v xml:space="preserve">             N/A</v>
          </cell>
          <cell r="F9">
            <v>0</v>
          </cell>
          <cell r="G9">
            <v>0</v>
          </cell>
          <cell r="H9" t="str">
            <v xml:space="preserve">     N/A</v>
          </cell>
          <cell r="I9">
            <v>0</v>
          </cell>
          <cell r="J9">
            <v>0</v>
          </cell>
          <cell r="K9" t="str">
            <v xml:space="preserve">     N/A</v>
          </cell>
          <cell r="L9">
            <v>0</v>
          </cell>
          <cell r="M9">
            <v>0</v>
          </cell>
          <cell r="N9" t="str">
            <v xml:space="preserve">     N/A</v>
          </cell>
        </row>
        <row r="10">
          <cell r="A10" t="str">
            <v>5 - O&amp;M Capacity</v>
          </cell>
          <cell r="B10">
            <v>0</v>
          </cell>
          <cell r="C10">
            <v>0</v>
          </cell>
          <cell r="D10">
            <v>0</v>
          </cell>
          <cell r="E10" t="str">
            <v xml:space="preserve">             N/A</v>
          </cell>
          <cell r="F10">
            <v>0</v>
          </cell>
          <cell r="G10">
            <v>0</v>
          </cell>
          <cell r="H10" t="str">
            <v xml:space="preserve">     N/A</v>
          </cell>
          <cell r="I10">
            <v>0</v>
          </cell>
          <cell r="J10">
            <v>0</v>
          </cell>
          <cell r="K10" t="str">
            <v xml:space="preserve">     N/A</v>
          </cell>
          <cell r="L10">
            <v>0</v>
          </cell>
          <cell r="M10">
            <v>0</v>
          </cell>
          <cell r="N10" t="str">
            <v xml:space="preserve">     N/A</v>
          </cell>
        </row>
        <row r="11">
          <cell r="A11" t="str">
            <v>8 - O&amp;M ECRC</v>
          </cell>
          <cell r="B11">
            <v>5000</v>
          </cell>
          <cell r="C11">
            <v>4500</v>
          </cell>
          <cell r="D11">
            <v>-500</v>
          </cell>
          <cell r="E11">
            <v>-0.1</v>
          </cell>
          <cell r="F11">
            <v>5500</v>
          </cell>
          <cell r="G11">
            <v>1000</v>
          </cell>
          <cell r="H11">
            <v>0.22222222222222221</v>
          </cell>
          <cell r="I11">
            <v>6000</v>
          </cell>
          <cell r="J11">
            <v>500</v>
          </cell>
          <cell r="K11">
            <v>9.0909090909090912E-2</v>
          </cell>
          <cell r="L11">
            <v>5000</v>
          </cell>
          <cell r="M11">
            <v>-1000</v>
          </cell>
          <cell r="N11">
            <v>-0.16666666666666666</v>
          </cell>
        </row>
        <row r="12">
          <cell r="A12" t="str">
            <v>9 - O&amp;M NR Fuel</v>
          </cell>
          <cell r="B12">
            <v>0</v>
          </cell>
          <cell r="C12">
            <v>0</v>
          </cell>
          <cell r="D12">
            <v>0</v>
          </cell>
          <cell r="E12" t="str">
            <v xml:space="preserve">             N/A</v>
          </cell>
          <cell r="F12">
            <v>0</v>
          </cell>
          <cell r="G12">
            <v>0</v>
          </cell>
          <cell r="H12" t="str">
            <v xml:space="preserve">     N/A</v>
          </cell>
          <cell r="I12">
            <v>0</v>
          </cell>
          <cell r="J12">
            <v>0</v>
          </cell>
          <cell r="K12" t="str">
            <v xml:space="preserve">     N/A</v>
          </cell>
          <cell r="L12">
            <v>0</v>
          </cell>
          <cell r="M12">
            <v>0</v>
          </cell>
          <cell r="N12" t="str">
            <v xml:space="preserve">     N/A</v>
          </cell>
        </row>
        <row r="13">
          <cell r="B13">
            <v>155000</v>
          </cell>
          <cell r="C13">
            <v>148500</v>
          </cell>
          <cell r="D13">
            <v>-6500</v>
          </cell>
          <cell r="E13">
            <v>-4.1935483870967745E-2</v>
          </cell>
          <cell r="F13">
            <v>155500</v>
          </cell>
          <cell r="H13">
            <v>4.7138047138047139E-2</v>
          </cell>
          <cell r="I13">
            <v>162000</v>
          </cell>
          <cell r="K13">
            <v>4.1800643086816719E-2</v>
          </cell>
          <cell r="L13">
            <v>158000</v>
          </cell>
          <cell r="N13">
            <v>-2.4691358024691357E-2</v>
          </cell>
        </row>
        <row r="15">
          <cell r="A15" t="str">
            <v>6 - Below the Line Expenses</v>
          </cell>
          <cell r="B15">
            <v>1000</v>
          </cell>
          <cell r="C15">
            <v>900</v>
          </cell>
          <cell r="D15">
            <v>-100</v>
          </cell>
          <cell r="E15">
            <v>-0.1</v>
          </cell>
          <cell r="F15">
            <v>1100</v>
          </cell>
          <cell r="G15">
            <v>200</v>
          </cell>
          <cell r="H15">
            <v>0.22222222222222221</v>
          </cell>
          <cell r="I15">
            <v>1200</v>
          </cell>
          <cell r="J15">
            <v>100</v>
          </cell>
          <cell r="K15">
            <v>9.0909090909090912E-2</v>
          </cell>
          <cell r="L15">
            <v>1500</v>
          </cell>
          <cell r="M15">
            <v>300</v>
          </cell>
          <cell r="N15">
            <v>0.25</v>
          </cell>
        </row>
        <row r="16">
          <cell r="A16" t="str">
            <v>7 - Redirected Expenses (to other business units)</v>
          </cell>
          <cell r="B16">
            <v>0</v>
          </cell>
          <cell r="C16">
            <v>0</v>
          </cell>
          <cell r="D16">
            <v>0</v>
          </cell>
          <cell r="E16" t="str">
            <v xml:space="preserve">             N/A</v>
          </cell>
          <cell r="F16">
            <v>0</v>
          </cell>
          <cell r="G16">
            <v>0</v>
          </cell>
          <cell r="H16" t="str">
            <v xml:space="preserve">     N/A</v>
          </cell>
          <cell r="I16">
            <v>0</v>
          </cell>
          <cell r="J16">
            <v>0</v>
          </cell>
          <cell r="K16" t="str">
            <v xml:space="preserve">     N/A</v>
          </cell>
          <cell r="L16">
            <v>0</v>
          </cell>
          <cell r="M16">
            <v>0</v>
          </cell>
          <cell r="N16" t="str">
            <v xml:space="preserve">     N/A</v>
          </cell>
        </row>
        <row r="17">
          <cell r="A17" t="str">
            <v>G - Inter-company Expenses (to non-utility)</v>
          </cell>
        </row>
        <row r="18">
          <cell r="A18" t="str">
            <v>S - Revenue Enhancement Expenses</v>
          </cell>
          <cell r="B18">
            <v>0</v>
          </cell>
          <cell r="C18">
            <v>0</v>
          </cell>
          <cell r="D18">
            <v>0</v>
          </cell>
          <cell r="E18" t="str">
            <v xml:space="preserve">             N/A</v>
          </cell>
          <cell r="F18">
            <v>0</v>
          </cell>
          <cell r="G18">
            <v>0</v>
          </cell>
          <cell r="H18" t="str">
            <v xml:space="preserve">     N/A</v>
          </cell>
          <cell r="I18">
            <v>0</v>
          </cell>
          <cell r="J18">
            <v>0</v>
          </cell>
          <cell r="K18" t="str">
            <v xml:space="preserve">     N/A</v>
          </cell>
          <cell r="L18">
            <v>0</v>
          </cell>
          <cell r="M18">
            <v>0</v>
          </cell>
          <cell r="N18" t="str">
            <v xml:space="preserve">     N/A</v>
          </cell>
        </row>
        <row r="19">
          <cell r="A19" t="str">
            <v>N - Other Expenses</v>
          </cell>
          <cell r="B19">
            <v>0</v>
          </cell>
          <cell r="C19">
            <v>0</v>
          </cell>
          <cell r="D19">
            <v>0</v>
          </cell>
          <cell r="E19" t="str">
            <v xml:space="preserve">             N/A</v>
          </cell>
          <cell r="F19">
            <v>0</v>
          </cell>
          <cell r="G19">
            <v>0</v>
          </cell>
          <cell r="H19" t="str">
            <v xml:space="preserve">     N/A</v>
          </cell>
          <cell r="I19">
            <v>0</v>
          </cell>
          <cell r="J19">
            <v>0</v>
          </cell>
          <cell r="K19" t="str">
            <v xml:space="preserve">     N/A</v>
          </cell>
          <cell r="L19">
            <v>0</v>
          </cell>
          <cell r="M19">
            <v>0</v>
          </cell>
          <cell r="N19" t="str">
            <v xml:space="preserve">     N/A</v>
          </cell>
        </row>
        <row r="20">
          <cell r="B20">
            <v>1000</v>
          </cell>
          <cell r="C20">
            <v>900</v>
          </cell>
          <cell r="D20">
            <v>-100</v>
          </cell>
          <cell r="E20">
            <v>-0.1</v>
          </cell>
          <cell r="F20">
            <v>1100</v>
          </cell>
          <cell r="H20">
            <v>0.22222222222222221</v>
          </cell>
          <cell r="I20">
            <v>1200</v>
          </cell>
          <cell r="K20">
            <v>9.0909090909090912E-2</v>
          </cell>
          <cell r="L20">
            <v>1500</v>
          </cell>
          <cell r="N20">
            <v>0.25</v>
          </cell>
        </row>
        <row r="22">
          <cell r="A22" t="str">
            <v>A - Capital Base</v>
          </cell>
          <cell r="B22">
            <v>100000</v>
          </cell>
          <cell r="C22">
            <v>100000</v>
          </cell>
          <cell r="D22">
            <v>0</v>
          </cell>
          <cell r="E22">
            <v>0</v>
          </cell>
          <cell r="F22">
            <v>110000</v>
          </cell>
          <cell r="G22">
            <v>10000</v>
          </cell>
          <cell r="H22">
            <v>0.1</v>
          </cell>
          <cell r="I22">
            <v>120000</v>
          </cell>
          <cell r="J22">
            <v>10000</v>
          </cell>
          <cell r="K22">
            <v>9.0909090909090912E-2</v>
          </cell>
          <cell r="L22">
            <v>130000</v>
          </cell>
          <cell r="M22">
            <v>10000</v>
          </cell>
          <cell r="N22">
            <v>8.3333333333333329E-2</v>
          </cell>
        </row>
        <row r="23">
          <cell r="A23" t="str">
            <v>B - Capital ECCR</v>
          </cell>
          <cell r="B23">
            <v>0</v>
          </cell>
          <cell r="C23">
            <v>0</v>
          </cell>
          <cell r="D23">
            <v>0</v>
          </cell>
          <cell r="E23" t="str">
            <v xml:space="preserve">             N/A</v>
          </cell>
          <cell r="F23">
            <v>0</v>
          </cell>
          <cell r="G23">
            <v>0</v>
          </cell>
          <cell r="H23" t="str">
            <v xml:space="preserve">     N/A</v>
          </cell>
          <cell r="I23">
            <v>0</v>
          </cell>
          <cell r="J23">
            <v>0</v>
          </cell>
          <cell r="K23" t="str">
            <v xml:space="preserve">     N/A</v>
          </cell>
          <cell r="L23">
            <v>0</v>
          </cell>
          <cell r="M23">
            <v>0</v>
          </cell>
          <cell r="N23" t="str">
            <v xml:space="preserve">     N/A</v>
          </cell>
        </row>
        <row r="24">
          <cell r="A24" t="str">
            <v>F - Capital Non-Regulated</v>
          </cell>
          <cell r="B24">
            <v>0</v>
          </cell>
          <cell r="C24">
            <v>0</v>
          </cell>
          <cell r="D24">
            <v>0</v>
          </cell>
          <cell r="E24" t="str">
            <v xml:space="preserve">             N/A</v>
          </cell>
          <cell r="F24">
            <v>0</v>
          </cell>
          <cell r="G24">
            <v>0</v>
          </cell>
          <cell r="H24" t="str">
            <v xml:space="preserve">     N/A</v>
          </cell>
          <cell r="I24">
            <v>0</v>
          </cell>
          <cell r="J24">
            <v>0</v>
          </cell>
          <cell r="K24" t="str">
            <v xml:space="preserve">     N/A</v>
          </cell>
          <cell r="L24">
            <v>0</v>
          </cell>
          <cell r="M24">
            <v>0</v>
          </cell>
          <cell r="N24" t="str">
            <v xml:space="preserve">     N/A</v>
          </cell>
        </row>
        <row r="25">
          <cell r="A25" t="str">
            <v>H - Capital ECRC</v>
          </cell>
          <cell r="B25">
            <v>0</v>
          </cell>
          <cell r="C25">
            <v>0</v>
          </cell>
          <cell r="D25">
            <v>0</v>
          </cell>
          <cell r="E25" t="str">
            <v xml:space="preserve">             N/A</v>
          </cell>
          <cell r="F25">
            <v>0</v>
          </cell>
          <cell r="G25">
            <v>0</v>
          </cell>
          <cell r="H25" t="str">
            <v xml:space="preserve">     N/A</v>
          </cell>
          <cell r="I25">
            <v>0</v>
          </cell>
          <cell r="J25">
            <v>0</v>
          </cell>
          <cell r="K25" t="str">
            <v xml:space="preserve">     N/A</v>
          </cell>
          <cell r="L25">
            <v>1000</v>
          </cell>
          <cell r="M25">
            <v>1000</v>
          </cell>
          <cell r="N25" t="str">
            <v xml:space="preserve">     N/A</v>
          </cell>
        </row>
        <row r="26">
          <cell r="A26" t="str">
            <v>V - Revenue Enhancement Capital</v>
          </cell>
          <cell r="B26">
            <v>0</v>
          </cell>
          <cell r="C26">
            <v>0</v>
          </cell>
          <cell r="D26">
            <v>0</v>
          </cell>
          <cell r="E26" t="str">
            <v xml:space="preserve">             N/A</v>
          </cell>
          <cell r="F26">
            <v>0</v>
          </cell>
          <cell r="G26">
            <v>0</v>
          </cell>
          <cell r="H26" t="str">
            <v xml:space="preserve">     N/A</v>
          </cell>
          <cell r="I26">
            <v>0</v>
          </cell>
          <cell r="J26">
            <v>0</v>
          </cell>
          <cell r="K26" t="str">
            <v xml:space="preserve">     N/A</v>
          </cell>
          <cell r="L26">
            <v>0</v>
          </cell>
          <cell r="M26">
            <v>0</v>
          </cell>
          <cell r="N26" t="str">
            <v xml:space="preserve">     N/A</v>
          </cell>
        </row>
        <row r="27">
          <cell r="B27">
            <v>100000</v>
          </cell>
          <cell r="C27">
            <v>100000</v>
          </cell>
          <cell r="D27">
            <v>0</v>
          </cell>
          <cell r="E27">
            <v>0</v>
          </cell>
          <cell r="F27">
            <v>110000</v>
          </cell>
          <cell r="H27">
            <v>0.1</v>
          </cell>
          <cell r="I27">
            <v>120000</v>
          </cell>
          <cell r="K27">
            <v>9.0909090909090912E-2</v>
          </cell>
          <cell r="L27">
            <v>131000</v>
          </cell>
          <cell r="N27">
            <v>9.166666666666666E-2</v>
          </cell>
        </row>
        <row r="29">
          <cell r="A29" t="str">
            <v>R - Revenue Enhancement Revenue</v>
          </cell>
          <cell r="B29">
            <v>0</v>
          </cell>
          <cell r="C29">
            <v>0</v>
          </cell>
          <cell r="D29">
            <v>0</v>
          </cell>
          <cell r="E29" t="str">
            <v xml:space="preserve">             N/A</v>
          </cell>
          <cell r="F29">
            <v>0</v>
          </cell>
          <cell r="G29">
            <v>0</v>
          </cell>
          <cell r="H29" t="str">
            <v xml:space="preserve">     N/A</v>
          </cell>
          <cell r="I29">
            <v>0</v>
          </cell>
          <cell r="J29">
            <v>0</v>
          </cell>
          <cell r="K29" t="str">
            <v xml:space="preserve">     N/A</v>
          </cell>
          <cell r="L29">
            <v>0</v>
          </cell>
          <cell r="M29">
            <v>0</v>
          </cell>
          <cell r="N29" t="str">
            <v xml:space="preserve">     N/A</v>
          </cell>
        </row>
        <row r="30">
          <cell r="A30" t="str">
            <v>Memo: Gross Payroll Dollars</v>
          </cell>
          <cell r="B30">
            <v>20000</v>
          </cell>
          <cell r="C30">
            <v>19500</v>
          </cell>
          <cell r="D30">
            <v>-500</v>
          </cell>
          <cell r="E30">
            <v>-2.5000000000000001E-2</v>
          </cell>
          <cell r="F30">
            <v>20500</v>
          </cell>
          <cell r="G30">
            <v>1000</v>
          </cell>
          <cell r="H30">
            <v>5.128205128205128E-2</v>
          </cell>
          <cell r="I30">
            <v>21000</v>
          </cell>
          <cell r="J30">
            <v>500</v>
          </cell>
          <cell r="K30">
            <v>2.4390243902439025E-2</v>
          </cell>
          <cell r="L30">
            <v>22000</v>
          </cell>
          <cell r="M30">
            <v>1000</v>
          </cell>
          <cell r="N30">
            <v>4.7619047619047616E-2</v>
          </cell>
        </row>
        <row r="32">
          <cell r="A32" t="str">
            <v>Workforce</v>
          </cell>
        </row>
        <row r="33">
          <cell r="A33" t="str">
            <v>FEX - FPL Exempt Employees</v>
          </cell>
          <cell r="B33">
            <v>150</v>
          </cell>
          <cell r="C33">
            <v>150</v>
          </cell>
          <cell r="D33">
            <v>0</v>
          </cell>
          <cell r="E33">
            <v>0</v>
          </cell>
          <cell r="F33">
            <v>155</v>
          </cell>
          <cell r="G33">
            <v>5</v>
          </cell>
          <cell r="H33">
            <v>3.3333333333333333E-2</v>
          </cell>
          <cell r="I33">
            <v>160</v>
          </cell>
          <cell r="J33">
            <v>5</v>
          </cell>
          <cell r="K33">
            <v>3.2258064516129031E-2</v>
          </cell>
          <cell r="L33">
            <v>160</v>
          </cell>
          <cell r="M33">
            <v>0</v>
          </cell>
          <cell r="N33">
            <v>0</v>
          </cell>
        </row>
        <row r="34">
          <cell r="A34" t="str">
            <v>FEP - FPL Exempt Part-Time Employees (.5 each)</v>
          </cell>
          <cell r="B34">
            <v>0</v>
          </cell>
          <cell r="C34">
            <v>0</v>
          </cell>
          <cell r="D34">
            <v>0</v>
          </cell>
          <cell r="E34" t="str">
            <v xml:space="preserve">             N/A</v>
          </cell>
          <cell r="F34">
            <v>0</v>
          </cell>
          <cell r="G34">
            <v>0</v>
          </cell>
          <cell r="H34" t="str">
            <v xml:space="preserve">     N/A</v>
          </cell>
          <cell r="I34">
            <v>0</v>
          </cell>
          <cell r="J34">
            <v>0</v>
          </cell>
          <cell r="K34" t="str">
            <v xml:space="preserve">     N/A</v>
          </cell>
          <cell r="L34">
            <v>0</v>
          </cell>
          <cell r="M34">
            <v>0</v>
          </cell>
          <cell r="N34" t="str">
            <v xml:space="preserve">     N/A</v>
          </cell>
        </row>
        <row r="35">
          <cell r="A35" t="str">
            <v>FNX - FPL Non-Exempt Employees</v>
          </cell>
          <cell r="B35">
            <v>100</v>
          </cell>
          <cell r="C35">
            <v>100</v>
          </cell>
          <cell r="D35">
            <v>0</v>
          </cell>
          <cell r="E35">
            <v>0</v>
          </cell>
          <cell r="F35">
            <v>105</v>
          </cell>
          <cell r="G35">
            <v>5</v>
          </cell>
          <cell r="H35">
            <v>0.05</v>
          </cell>
          <cell r="I35">
            <v>110</v>
          </cell>
          <cell r="J35">
            <v>5</v>
          </cell>
          <cell r="K35">
            <v>4.7619047619047616E-2</v>
          </cell>
          <cell r="L35">
            <v>105</v>
          </cell>
          <cell r="M35">
            <v>-5</v>
          </cell>
          <cell r="N35">
            <v>-4.5454545454545456E-2</v>
          </cell>
        </row>
        <row r="36">
          <cell r="A36" t="str">
            <v>FPT - FPL Non-Exempt Part-Time Employees (.5 each)</v>
          </cell>
          <cell r="B36">
            <v>0</v>
          </cell>
          <cell r="C36">
            <v>0</v>
          </cell>
          <cell r="D36">
            <v>0</v>
          </cell>
          <cell r="E36" t="str">
            <v xml:space="preserve">             N/A</v>
          </cell>
          <cell r="F36">
            <v>0</v>
          </cell>
          <cell r="G36">
            <v>0</v>
          </cell>
          <cell r="H36" t="str">
            <v xml:space="preserve">     N/A</v>
          </cell>
          <cell r="I36">
            <v>0</v>
          </cell>
          <cell r="J36">
            <v>0</v>
          </cell>
          <cell r="K36" t="str">
            <v xml:space="preserve">     N/A</v>
          </cell>
          <cell r="L36">
            <v>0</v>
          </cell>
          <cell r="M36">
            <v>0</v>
          </cell>
          <cell r="N36" t="str">
            <v xml:space="preserve">     N/A</v>
          </cell>
        </row>
        <row r="37">
          <cell r="A37" t="str">
            <v>FBV - FPL Bargaining Unit Employees</v>
          </cell>
          <cell r="B37">
            <v>0</v>
          </cell>
          <cell r="C37">
            <v>0</v>
          </cell>
          <cell r="D37">
            <v>0</v>
          </cell>
          <cell r="E37" t="str">
            <v xml:space="preserve">             N/A</v>
          </cell>
          <cell r="F37">
            <v>0</v>
          </cell>
          <cell r="G37">
            <v>0</v>
          </cell>
          <cell r="H37" t="str">
            <v xml:space="preserve">     N/A</v>
          </cell>
          <cell r="I37">
            <v>0</v>
          </cell>
          <cell r="J37">
            <v>0</v>
          </cell>
          <cell r="K37" t="str">
            <v xml:space="preserve">     N/A</v>
          </cell>
          <cell r="L37">
            <v>0</v>
          </cell>
          <cell r="M37">
            <v>0</v>
          </cell>
          <cell r="N37" t="str">
            <v xml:space="preserve">     N/A</v>
          </cell>
        </row>
        <row r="38">
          <cell r="B38">
            <v>250</v>
          </cell>
          <cell r="C38">
            <v>250</v>
          </cell>
          <cell r="D38">
            <v>0</v>
          </cell>
          <cell r="E38">
            <v>0</v>
          </cell>
          <cell r="F38">
            <v>260</v>
          </cell>
          <cell r="H38">
            <v>0.04</v>
          </cell>
          <cell r="I38">
            <v>270</v>
          </cell>
          <cell r="K38">
            <v>3.8461538461538464E-2</v>
          </cell>
          <cell r="L38">
            <v>265</v>
          </cell>
          <cell r="N38">
            <v>-1.8518518518518517E-2</v>
          </cell>
        </row>
        <row r="40">
          <cell r="A40" t="str">
            <v>FTTE - Full-Time Temporary Employees</v>
          </cell>
          <cell r="B40">
            <v>0</v>
          </cell>
          <cell r="C40">
            <v>0</v>
          </cell>
          <cell r="D40">
            <v>0</v>
          </cell>
          <cell r="E40" t="str">
            <v xml:space="preserve">             N/A</v>
          </cell>
          <cell r="F40">
            <v>0</v>
          </cell>
          <cell r="G40">
            <v>0</v>
          </cell>
          <cell r="H40" t="str">
            <v xml:space="preserve">     N/A</v>
          </cell>
          <cell r="I40">
            <v>0</v>
          </cell>
          <cell r="J40">
            <v>0</v>
          </cell>
          <cell r="K40" t="str">
            <v xml:space="preserve">     N/A</v>
          </cell>
          <cell r="L40">
            <v>0</v>
          </cell>
          <cell r="M40">
            <v>0</v>
          </cell>
          <cell r="N40" t="str">
            <v xml:space="preserve">     N/A</v>
          </cell>
        </row>
        <row r="41">
          <cell r="A41" t="str">
            <v>FOT - FPL Overtime Equivalent Employees</v>
          </cell>
          <cell r="B41">
            <v>0</v>
          </cell>
          <cell r="C41">
            <v>0</v>
          </cell>
          <cell r="D41">
            <v>0</v>
          </cell>
          <cell r="E41" t="str">
            <v xml:space="preserve">             N/A</v>
          </cell>
          <cell r="F41">
            <v>0</v>
          </cell>
          <cell r="G41">
            <v>0</v>
          </cell>
          <cell r="H41" t="str">
            <v xml:space="preserve">     N/A</v>
          </cell>
          <cell r="I41">
            <v>0</v>
          </cell>
          <cell r="J41">
            <v>0</v>
          </cell>
          <cell r="K41" t="str">
            <v xml:space="preserve">     N/A</v>
          </cell>
          <cell r="L41">
            <v>0</v>
          </cell>
          <cell r="M41">
            <v>0</v>
          </cell>
          <cell r="N41" t="str">
            <v xml:space="preserve">     N/A</v>
          </cell>
        </row>
        <row r="42">
          <cell r="A42" t="str">
            <v>TMP - Temporary Employees</v>
          </cell>
          <cell r="B42">
            <v>0</v>
          </cell>
          <cell r="C42">
            <v>0</v>
          </cell>
          <cell r="D42">
            <v>0</v>
          </cell>
          <cell r="E42" t="str">
            <v xml:space="preserve">             N/A</v>
          </cell>
          <cell r="F42">
            <v>0</v>
          </cell>
          <cell r="G42">
            <v>0</v>
          </cell>
          <cell r="H42" t="str">
            <v xml:space="preserve">     N/A</v>
          </cell>
          <cell r="I42">
            <v>0</v>
          </cell>
          <cell r="J42">
            <v>0</v>
          </cell>
          <cell r="K42" t="str">
            <v xml:space="preserve">     N/A</v>
          </cell>
          <cell r="L42">
            <v>0</v>
          </cell>
          <cell r="M42">
            <v>0</v>
          </cell>
          <cell r="N42" t="str">
            <v xml:space="preserve">     N/A</v>
          </cell>
        </row>
        <row r="43">
          <cell r="A43" t="str">
            <v>CON - Contractor Employees</v>
          </cell>
          <cell r="B43">
            <v>0</v>
          </cell>
          <cell r="C43">
            <v>0</v>
          </cell>
          <cell r="D43">
            <v>0</v>
          </cell>
          <cell r="E43" t="str">
            <v xml:space="preserve">             N/A</v>
          </cell>
          <cell r="F43">
            <v>0</v>
          </cell>
          <cell r="G43">
            <v>0</v>
          </cell>
          <cell r="H43" t="str">
            <v xml:space="preserve">     N/A</v>
          </cell>
          <cell r="I43">
            <v>0</v>
          </cell>
          <cell r="J43">
            <v>0</v>
          </cell>
          <cell r="K43" t="str">
            <v xml:space="preserve">     N/A</v>
          </cell>
          <cell r="L43">
            <v>0</v>
          </cell>
          <cell r="M43">
            <v>0</v>
          </cell>
          <cell r="N43" t="str">
            <v xml:space="preserve">     N/A</v>
          </cell>
        </row>
        <row r="44">
          <cell r="B44">
            <v>0</v>
          </cell>
          <cell r="C44">
            <v>0</v>
          </cell>
          <cell r="D44">
            <v>0</v>
          </cell>
          <cell r="E44" t="str">
            <v xml:space="preserve">             N/A</v>
          </cell>
          <cell r="F44">
            <v>0</v>
          </cell>
          <cell r="H44" t="str">
            <v xml:space="preserve">     N/A</v>
          </cell>
          <cell r="I44">
            <v>0</v>
          </cell>
          <cell r="K44" t="str">
            <v xml:space="preserve">     N/A</v>
          </cell>
          <cell r="L44">
            <v>0</v>
          </cell>
          <cell r="N44" t="str">
            <v xml:space="preserve">     N/A</v>
          </cell>
        </row>
        <row r="45">
          <cell r="J45">
            <v>0</v>
          </cell>
          <cell r="K45" t="str">
            <v xml:space="preserve">     N/A</v>
          </cell>
        </row>
        <row r="46">
          <cell r="B46">
            <v>250</v>
          </cell>
          <cell r="C46">
            <v>250</v>
          </cell>
          <cell r="D46">
            <v>0</v>
          </cell>
          <cell r="E46">
            <v>0</v>
          </cell>
          <cell r="F46">
            <v>260</v>
          </cell>
          <cell r="H46">
            <v>0.04</v>
          </cell>
          <cell r="I46">
            <v>270</v>
          </cell>
          <cell r="K46">
            <v>3.8461538461538464E-2</v>
          </cell>
          <cell r="L46">
            <v>265</v>
          </cell>
          <cell r="N46">
            <v>-1.8518518518518517E-2</v>
          </cell>
        </row>
      </sheetData>
      <sheetData sheetId="7" refreshError="1">
        <row r="5">
          <cell r="B5" t="str">
            <v>Current Approved 2004</v>
          </cell>
          <cell r="E5" t="str">
            <v>Betw YR Chg:YE 2004Est vs CA2004</v>
          </cell>
          <cell r="H5" t="str">
            <v>Year-end Estimate 2004</v>
          </cell>
          <cell r="N5" t="str">
            <v>Plan 2005</v>
          </cell>
          <cell r="T5" t="str">
            <v>Funds Request 2006</v>
          </cell>
          <cell r="Z5" t="str">
            <v>Funds Request 2007</v>
          </cell>
        </row>
        <row r="6">
          <cell r="B6" t="str">
            <v>Base O&amp;M $</v>
          </cell>
          <cell r="E6" t="str">
            <v>Base O&amp;M $</v>
          </cell>
          <cell r="H6" t="str">
            <v>Base O&amp;M $</v>
          </cell>
          <cell r="M6" t="str">
            <v>FTE #</v>
          </cell>
          <cell r="N6" t="str">
            <v>Base O&amp;M $</v>
          </cell>
          <cell r="S6" t="str">
            <v>FTE #</v>
          </cell>
          <cell r="T6" t="str">
            <v>Base O&amp;M $</v>
          </cell>
          <cell r="Y6" t="str">
            <v>FTE #</v>
          </cell>
          <cell r="Z6" t="str">
            <v>Base O&amp;M $</v>
          </cell>
        </row>
        <row r="8">
          <cell r="M8">
            <v>100</v>
          </cell>
          <cell r="N8">
            <v>100</v>
          </cell>
          <cell r="S8">
            <v>5</v>
          </cell>
          <cell r="T8">
            <v>105</v>
          </cell>
          <cell r="Y8">
            <v>2</v>
          </cell>
          <cell r="Z8">
            <v>107</v>
          </cell>
        </row>
        <row r="9">
          <cell r="E9">
            <v>0</v>
          </cell>
          <cell r="M9">
            <v>0</v>
          </cell>
          <cell r="S9">
            <v>0</v>
          </cell>
          <cell r="Y9">
            <v>0</v>
          </cell>
        </row>
        <row r="10">
          <cell r="E10">
            <v>0</v>
          </cell>
          <cell r="M10">
            <v>0</v>
          </cell>
          <cell r="S10">
            <v>0</v>
          </cell>
          <cell r="Y10">
            <v>0</v>
          </cell>
        </row>
        <row r="12">
          <cell r="E12">
            <v>0</v>
          </cell>
          <cell r="M12">
            <v>0</v>
          </cell>
          <cell r="S12">
            <v>0</v>
          </cell>
          <cell r="Y12">
            <v>0</v>
          </cell>
        </row>
        <row r="13">
          <cell r="E13">
            <v>0</v>
          </cell>
          <cell r="M13">
            <v>0</v>
          </cell>
          <cell r="S13">
            <v>0</v>
          </cell>
          <cell r="Y13">
            <v>0</v>
          </cell>
        </row>
        <row r="14">
          <cell r="E14">
            <v>0</v>
          </cell>
          <cell r="M14">
            <v>0</v>
          </cell>
          <cell r="S14">
            <v>0</v>
          </cell>
          <cell r="Y14">
            <v>0</v>
          </cell>
        </row>
        <row r="16">
          <cell r="E16">
            <v>0</v>
          </cell>
          <cell r="M16">
            <v>0</v>
          </cell>
          <cell r="S16">
            <v>0</v>
          </cell>
          <cell r="Y16">
            <v>0</v>
          </cell>
        </row>
        <row r="17">
          <cell r="E17">
            <v>0</v>
          </cell>
          <cell r="M17">
            <v>0</v>
          </cell>
          <cell r="S17">
            <v>0</v>
          </cell>
          <cell r="Y17">
            <v>0</v>
          </cell>
        </row>
        <row r="18">
          <cell r="E18">
            <v>0</v>
          </cell>
          <cell r="M18">
            <v>0</v>
          </cell>
          <cell r="S18">
            <v>0</v>
          </cell>
          <cell r="Y18">
            <v>0</v>
          </cell>
        </row>
        <row r="20">
          <cell r="E20">
            <v>0</v>
          </cell>
          <cell r="M20">
            <v>0</v>
          </cell>
          <cell r="S20">
            <v>0</v>
          </cell>
          <cell r="Y20">
            <v>0</v>
          </cell>
        </row>
        <row r="21">
          <cell r="E21">
            <v>0</v>
          </cell>
          <cell r="M21">
            <v>0</v>
          </cell>
          <cell r="S21">
            <v>0</v>
          </cell>
          <cell r="Y21">
            <v>0</v>
          </cell>
        </row>
        <row r="22">
          <cell r="E22">
            <v>0</v>
          </cell>
          <cell r="M22">
            <v>0</v>
          </cell>
          <cell r="S22">
            <v>0</v>
          </cell>
          <cell r="Y22">
            <v>0</v>
          </cell>
        </row>
        <row r="24">
          <cell r="E24">
            <v>0</v>
          </cell>
          <cell r="M24">
            <v>0</v>
          </cell>
          <cell r="S24">
            <v>0</v>
          </cell>
          <cell r="Y24">
            <v>0</v>
          </cell>
        </row>
        <row r="25">
          <cell r="E25">
            <v>0</v>
          </cell>
          <cell r="M25">
            <v>0</v>
          </cell>
          <cell r="S25">
            <v>0</v>
          </cell>
          <cell r="Y25">
            <v>0</v>
          </cell>
        </row>
        <row r="26">
          <cell r="E26">
            <v>0</v>
          </cell>
          <cell r="M26">
            <v>0</v>
          </cell>
          <cell r="S26">
            <v>0</v>
          </cell>
          <cell r="Y26">
            <v>0</v>
          </cell>
        </row>
        <row r="28">
          <cell r="E28">
            <v>0</v>
          </cell>
          <cell r="M28">
            <v>0</v>
          </cell>
          <cell r="S28">
            <v>0</v>
          </cell>
          <cell r="Y28">
            <v>0</v>
          </cell>
        </row>
        <row r="29">
          <cell r="E29">
            <v>0</v>
          </cell>
          <cell r="M29">
            <v>0</v>
          </cell>
          <cell r="S29">
            <v>0</v>
          </cell>
          <cell r="Y29">
            <v>0</v>
          </cell>
        </row>
        <row r="30">
          <cell r="E30">
            <v>0</v>
          </cell>
          <cell r="M30">
            <v>0</v>
          </cell>
          <cell r="S30">
            <v>0</v>
          </cell>
          <cell r="Y30">
            <v>0</v>
          </cell>
        </row>
        <row r="32">
          <cell r="E32">
            <v>0</v>
          </cell>
          <cell r="M32">
            <v>0</v>
          </cell>
          <cell r="S32">
            <v>0</v>
          </cell>
          <cell r="Y32">
            <v>0</v>
          </cell>
        </row>
        <row r="33">
          <cell r="E33">
            <v>0</v>
          </cell>
          <cell r="M33">
            <v>0</v>
          </cell>
          <cell r="S33">
            <v>0</v>
          </cell>
          <cell r="Y33">
            <v>0</v>
          </cell>
        </row>
        <row r="34">
          <cell r="E34">
            <v>0</v>
          </cell>
          <cell r="M34">
            <v>0</v>
          </cell>
          <cell r="S34">
            <v>0</v>
          </cell>
          <cell r="Y34">
            <v>0</v>
          </cell>
        </row>
        <row r="36">
          <cell r="E36">
            <v>0</v>
          </cell>
          <cell r="M36">
            <v>0</v>
          </cell>
          <cell r="S36">
            <v>0</v>
          </cell>
          <cell r="Y36">
            <v>0</v>
          </cell>
        </row>
        <row r="37">
          <cell r="E37">
            <v>0</v>
          </cell>
          <cell r="M37">
            <v>0</v>
          </cell>
          <cell r="S37">
            <v>0</v>
          </cell>
          <cell r="Y37">
            <v>0</v>
          </cell>
        </row>
        <row r="38">
          <cell r="E38">
            <v>0</v>
          </cell>
          <cell r="M38">
            <v>0</v>
          </cell>
          <cell r="S38">
            <v>0</v>
          </cell>
          <cell r="Y38">
            <v>0</v>
          </cell>
        </row>
        <row r="40">
          <cell r="E40">
            <v>0</v>
          </cell>
          <cell r="M40">
            <v>0</v>
          </cell>
          <cell r="S40">
            <v>0</v>
          </cell>
          <cell r="Y40">
            <v>0</v>
          </cell>
        </row>
        <row r="41">
          <cell r="E41">
            <v>0</v>
          </cell>
          <cell r="M41">
            <v>0</v>
          </cell>
          <cell r="S41">
            <v>0</v>
          </cell>
          <cell r="Y41">
            <v>0</v>
          </cell>
        </row>
        <row r="42">
          <cell r="E42">
            <v>0</v>
          </cell>
          <cell r="M42">
            <v>0</v>
          </cell>
          <cell r="S42">
            <v>0</v>
          </cell>
          <cell r="Y42">
            <v>0</v>
          </cell>
        </row>
        <row r="44">
          <cell r="E44">
            <v>0</v>
          </cell>
          <cell r="M44">
            <v>0</v>
          </cell>
          <cell r="S44">
            <v>0</v>
          </cell>
          <cell r="Y44">
            <v>0</v>
          </cell>
        </row>
        <row r="45">
          <cell r="E45">
            <v>0</v>
          </cell>
          <cell r="M45">
            <v>0</v>
          </cell>
          <cell r="S45">
            <v>0</v>
          </cell>
          <cell r="Y45">
            <v>0</v>
          </cell>
        </row>
        <row r="46">
          <cell r="E46">
            <v>0</v>
          </cell>
          <cell r="M46">
            <v>0</v>
          </cell>
          <cell r="S46">
            <v>0</v>
          </cell>
          <cell r="Y46">
            <v>0</v>
          </cell>
        </row>
        <row r="48">
          <cell r="E48">
            <v>0</v>
          </cell>
          <cell r="M48">
            <v>0</v>
          </cell>
          <cell r="S48">
            <v>0</v>
          </cell>
          <cell r="Y48">
            <v>0</v>
          </cell>
        </row>
        <row r="49">
          <cell r="E49">
            <v>0</v>
          </cell>
          <cell r="M49">
            <v>0</v>
          </cell>
          <cell r="S49">
            <v>0</v>
          </cell>
          <cell r="Y49">
            <v>0</v>
          </cell>
        </row>
        <row r="50">
          <cell r="B50">
            <v>0</v>
          </cell>
          <cell r="E50">
            <v>0</v>
          </cell>
          <cell r="H50">
            <v>0</v>
          </cell>
          <cell r="M50">
            <v>100</v>
          </cell>
          <cell r="N50">
            <v>100</v>
          </cell>
          <cell r="S50">
            <v>5</v>
          </cell>
          <cell r="T50">
            <v>105</v>
          </cell>
          <cell r="Y50">
            <v>2</v>
          </cell>
          <cell r="Z50">
            <v>107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Business Unit:                                Prepared By:</v>
          </cell>
        </row>
        <row r="4">
          <cell r="A4" t="str">
            <v>Financial Data in Thousands</v>
          </cell>
        </row>
        <row r="19">
          <cell r="B19">
            <v>5000</v>
          </cell>
          <cell r="C19" t="str">
            <v>Programming support for  …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UP"/>
      <sheetName val="1997 PSA"/>
      <sheetName val="1998 PSA"/>
      <sheetName val="1999 PSA"/>
      <sheetName val="2000 PSA"/>
      <sheetName val="98, 99 and 2000 SVI"/>
      <sheetName val="FPL - PS,SV Payouts"/>
      <sheetName val="GROUP - PS,SV Payouts"/>
      <sheetName val="Energy - PS,SV Payouts-NON 16B"/>
      <sheetName val="Turner"/>
      <sheetName val="Restricted Stock"/>
      <sheetName val="16B - Restric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1" sqref="B1:B2"/>
    </sheetView>
  </sheetViews>
  <sheetFormatPr defaultColWidth="9.140625" defaultRowHeight="15" x14ac:dyDescent="0.25"/>
  <cols>
    <col min="1" max="1" width="46.85546875" style="22" customWidth="1"/>
    <col min="2" max="2" width="15.85546875" style="22" bestFit="1" customWidth="1"/>
    <col min="3" max="4" width="16.5703125" style="22" bestFit="1" customWidth="1"/>
    <col min="5" max="5" width="15.85546875" style="22" bestFit="1" customWidth="1"/>
    <col min="6" max="6" width="16.5703125" style="22" bestFit="1" customWidth="1"/>
    <col min="7" max="7" width="15.85546875" style="22" bestFit="1" customWidth="1"/>
    <col min="8" max="9" width="16.5703125" style="22" bestFit="1" customWidth="1"/>
    <col min="10" max="12" width="15.85546875" style="22" bestFit="1" customWidth="1"/>
    <col min="13" max="15" width="16.5703125" style="22" bestFit="1" customWidth="1"/>
    <col min="16" max="25" width="15.85546875" style="22" bestFit="1" customWidth="1"/>
    <col min="26" max="37" width="16.5703125" style="22" bestFit="1" customWidth="1"/>
    <col min="38" max="16384" width="9.140625" style="22"/>
  </cols>
  <sheetData>
    <row r="1" spans="1:38" x14ac:dyDescent="0.25">
      <c r="A1" s="29" t="s">
        <v>67</v>
      </c>
      <c r="B1" s="22" t="s">
        <v>88</v>
      </c>
    </row>
    <row r="2" spans="1:38" x14ac:dyDescent="0.25">
      <c r="A2" s="29" t="s">
        <v>62</v>
      </c>
      <c r="B2" s="22" t="s">
        <v>87</v>
      </c>
    </row>
    <row r="3" spans="1:38" x14ac:dyDescent="0.25">
      <c r="A3" s="29" t="s">
        <v>86</v>
      </c>
    </row>
    <row r="5" spans="1:38" ht="15.75" thickBot="1" x14ac:dyDescent="0.3">
      <c r="A5" s="22" t="s">
        <v>84</v>
      </c>
    </row>
    <row r="6" spans="1:38" s="27" customFormat="1" ht="15.75" thickBot="1" x14ac:dyDescent="0.3">
      <c r="A6" s="28" t="s">
        <v>62</v>
      </c>
      <c r="B6" s="28" t="s">
        <v>26</v>
      </c>
      <c r="C6" s="28" t="s">
        <v>27</v>
      </c>
      <c r="D6" s="28" t="s">
        <v>28</v>
      </c>
      <c r="E6" s="28" t="s">
        <v>29</v>
      </c>
      <c r="F6" s="28" t="s">
        <v>30</v>
      </c>
      <c r="G6" s="28" t="s">
        <v>31</v>
      </c>
      <c r="H6" s="28" t="s">
        <v>32</v>
      </c>
      <c r="I6" s="28" t="s">
        <v>33</v>
      </c>
      <c r="J6" s="28" t="s">
        <v>34</v>
      </c>
      <c r="K6" s="28" t="s">
        <v>35</v>
      </c>
      <c r="L6" s="28" t="s">
        <v>36</v>
      </c>
      <c r="M6" s="28" t="s">
        <v>37</v>
      </c>
      <c r="N6" s="28" t="s">
        <v>38</v>
      </c>
      <c r="O6" s="28" t="s">
        <v>39</v>
      </c>
      <c r="P6" s="28" t="s">
        <v>40</v>
      </c>
      <c r="Q6" s="28" t="s">
        <v>41</v>
      </c>
      <c r="R6" s="28" t="s">
        <v>42</v>
      </c>
      <c r="S6" s="28" t="s">
        <v>43</v>
      </c>
      <c r="T6" s="28" t="s">
        <v>44</v>
      </c>
      <c r="U6" s="28" t="s">
        <v>45</v>
      </c>
      <c r="V6" s="28" t="s">
        <v>46</v>
      </c>
      <c r="W6" s="28" t="s">
        <v>47</v>
      </c>
      <c r="X6" s="28" t="s">
        <v>48</v>
      </c>
      <c r="Y6" s="28" t="s">
        <v>49</v>
      </c>
      <c r="Z6" s="28" t="s">
        <v>50</v>
      </c>
      <c r="AA6" s="28" t="s">
        <v>51</v>
      </c>
      <c r="AB6" s="28" t="s">
        <v>52</v>
      </c>
      <c r="AC6" s="28" t="s">
        <v>53</v>
      </c>
      <c r="AD6" s="28" t="s">
        <v>54</v>
      </c>
      <c r="AE6" s="28" t="s">
        <v>55</v>
      </c>
      <c r="AF6" s="28" t="s">
        <v>56</v>
      </c>
      <c r="AG6" s="28" t="s">
        <v>57</v>
      </c>
      <c r="AH6" s="28" t="s">
        <v>58</v>
      </c>
      <c r="AI6" s="28" t="s">
        <v>59</v>
      </c>
      <c r="AJ6" s="28" t="s">
        <v>60</v>
      </c>
      <c r="AK6" s="28" t="s">
        <v>61</v>
      </c>
    </row>
    <row r="8" spans="1:38" s="30" customFormat="1" x14ac:dyDescent="0.25">
      <c r="A8" s="30" t="s">
        <v>68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11" spans="1:38" x14ac:dyDescent="0.25">
      <c r="A11" s="22" t="s">
        <v>63</v>
      </c>
      <c r="B11" s="23">
        <f>'5yr Fcast'!C13</f>
        <v>2891958.0311006503</v>
      </c>
      <c r="C11" s="23">
        <f>'5yr Fcast'!D13</f>
        <v>3166900.23839135</v>
      </c>
      <c r="D11" s="23">
        <f>'5yr Fcast'!E13</f>
        <v>3553896.7618630491</v>
      </c>
      <c r="E11" s="23">
        <f>'5yr Fcast'!F13</f>
        <v>3536384.3895007502</v>
      </c>
      <c r="F11" s="23">
        <f>'5yr Fcast'!G13</f>
        <v>3553896.7695328491</v>
      </c>
      <c r="G11" s="23">
        <f>'5yr Fcast'!H13</f>
        <v>3536384.5146816503</v>
      </c>
      <c r="H11" s="23">
        <f>'5yr Fcast'!I13</f>
        <v>3553896.6755094491</v>
      </c>
      <c r="I11" s="23">
        <f>'5yr Fcast'!J13</f>
        <v>3553896.8081775494</v>
      </c>
      <c r="J11" s="23">
        <f>'5yr Fcast'!K13</f>
        <v>3536384.4276972506</v>
      </c>
      <c r="K11" s="23">
        <f>'5yr Fcast'!L13</f>
        <v>3552245.5513631487</v>
      </c>
      <c r="L11" s="23">
        <f>'5yr Fcast'!M13</f>
        <v>3534232.4604336498</v>
      </c>
      <c r="M11" s="23">
        <f>'5yr Fcast'!N13</f>
        <v>7651970.1398906512</v>
      </c>
      <c r="N11" s="23">
        <f>'5yr Fcast'!P18/12</f>
        <v>4345568.5976552088</v>
      </c>
      <c r="O11" s="23">
        <f>N11</f>
        <v>4345568.5976552088</v>
      </c>
      <c r="P11" s="23">
        <f t="shared" ref="P11:Y11" si="0">O11</f>
        <v>4345568.5976552088</v>
      </c>
      <c r="Q11" s="23">
        <f t="shared" si="0"/>
        <v>4345568.5976552088</v>
      </c>
      <c r="R11" s="23">
        <f t="shared" si="0"/>
        <v>4345568.5976552088</v>
      </c>
      <c r="S11" s="23">
        <f t="shared" si="0"/>
        <v>4345568.5976552088</v>
      </c>
      <c r="T11" s="23">
        <f t="shared" si="0"/>
        <v>4345568.5976552088</v>
      </c>
      <c r="U11" s="23">
        <f t="shared" si="0"/>
        <v>4345568.5976552088</v>
      </c>
      <c r="V11" s="23">
        <f t="shared" si="0"/>
        <v>4345568.5976552088</v>
      </c>
      <c r="W11" s="23">
        <f t="shared" si="0"/>
        <v>4345568.5976552088</v>
      </c>
      <c r="X11" s="23">
        <f t="shared" si="0"/>
        <v>4345568.5976552088</v>
      </c>
      <c r="Y11" s="23">
        <f t="shared" si="0"/>
        <v>4345568.5976552088</v>
      </c>
      <c r="Z11" s="23">
        <f>'5yr Fcast'!Q18/12</f>
        <v>4579063.8357516835</v>
      </c>
      <c r="AA11" s="23">
        <f>Z11</f>
        <v>4579063.8357516835</v>
      </c>
      <c r="AB11" s="23">
        <f t="shared" ref="AB11:AK11" si="1">AA11</f>
        <v>4579063.8357516835</v>
      </c>
      <c r="AC11" s="23">
        <f t="shared" si="1"/>
        <v>4579063.8357516835</v>
      </c>
      <c r="AD11" s="23">
        <f t="shared" si="1"/>
        <v>4579063.8357516835</v>
      </c>
      <c r="AE11" s="23">
        <f t="shared" si="1"/>
        <v>4579063.8357516835</v>
      </c>
      <c r="AF11" s="23">
        <f t="shared" si="1"/>
        <v>4579063.8357516835</v>
      </c>
      <c r="AG11" s="23">
        <f t="shared" si="1"/>
        <v>4579063.8357516835</v>
      </c>
      <c r="AH11" s="23">
        <f t="shared" si="1"/>
        <v>4579063.8357516835</v>
      </c>
      <c r="AI11" s="23">
        <f t="shared" si="1"/>
        <v>4579063.8357516835</v>
      </c>
      <c r="AJ11" s="23">
        <f t="shared" si="1"/>
        <v>4579063.8357516835</v>
      </c>
      <c r="AK11" s="23">
        <f t="shared" si="1"/>
        <v>4579063.8357516835</v>
      </c>
    </row>
    <row r="13" spans="1:38" x14ac:dyDescent="0.25">
      <c r="A13" s="22" t="s">
        <v>64</v>
      </c>
      <c r="B13" s="23">
        <f>'Non Exec PSA'!C12</f>
        <v>51639.584718419872</v>
      </c>
      <c r="C13" s="23">
        <f>'Non Exec PSA'!D12</f>
        <v>51639.584718419872</v>
      </c>
      <c r="D13" s="23">
        <f>'Non Exec PSA'!E12</f>
        <v>73124.247595760506</v>
      </c>
      <c r="E13" s="23">
        <f>'Non Exec PSA'!F12</f>
        <v>73124.247595760506</v>
      </c>
      <c r="F13" s="23">
        <f>'Non Exec PSA'!G12</f>
        <v>73124.247595760506</v>
      </c>
      <c r="G13" s="23">
        <f>'Non Exec PSA'!H12</f>
        <v>73124.247595760506</v>
      </c>
      <c r="H13" s="23">
        <f>'Non Exec PSA'!I12</f>
        <v>73124.247595760506</v>
      </c>
      <c r="I13" s="23">
        <f>'Non Exec PSA'!J12</f>
        <v>73124.247595760506</v>
      </c>
      <c r="J13" s="23">
        <f>'Non Exec PSA'!K12</f>
        <v>73124.247595760506</v>
      </c>
      <c r="K13" s="23">
        <f>'Non Exec PSA'!L12</f>
        <v>73124.247595760506</v>
      </c>
      <c r="L13" s="23">
        <f>'Non Exec PSA'!M12</f>
        <v>73124.247595760506</v>
      </c>
      <c r="M13" s="23">
        <f>'Non Exec PSA'!N12</f>
        <v>73124.247595760506</v>
      </c>
      <c r="N13" s="23">
        <f>'Non Exec PSA'!C22</f>
        <v>42944.807958347148</v>
      </c>
      <c r="O13" s="23">
        <f>'Non Exec PSA'!D22</f>
        <v>42944.807958347148</v>
      </c>
      <c r="P13" s="23">
        <f>'Non Exec PSA'!E22</f>
        <v>65763.01838438728</v>
      </c>
      <c r="Q13" s="23">
        <f>'Non Exec PSA'!F22</f>
        <v>65763.01838438728</v>
      </c>
      <c r="R13" s="23">
        <f>'Non Exec PSA'!G22</f>
        <v>65763.01838438728</v>
      </c>
      <c r="S13" s="23">
        <f>'Non Exec PSA'!H22</f>
        <v>65763.01838438728</v>
      </c>
      <c r="T13" s="23">
        <f>'Non Exec PSA'!I22</f>
        <v>65763.01838438728</v>
      </c>
      <c r="U13" s="23">
        <f>'Non Exec PSA'!J22</f>
        <v>65763.01838438728</v>
      </c>
      <c r="V13" s="23">
        <f>'Non Exec PSA'!K22</f>
        <v>65763.01838438728</v>
      </c>
      <c r="W13" s="23">
        <f>'Non Exec PSA'!L22</f>
        <v>65763.01838438728</v>
      </c>
      <c r="X13" s="23">
        <f>'Non Exec PSA'!M22</f>
        <v>65763.01838438728</v>
      </c>
      <c r="Y13" s="23">
        <f>'Non Exec PSA'!N22</f>
        <v>65763.01838438728</v>
      </c>
      <c r="Z13" s="23">
        <f>'Non Exec PSA'!C32</f>
        <v>46642.805077132762</v>
      </c>
      <c r="AA13" s="23">
        <f>'Non Exec PSA'!D32</f>
        <v>46642.805077132762</v>
      </c>
      <c r="AB13" s="23">
        <f>'Non Exec PSA'!E32</f>
        <v>70745.721260247083</v>
      </c>
      <c r="AC13" s="23">
        <f>'Non Exec PSA'!F32</f>
        <v>70745.721260247083</v>
      </c>
      <c r="AD13" s="23">
        <f>'Non Exec PSA'!G32</f>
        <v>70745.721260247083</v>
      </c>
      <c r="AE13" s="23">
        <f>'Non Exec PSA'!H32</f>
        <v>70745.721260247083</v>
      </c>
      <c r="AF13" s="23">
        <f>'Non Exec PSA'!I32</f>
        <v>70745.721260247083</v>
      </c>
      <c r="AG13" s="23">
        <f>'Non Exec PSA'!J32</f>
        <v>70745.721260247083</v>
      </c>
      <c r="AH13" s="23">
        <f>'Non Exec PSA'!K32</f>
        <v>70745.721260247083</v>
      </c>
      <c r="AI13" s="23">
        <f>'Non Exec PSA'!L32</f>
        <v>70745.721260247083</v>
      </c>
      <c r="AJ13" s="23">
        <f>'Non Exec PSA'!M32</f>
        <v>70745.721260247083</v>
      </c>
      <c r="AK13" s="23">
        <f>'Non Exec PSA'!N32</f>
        <v>70745.721260247083</v>
      </c>
    </row>
    <row r="15" spans="1:38" ht="15.75" thickBot="1" x14ac:dyDescent="0.3">
      <c r="A15" s="24" t="s">
        <v>65</v>
      </c>
      <c r="B15" s="25">
        <f>B11+B13</f>
        <v>2943597.61581907</v>
      </c>
      <c r="C15" s="25">
        <f t="shared" ref="C15:AK15" si="2">C11+C13</f>
        <v>3218539.8231097697</v>
      </c>
      <c r="D15" s="25">
        <f t="shared" si="2"/>
        <v>3627021.0094588096</v>
      </c>
      <c r="E15" s="25">
        <f t="shared" si="2"/>
        <v>3609508.6370965107</v>
      </c>
      <c r="F15" s="25">
        <f t="shared" si="2"/>
        <v>3627021.0171286096</v>
      </c>
      <c r="G15" s="25">
        <f t="shared" si="2"/>
        <v>3609508.7622774108</v>
      </c>
      <c r="H15" s="25">
        <f t="shared" si="2"/>
        <v>3627020.9231052096</v>
      </c>
      <c r="I15" s="25">
        <f t="shared" si="2"/>
        <v>3627021.0557733099</v>
      </c>
      <c r="J15" s="25">
        <f t="shared" si="2"/>
        <v>3609508.6752930111</v>
      </c>
      <c r="K15" s="25">
        <f t="shared" si="2"/>
        <v>3625369.7989589092</v>
      </c>
      <c r="L15" s="25">
        <f t="shared" si="2"/>
        <v>3607356.7080294103</v>
      </c>
      <c r="M15" s="25">
        <f t="shared" si="2"/>
        <v>7725094.3874864113</v>
      </c>
      <c r="N15" s="25">
        <f t="shared" si="2"/>
        <v>4388513.4056135556</v>
      </c>
      <c r="O15" s="25">
        <f t="shared" si="2"/>
        <v>4388513.4056135556</v>
      </c>
      <c r="P15" s="25">
        <f t="shared" si="2"/>
        <v>4411331.6160395965</v>
      </c>
      <c r="Q15" s="25">
        <f t="shared" si="2"/>
        <v>4411331.6160395965</v>
      </c>
      <c r="R15" s="25">
        <f t="shared" si="2"/>
        <v>4411331.6160395965</v>
      </c>
      <c r="S15" s="25">
        <f t="shared" si="2"/>
        <v>4411331.6160395965</v>
      </c>
      <c r="T15" s="25">
        <f t="shared" si="2"/>
        <v>4411331.6160395965</v>
      </c>
      <c r="U15" s="25">
        <f t="shared" si="2"/>
        <v>4411331.6160395965</v>
      </c>
      <c r="V15" s="25">
        <f t="shared" si="2"/>
        <v>4411331.6160395965</v>
      </c>
      <c r="W15" s="25">
        <f t="shared" si="2"/>
        <v>4411331.6160395965</v>
      </c>
      <c r="X15" s="25">
        <f t="shared" si="2"/>
        <v>4411331.6160395965</v>
      </c>
      <c r="Y15" s="25">
        <f t="shared" si="2"/>
        <v>4411331.6160395965</v>
      </c>
      <c r="Z15" s="25">
        <f t="shared" si="2"/>
        <v>4625706.6408288162</v>
      </c>
      <c r="AA15" s="25">
        <f t="shared" si="2"/>
        <v>4625706.6408288162</v>
      </c>
      <c r="AB15" s="25">
        <f t="shared" si="2"/>
        <v>4649809.5570119303</v>
      </c>
      <c r="AC15" s="25">
        <f t="shared" si="2"/>
        <v>4649809.5570119303</v>
      </c>
      <c r="AD15" s="25">
        <f t="shared" si="2"/>
        <v>4649809.5570119303</v>
      </c>
      <c r="AE15" s="25">
        <f t="shared" si="2"/>
        <v>4649809.5570119303</v>
      </c>
      <c r="AF15" s="25">
        <f t="shared" si="2"/>
        <v>4649809.5570119303</v>
      </c>
      <c r="AG15" s="25">
        <f t="shared" si="2"/>
        <v>4649809.5570119303</v>
      </c>
      <c r="AH15" s="25">
        <f t="shared" si="2"/>
        <v>4649809.5570119303</v>
      </c>
      <c r="AI15" s="25">
        <f t="shared" si="2"/>
        <v>4649809.5570119303</v>
      </c>
      <c r="AJ15" s="25">
        <f t="shared" si="2"/>
        <v>4649809.5570119303</v>
      </c>
      <c r="AK15" s="25">
        <f t="shared" si="2"/>
        <v>4649809.5570119303</v>
      </c>
    </row>
    <row r="16" spans="1:38" ht="15.75" thickTop="1" x14ac:dyDescent="0.25"/>
    <row r="18" spans="1:38" s="27" customFormat="1" x14ac:dyDescent="0.25">
      <c r="A18" s="26" t="s">
        <v>70</v>
      </c>
      <c r="B18" s="26">
        <f>-B15</f>
        <v>-2943597.61581907</v>
      </c>
      <c r="C18" s="26">
        <f t="shared" ref="C18:AK18" si="3">-C15</f>
        <v>-3218539.8231097697</v>
      </c>
      <c r="D18" s="26">
        <f t="shared" si="3"/>
        <v>-3627021.0094588096</v>
      </c>
      <c r="E18" s="26">
        <f t="shared" si="3"/>
        <v>-3609508.6370965107</v>
      </c>
      <c r="F18" s="26">
        <f t="shared" si="3"/>
        <v>-3627021.0171286096</v>
      </c>
      <c r="G18" s="26">
        <f t="shared" si="3"/>
        <v>-3609508.7622774108</v>
      </c>
      <c r="H18" s="26">
        <f t="shared" si="3"/>
        <v>-3627020.9231052096</v>
      </c>
      <c r="I18" s="26">
        <f t="shared" si="3"/>
        <v>-3627021.0557733099</v>
      </c>
      <c r="J18" s="26">
        <f t="shared" si="3"/>
        <v>-3609508.6752930111</v>
      </c>
      <c r="K18" s="26">
        <f t="shared" si="3"/>
        <v>-3625369.7989589092</v>
      </c>
      <c r="L18" s="26">
        <f t="shared" si="3"/>
        <v>-3607356.7080294103</v>
      </c>
      <c r="M18" s="26">
        <f t="shared" si="3"/>
        <v>-7725094.3874864113</v>
      </c>
      <c r="N18" s="26">
        <f t="shared" si="3"/>
        <v>-4388513.4056135556</v>
      </c>
      <c r="O18" s="26">
        <f t="shared" si="3"/>
        <v>-4388513.4056135556</v>
      </c>
      <c r="P18" s="26">
        <f t="shared" si="3"/>
        <v>-4411331.6160395965</v>
      </c>
      <c r="Q18" s="26">
        <f t="shared" si="3"/>
        <v>-4411331.6160395965</v>
      </c>
      <c r="R18" s="26">
        <f t="shared" si="3"/>
        <v>-4411331.6160395965</v>
      </c>
      <c r="S18" s="26">
        <f t="shared" si="3"/>
        <v>-4411331.6160395965</v>
      </c>
      <c r="T18" s="26">
        <f t="shared" si="3"/>
        <v>-4411331.6160395965</v>
      </c>
      <c r="U18" s="26">
        <f t="shared" si="3"/>
        <v>-4411331.6160395965</v>
      </c>
      <c r="V18" s="26">
        <f t="shared" si="3"/>
        <v>-4411331.6160395965</v>
      </c>
      <c r="W18" s="26">
        <f t="shared" si="3"/>
        <v>-4411331.6160395965</v>
      </c>
      <c r="X18" s="26">
        <f t="shared" si="3"/>
        <v>-4411331.6160395965</v>
      </c>
      <c r="Y18" s="26">
        <f t="shared" si="3"/>
        <v>-4411331.6160395965</v>
      </c>
      <c r="Z18" s="26">
        <f t="shared" si="3"/>
        <v>-4625706.6408288162</v>
      </c>
      <c r="AA18" s="26">
        <f t="shared" si="3"/>
        <v>-4625706.6408288162</v>
      </c>
      <c r="AB18" s="26">
        <f t="shared" si="3"/>
        <v>-4649809.5570119303</v>
      </c>
      <c r="AC18" s="26">
        <f t="shared" si="3"/>
        <v>-4649809.5570119303</v>
      </c>
      <c r="AD18" s="26">
        <f t="shared" si="3"/>
        <v>-4649809.5570119303</v>
      </c>
      <c r="AE18" s="26">
        <f t="shared" si="3"/>
        <v>-4649809.5570119303</v>
      </c>
      <c r="AF18" s="26">
        <f t="shared" si="3"/>
        <v>-4649809.5570119303</v>
      </c>
      <c r="AG18" s="26">
        <f t="shared" si="3"/>
        <v>-4649809.5570119303</v>
      </c>
      <c r="AH18" s="26">
        <f t="shared" si="3"/>
        <v>-4649809.5570119303</v>
      </c>
      <c r="AI18" s="26">
        <f t="shared" si="3"/>
        <v>-4649809.5570119303</v>
      </c>
      <c r="AJ18" s="26">
        <f t="shared" si="3"/>
        <v>-4649809.5570119303</v>
      </c>
      <c r="AK18" s="26">
        <f t="shared" si="3"/>
        <v>-4649809.5570119303</v>
      </c>
    </row>
    <row r="19" spans="1:38" s="27" customFormat="1" x14ac:dyDescent="0.25">
      <c r="A19" s="26" t="s">
        <v>71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>
        <f>SUM(B18:M18)</f>
        <v>-46456568.413536444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>
        <f t="shared" ref="Y19" si="4">SUM(N18:Y18)</f>
        <v>-52890342.971623078</v>
      </c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>
        <f t="shared" ref="AK19" si="5">SUM(Z18:AK18)</f>
        <v>-55749508.85177695</v>
      </c>
    </row>
    <row r="20" spans="1:38" s="27" customForma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2" spans="1:38" ht="15.75" thickBot="1" x14ac:dyDescent="0.3"/>
    <row r="23" spans="1:38" x14ac:dyDescent="0.25">
      <c r="A23" s="32" t="s">
        <v>69</v>
      </c>
      <c r="Y23" s="23">
        <f>Y19-Y41</f>
        <v>-3499507.8860920966</v>
      </c>
      <c r="AK23" s="23">
        <f>AK19-AK41</f>
        <v>-3638130.3358530328</v>
      </c>
    </row>
    <row r="24" spans="1:38" ht="15.75" thickBot="1" x14ac:dyDescent="0.3">
      <c r="A24" s="33" t="s">
        <v>66</v>
      </c>
      <c r="Y24" s="22">
        <v>0.96898356353846704</v>
      </c>
      <c r="AK24" s="22">
        <v>0.96912217513435939</v>
      </c>
    </row>
    <row r="25" spans="1:38" x14ac:dyDescent="0.25">
      <c r="Y25" s="23">
        <f>Y23*Y24</f>
        <v>-3390965.6220964873</v>
      </c>
      <c r="AK25" s="23">
        <f>+AK23*AK24</f>
        <v>-3525792.7845041887</v>
      </c>
    </row>
    <row r="26" spans="1:38" s="70" customFormat="1" x14ac:dyDescent="0.25"/>
    <row r="27" spans="1:38" s="72" customFormat="1" ht="15.75" thickBot="1" x14ac:dyDescent="0.3">
      <c r="A27" s="72" t="s">
        <v>85</v>
      </c>
    </row>
    <row r="28" spans="1:38" s="27" customFormat="1" ht="15.75" thickBot="1" x14ac:dyDescent="0.3">
      <c r="A28" s="28" t="s">
        <v>62</v>
      </c>
      <c r="B28" s="28" t="s">
        <v>26</v>
      </c>
      <c r="C28" s="28" t="s">
        <v>27</v>
      </c>
      <c r="D28" s="28" t="s">
        <v>28</v>
      </c>
      <c r="E28" s="28" t="s">
        <v>29</v>
      </c>
      <c r="F28" s="28" t="s">
        <v>30</v>
      </c>
      <c r="G28" s="28" t="s">
        <v>31</v>
      </c>
      <c r="H28" s="28" t="s">
        <v>32</v>
      </c>
      <c r="I28" s="28" t="s">
        <v>33</v>
      </c>
      <c r="J28" s="28" t="s">
        <v>34</v>
      </c>
      <c r="K28" s="28" t="s">
        <v>35</v>
      </c>
      <c r="L28" s="28" t="s">
        <v>36</v>
      </c>
      <c r="M28" s="28" t="s">
        <v>37</v>
      </c>
      <c r="N28" s="28" t="s">
        <v>38</v>
      </c>
      <c r="O28" s="28" t="s">
        <v>39</v>
      </c>
      <c r="P28" s="28" t="s">
        <v>40</v>
      </c>
      <c r="Q28" s="28" t="s">
        <v>41</v>
      </c>
      <c r="R28" s="28" t="s">
        <v>42</v>
      </c>
      <c r="S28" s="28" t="s">
        <v>43</v>
      </c>
      <c r="T28" s="28" t="s">
        <v>44</v>
      </c>
      <c r="U28" s="28" t="s">
        <v>45</v>
      </c>
      <c r="V28" s="28" t="s">
        <v>46</v>
      </c>
      <c r="W28" s="28" t="s">
        <v>47</v>
      </c>
      <c r="X28" s="28" t="s">
        <v>48</v>
      </c>
      <c r="Y28" s="28" t="s">
        <v>49</v>
      </c>
      <c r="Z28" s="28" t="s">
        <v>50</v>
      </c>
      <c r="AA28" s="28" t="s">
        <v>51</v>
      </c>
      <c r="AB28" s="28" t="s">
        <v>52</v>
      </c>
      <c r="AC28" s="28" t="s">
        <v>53</v>
      </c>
      <c r="AD28" s="28" t="s">
        <v>54</v>
      </c>
      <c r="AE28" s="28" t="s">
        <v>55</v>
      </c>
      <c r="AF28" s="28" t="s">
        <v>56</v>
      </c>
      <c r="AG28" s="28" t="s">
        <v>57</v>
      </c>
      <c r="AH28" s="28" t="s">
        <v>58</v>
      </c>
      <c r="AI28" s="28" t="s">
        <v>59</v>
      </c>
      <c r="AJ28" s="28" t="s">
        <v>60</v>
      </c>
      <c r="AK28" s="28" t="s">
        <v>61</v>
      </c>
    </row>
    <row r="30" spans="1:38" s="30" customFormat="1" x14ac:dyDescent="0.25">
      <c r="A30" s="30" t="s">
        <v>68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3" spans="1:37" x14ac:dyDescent="0.25">
      <c r="A33" s="22" t="s">
        <v>63</v>
      </c>
      <c r="B33" s="23">
        <v>2891958.0311006503</v>
      </c>
      <c r="C33" s="23">
        <v>3166900.23839135</v>
      </c>
      <c r="D33" s="23">
        <v>3553896.7618630491</v>
      </c>
      <c r="E33" s="23">
        <v>3536384.3895007502</v>
      </c>
      <c r="F33" s="23">
        <v>3553896.7695328491</v>
      </c>
      <c r="G33" s="23">
        <v>3536384.5146816503</v>
      </c>
      <c r="H33" s="23">
        <v>3553896.6755094491</v>
      </c>
      <c r="I33" s="23">
        <v>3553896.8081775494</v>
      </c>
      <c r="J33" s="23">
        <v>3536384.4276972506</v>
      </c>
      <c r="K33" s="23">
        <v>3552245.5513631487</v>
      </c>
      <c r="L33" s="23">
        <v>3534232.4604336498</v>
      </c>
      <c r="M33" s="23">
        <v>7651970.1398906512</v>
      </c>
      <c r="N33" s="23">
        <v>4047569.0976552088</v>
      </c>
      <c r="O33" s="23">
        <v>4047569.0976552088</v>
      </c>
      <c r="P33" s="23">
        <v>4047569.0976552088</v>
      </c>
      <c r="Q33" s="23">
        <v>4047569.0976552088</v>
      </c>
      <c r="R33" s="23">
        <v>4047569.0976552088</v>
      </c>
      <c r="S33" s="23">
        <v>4047569.0976552088</v>
      </c>
      <c r="T33" s="23">
        <v>4047569.0976552088</v>
      </c>
      <c r="U33" s="23">
        <v>4047569.0976552088</v>
      </c>
      <c r="V33" s="23">
        <v>4047569.0976552088</v>
      </c>
      <c r="W33" s="23">
        <v>4047569.0976552088</v>
      </c>
      <c r="X33" s="23">
        <v>4047569.0976552088</v>
      </c>
      <c r="Y33" s="23">
        <v>4047569.0976552088</v>
      </c>
      <c r="Z33" s="23">
        <v>4269021.9190850165</v>
      </c>
      <c r="AA33" s="23">
        <v>4269021.9190850165</v>
      </c>
      <c r="AB33" s="23">
        <v>4269021.9190850165</v>
      </c>
      <c r="AC33" s="23">
        <v>4269021.9190850165</v>
      </c>
      <c r="AD33" s="23">
        <v>4269021.9190850165</v>
      </c>
      <c r="AE33" s="23">
        <v>4269021.9190850165</v>
      </c>
      <c r="AF33" s="23">
        <v>4269021.9190850165</v>
      </c>
      <c r="AG33" s="23">
        <v>4269021.9190850165</v>
      </c>
      <c r="AH33" s="23">
        <v>4269021.9190850165</v>
      </c>
      <c r="AI33" s="23">
        <v>4269021.9190850165</v>
      </c>
      <c r="AJ33" s="23">
        <v>4269021.9190850165</v>
      </c>
      <c r="AK33" s="23">
        <v>4269021.9190850165</v>
      </c>
    </row>
    <row r="35" spans="1:37" x14ac:dyDescent="0.25">
      <c r="A35" s="22" t="s">
        <v>64</v>
      </c>
      <c r="B35" s="23">
        <v>57178.421220722208</v>
      </c>
      <c r="C35" s="23">
        <v>57178.421220722208</v>
      </c>
      <c r="D35" s="23">
        <v>80967.518489500275</v>
      </c>
      <c r="E35" s="23">
        <v>80967.518489500275</v>
      </c>
      <c r="F35" s="23">
        <v>80967.518489500275</v>
      </c>
      <c r="G35" s="23">
        <v>80967.518489500275</v>
      </c>
      <c r="H35" s="23">
        <v>80967.518489500275</v>
      </c>
      <c r="I35" s="23">
        <v>80967.518489500275</v>
      </c>
      <c r="J35" s="23">
        <v>80967.518489500275</v>
      </c>
      <c r="K35" s="23">
        <v>80967.518489500275</v>
      </c>
      <c r="L35" s="23">
        <v>80967.518489500275</v>
      </c>
      <c r="M35" s="23">
        <v>80967.518489500275</v>
      </c>
      <c r="N35" s="23">
        <v>47362.553759216295</v>
      </c>
      <c r="O35" s="23">
        <v>47362.553759216295</v>
      </c>
      <c r="P35" s="23">
        <v>72528.080615004103</v>
      </c>
      <c r="Q35" s="23">
        <v>72528.080615004103</v>
      </c>
      <c r="R35" s="23">
        <v>72528.080615004103</v>
      </c>
      <c r="S35" s="23">
        <v>72528.080615004103</v>
      </c>
      <c r="T35" s="23">
        <v>72528.080615004103</v>
      </c>
      <c r="U35" s="23">
        <v>72528.080615004103</v>
      </c>
      <c r="V35" s="23">
        <v>72528.080615004103</v>
      </c>
      <c r="W35" s="23">
        <v>72528.080615004103</v>
      </c>
      <c r="X35" s="23">
        <v>72528.080615004103</v>
      </c>
      <c r="Y35" s="23">
        <v>72528.080615004103</v>
      </c>
      <c r="Z35" s="23">
        <v>51440.964996024901</v>
      </c>
      <c r="AA35" s="23">
        <v>51440.964996024901</v>
      </c>
      <c r="AB35" s="23">
        <v>78023.355691167118</v>
      </c>
      <c r="AC35" s="23">
        <v>78023.355691167118</v>
      </c>
      <c r="AD35" s="23">
        <v>78023.355691167118</v>
      </c>
      <c r="AE35" s="23">
        <v>78023.355691167118</v>
      </c>
      <c r="AF35" s="23">
        <v>78023.355691167118</v>
      </c>
      <c r="AG35" s="23">
        <v>78023.355691167118</v>
      </c>
      <c r="AH35" s="23">
        <v>78023.355691167118</v>
      </c>
      <c r="AI35" s="23">
        <v>78023.355691167118</v>
      </c>
      <c r="AJ35" s="23">
        <v>78023.355691167118</v>
      </c>
      <c r="AK35" s="23">
        <v>78023.355691167118</v>
      </c>
    </row>
    <row r="37" spans="1:37" ht="15.75" thickBot="1" x14ac:dyDescent="0.3">
      <c r="A37" s="24" t="s">
        <v>65</v>
      </c>
      <c r="B37" s="25">
        <v>2949136.4523213725</v>
      </c>
      <c r="C37" s="25">
        <v>3224078.6596120722</v>
      </c>
      <c r="D37" s="25">
        <v>3634864.2803525496</v>
      </c>
      <c r="E37" s="25">
        <v>3617351.9079902507</v>
      </c>
      <c r="F37" s="25">
        <v>3634864.2880223496</v>
      </c>
      <c r="G37" s="25">
        <v>3617352.0331711508</v>
      </c>
      <c r="H37" s="25">
        <v>3634864.1939989496</v>
      </c>
      <c r="I37" s="25">
        <v>3634864.3266670499</v>
      </c>
      <c r="J37" s="25">
        <v>3617351.9461867511</v>
      </c>
      <c r="K37" s="25">
        <v>3633213.0698526492</v>
      </c>
      <c r="L37" s="25">
        <v>3615199.9789231503</v>
      </c>
      <c r="M37" s="25">
        <v>7732937.6583801517</v>
      </c>
      <c r="N37" s="25">
        <v>4094931.6514144251</v>
      </c>
      <c r="O37" s="25">
        <v>4094931.6514144251</v>
      </c>
      <c r="P37" s="25">
        <v>4120097.1782702128</v>
      </c>
      <c r="Q37" s="25">
        <v>4120097.1782702128</v>
      </c>
      <c r="R37" s="25">
        <v>4120097.1782702128</v>
      </c>
      <c r="S37" s="25">
        <v>4120097.1782702128</v>
      </c>
      <c r="T37" s="25">
        <v>4120097.1782702128</v>
      </c>
      <c r="U37" s="25">
        <v>4120097.1782702128</v>
      </c>
      <c r="V37" s="25">
        <v>4120097.1782702128</v>
      </c>
      <c r="W37" s="25">
        <v>4120097.1782702128</v>
      </c>
      <c r="X37" s="25">
        <v>4120097.1782702128</v>
      </c>
      <c r="Y37" s="25">
        <v>4120097.1782702128</v>
      </c>
      <c r="Z37" s="25">
        <v>4320462.8840810414</v>
      </c>
      <c r="AA37" s="25">
        <v>4320462.8840810414</v>
      </c>
      <c r="AB37" s="25">
        <v>4347045.274776184</v>
      </c>
      <c r="AC37" s="25">
        <v>4347045.274776184</v>
      </c>
      <c r="AD37" s="25">
        <v>4347045.274776184</v>
      </c>
      <c r="AE37" s="25">
        <v>4347045.274776184</v>
      </c>
      <c r="AF37" s="25">
        <v>4347045.274776184</v>
      </c>
      <c r="AG37" s="25">
        <v>4347045.274776184</v>
      </c>
      <c r="AH37" s="25">
        <v>4347045.274776184</v>
      </c>
      <c r="AI37" s="25">
        <v>4347045.274776184</v>
      </c>
      <c r="AJ37" s="25">
        <v>4347045.274776184</v>
      </c>
      <c r="AK37" s="25">
        <v>4347045.274776184</v>
      </c>
    </row>
    <row r="38" spans="1:37" ht="15.75" thickTop="1" x14ac:dyDescent="0.25"/>
    <row r="40" spans="1:37" s="27" customFormat="1" x14ac:dyDescent="0.25">
      <c r="A40" s="71" t="s">
        <v>70</v>
      </c>
      <c r="B40" s="71">
        <v>-2949136.4523213725</v>
      </c>
      <c r="C40" s="71">
        <v>-3224078.6596120722</v>
      </c>
      <c r="D40" s="71">
        <v>-3634864.2803525496</v>
      </c>
      <c r="E40" s="71">
        <v>-3617351.9079902507</v>
      </c>
      <c r="F40" s="71">
        <v>-3634864.2880223496</v>
      </c>
      <c r="G40" s="71">
        <v>-3617352.0331711508</v>
      </c>
      <c r="H40" s="71">
        <v>-3634864.1939989496</v>
      </c>
      <c r="I40" s="71">
        <v>-3634864.3266670499</v>
      </c>
      <c r="J40" s="71">
        <v>-3617351.9461867511</v>
      </c>
      <c r="K40" s="71">
        <v>-3633213.0698526492</v>
      </c>
      <c r="L40" s="71">
        <v>-3615199.9789231503</v>
      </c>
      <c r="M40" s="71">
        <v>-7732937.6583801517</v>
      </c>
      <c r="N40" s="71">
        <v>-4094931.6514144251</v>
      </c>
      <c r="O40" s="71">
        <v>-4094931.6514144251</v>
      </c>
      <c r="P40" s="71">
        <v>-4120097.1782702128</v>
      </c>
      <c r="Q40" s="71">
        <v>-4120097.1782702128</v>
      </c>
      <c r="R40" s="71">
        <v>-4120097.1782702128</v>
      </c>
      <c r="S40" s="71">
        <v>-4120097.1782702128</v>
      </c>
      <c r="T40" s="71">
        <v>-4120097.1782702128</v>
      </c>
      <c r="U40" s="71">
        <v>-4120097.1782702128</v>
      </c>
      <c r="V40" s="71">
        <v>-4120097.1782702128</v>
      </c>
      <c r="W40" s="71">
        <v>-4120097.1782702128</v>
      </c>
      <c r="X40" s="71">
        <v>-4120097.1782702128</v>
      </c>
      <c r="Y40" s="71">
        <v>-4120097.1782702128</v>
      </c>
      <c r="Z40" s="71">
        <v>-4320462.8840810414</v>
      </c>
      <c r="AA40" s="71">
        <v>-4320462.8840810414</v>
      </c>
      <c r="AB40" s="71">
        <v>-4347045.274776184</v>
      </c>
      <c r="AC40" s="71">
        <v>-4347045.274776184</v>
      </c>
      <c r="AD40" s="71">
        <v>-4347045.274776184</v>
      </c>
      <c r="AE40" s="71">
        <v>-4347045.274776184</v>
      </c>
      <c r="AF40" s="71">
        <v>-4347045.274776184</v>
      </c>
      <c r="AG40" s="71">
        <v>-4347045.274776184</v>
      </c>
      <c r="AH40" s="71">
        <v>-4347045.274776184</v>
      </c>
      <c r="AI40" s="71">
        <v>-4347045.274776184</v>
      </c>
      <c r="AJ40" s="71">
        <v>-4347045.274776184</v>
      </c>
      <c r="AK40" s="71">
        <v>-4347045.274776184</v>
      </c>
    </row>
    <row r="41" spans="1:37" s="27" customFormat="1" x14ac:dyDescent="0.25">
      <c r="A41" s="71" t="s">
        <v>71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>
        <v>-46546078.795478448</v>
      </c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>
        <v>-49390835.085530981</v>
      </c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>
        <v>-52111378.515923917</v>
      </c>
    </row>
    <row r="42" spans="1:37" s="27" customForma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</row>
  </sheetData>
  <pageMargins left="0.53" right="0.39" top="0.75" bottom="0.75" header="0.3" footer="0.3"/>
  <pageSetup scale="52" orientation="landscape" r:id="rId1"/>
  <colBreaks count="2" manualBreakCount="2">
    <brk id="13" max="21" man="1"/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zoomScale="90" zoomScaleNormal="90" workbookViewId="0">
      <selection sqref="A1:A2"/>
    </sheetView>
  </sheetViews>
  <sheetFormatPr defaultRowHeight="15" x14ac:dyDescent="0.25"/>
  <cols>
    <col min="1" max="1" width="4.5703125" style="50" customWidth="1"/>
    <col min="2" max="2" width="24.140625" customWidth="1"/>
    <col min="3" max="14" width="14.5703125" bestFit="1" customWidth="1"/>
    <col min="15" max="15" width="38.7109375" customWidth="1"/>
    <col min="16" max="17" width="14.5703125" bestFit="1" customWidth="1"/>
    <col min="18" max="19" width="13.85546875" bestFit="1" customWidth="1"/>
  </cols>
  <sheetData>
    <row r="1" spans="1:20" x14ac:dyDescent="0.25">
      <c r="A1" s="22" t="s">
        <v>89</v>
      </c>
    </row>
    <row r="2" spans="1:20" x14ac:dyDescent="0.25">
      <c r="A2" s="22" t="s">
        <v>87</v>
      </c>
    </row>
    <row r="3" spans="1:20" x14ac:dyDescent="0.25">
      <c r="A3" s="50" t="s">
        <v>17</v>
      </c>
      <c r="C3" s="51">
        <v>44197</v>
      </c>
      <c r="D3" s="51">
        <v>44228</v>
      </c>
      <c r="E3" s="51">
        <v>44256</v>
      </c>
      <c r="F3" s="51">
        <v>44287</v>
      </c>
      <c r="G3" s="51">
        <v>44317</v>
      </c>
      <c r="H3" s="51">
        <v>44348</v>
      </c>
      <c r="I3" s="51">
        <v>44378</v>
      </c>
      <c r="J3" s="51">
        <v>44409</v>
      </c>
      <c r="K3" s="51">
        <v>44440</v>
      </c>
      <c r="L3" s="51">
        <v>44470</v>
      </c>
      <c r="M3" s="51">
        <v>44501</v>
      </c>
      <c r="N3" s="51">
        <v>44531</v>
      </c>
      <c r="O3">
        <v>2021</v>
      </c>
      <c r="P3">
        <v>2022</v>
      </c>
      <c r="Q3">
        <v>2023</v>
      </c>
    </row>
    <row r="4" spans="1:20" x14ac:dyDescent="0.25">
      <c r="B4" t="s">
        <v>18</v>
      </c>
      <c r="C4" s="52">
        <v>2843125.175423</v>
      </c>
      <c r="D4" s="52">
        <v>3290901.9371535</v>
      </c>
      <c r="E4" s="52">
        <v>3907327.1864554998</v>
      </c>
      <c r="F4" s="52">
        <v>3880831.1318736002</v>
      </c>
      <c r="G4" s="52">
        <v>3907327.2305517001</v>
      </c>
      <c r="H4" s="52">
        <v>3880831.2986311</v>
      </c>
      <c r="I4" s="52">
        <v>3907327.0648989999</v>
      </c>
      <c r="J4" s="52">
        <v>3907327.2535077999</v>
      </c>
      <c r="K4" s="52">
        <v>3880831.2020541001</v>
      </c>
      <c r="L4" s="52">
        <v>3905675.9701675</v>
      </c>
      <c r="M4" s="52">
        <v>3878276.0209055999</v>
      </c>
      <c r="N4" s="52">
        <v>10553905.9247951</v>
      </c>
      <c r="O4" s="52">
        <v>51743687.396417499</v>
      </c>
      <c r="P4" s="52">
        <v>55365799.4703665</v>
      </c>
      <c r="Q4" s="52">
        <v>59241484.988343</v>
      </c>
      <c r="R4" s="52"/>
      <c r="S4" s="52"/>
    </row>
    <row r="5" spans="1:20" x14ac:dyDescent="0.25">
      <c r="B5" t="s">
        <v>19</v>
      </c>
      <c r="C5" s="52">
        <v>1613885.4749113</v>
      </c>
      <c r="D5" s="52">
        <v>1613885.4749113</v>
      </c>
      <c r="E5" s="52">
        <v>1613885.4749113</v>
      </c>
      <c r="F5" s="52">
        <v>1613885.4749113</v>
      </c>
      <c r="G5" s="52">
        <v>1613885.4749113</v>
      </c>
      <c r="H5" s="52">
        <v>1613885.4749113</v>
      </c>
      <c r="I5" s="52">
        <v>1613885.4749113</v>
      </c>
      <c r="J5" s="52">
        <v>1613885.4749113</v>
      </c>
      <c r="K5" s="52">
        <v>1613885.4749113</v>
      </c>
      <c r="L5" s="52">
        <v>1613885.4749113</v>
      </c>
      <c r="M5" s="52">
        <v>1613885.4749113</v>
      </c>
      <c r="N5" s="52">
        <v>1613885.4749113</v>
      </c>
      <c r="O5" s="52">
        <v>19366625.698935602</v>
      </c>
      <c r="P5" s="52">
        <v>20722357.2457188</v>
      </c>
      <c r="Q5" s="52">
        <v>22172991.2881428</v>
      </c>
      <c r="R5" s="52"/>
      <c r="S5" s="52"/>
    </row>
    <row r="6" spans="1:20" x14ac:dyDescent="0.25">
      <c r="B6" s="53" t="s">
        <v>20</v>
      </c>
      <c r="C6" s="54">
        <v>57701.41499995</v>
      </c>
      <c r="D6" s="54">
        <v>57701.41499995</v>
      </c>
      <c r="E6" s="54">
        <v>57701.41499995</v>
      </c>
      <c r="F6" s="54">
        <v>57701.41499995</v>
      </c>
      <c r="G6" s="54">
        <v>57701.41499995</v>
      </c>
      <c r="H6" s="54">
        <v>57701.41499995</v>
      </c>
      <c r="I6" s="54">
        <v>57701.41499995</v>
      </c>
      <c r="J6" s="54">
        <v>57701.41499995</v>
      </c>
      <c r="K6" s="54">
        <v>57701.41499995</v>
      </c>
      <c r="L6" s="54">
        <v>57701.41499995</v>
      </c>
      <c r="M6" s="54">
        <v>57701.41499995</v>
      </c>
      <c r="N6" s="54">
        <v>57701.41499995</v>
      </c>
      <c r="O6" s="54">
        <v>692416.97999939998</v>
      </c>
      <c r="P6" s="54">
        <v>713189.41808099998</v>
      </c>
      <c r="Q6" s="54">
        <v>734585.24754180002</v>
      </c>
      <c r="R6" s="54"/>
      <c r="S6" s="54"/>
    </row>
    <row r="7" spans="1:20" x14ac:dyDescent="0.25">
      <c r="A7" s="50" t="s">
        <v>21</v>
      </c>
      <c r="B7" s="50"/>
      <c r="C7" s="55">
        <v>4514712.0653342502</v>
      </c>
      <c r="D7" s="55">
        <v>4962488.8270647498</v>
      </c>
      <c r="E7" s="55">
        <v>5578914.0763667496</v>
      </c>
      <c r="F7" s="55">
        <v>5552418.0217848504</v>
      </c>
      <c r="G7" s="55">
        <v>5578914.1204629494</v>
      </c>
      <c r="H7" s="55">
        <v>5552418.1885423502</v>
      </c>
      <c r="I7" s="55">
        <v>5578913.9548102496</v>
      </c>
      <c r="J7" s="55">
        <v>5578914.1434190497</v>
      </c>
      <c r="K7" s="55">
        <v>5552418.0919653503</v>
      </c>
      <c r="L7" s="55">
        <v>5577262.8600787492</v>
      </c>
      <c r="M7" s="55">
        <v>5549862.9108168492</v>
      </c>
      <c r="N7" s="55">
        <v>12225492.814706352</v>
      </c>
      <c r="O7" s="55">
        <v>71802730.07535249</v>
      </c>
      <c r="P7" s="55">
        <v>76801346.1341663</v>
      </c>
      <c r="Q7" s="55">
        <v>82149061.524027601</v>
      </c>
      <c r="R7" s="55"/>
      <c r="S7" s="55"/>
    </row>
    <row r="9" spans="1:20" x14ac:dyDescent="0.25">
      <c r="A9" s="50" t="s">
        <v>22</v>
      </c>
      <c r="C9" s="52">
        <v>-1011965.7126557</v>
      </c>
      <c r="D9" s="52">
        <v>-1184800.2670955001</v>
      </c>
      <c r="E9" s="52">
        <v>-1414228.9929258002</v>
      </c>
      <c r="F9" s="52">
        <v>-1405245.3107062001</v>
      </c>
      <c r="G9" s="52">
        <v>-1414229.0293522002</v>
      </c>
      <c r="H9" s="52">
        <v>-1405245.3522828</v>
      </c>
      <c r="I9" s="52">
        <v>-1414228.9577229002</v>
      </c>
      <c r="J9" s="52">
        <v>-1414229.0136636</v>
      </c>
      <c r="K9" s="52">
        <v>-1405245.3426901996</v>
      </c>
      <c r="L9" s="52">
        <v>-1414228.9871377002</v>
      </c>
      <c r="M9" s="52">
        <v>-1404842.1288052998</v>
      </c>
      <c r="N9" s="52">
        <v>-3962734.3532377998</v>
      </c>
      <c r="O9" s="52">
        <v>-18851223.448275696</v>
      </c>
      <c r="P9" s="52">
        <v>-20341299.542558197</v>
      </c>
      <c r="Q9" s="52">
        <v>-22309200.166075602</v>
      </c>
      <c r="R9" s="52"/>
      <c r="S9" s="52"/>
    </row>
    <row r="10" spans="1:20" x14ac:dyDescent="0.25">
      <c r="A10" s="50" t="s">
        <v>23</v>
      </c>
      <c r="C10" s="52">
        <v>-586483.96626719995</v>
      </c>
      <c r="D10" s="52">
        <v>-586483.96626719995</v>
      </c>
      <c r="E10" s="52">
        <v>-586483.96626719995</v>
      </c>
      <c r="F10" s="52">
        <v>-586483.96626719995</v>
      </c>
      <c r="G10" s="52">
        <v>-586483.96626719995</v>
      </c>
      <c r="H10" s="52">
        <v>-586483.96626719995</v>
      </c>
      <c r="I10" s="52">
        <v>-586483.96626719995</v>
      </c>
      <c r="J10" s="52">
        <v>-586483.96626719995</v>
      </c>
      <c r="K10" s="52">
        <v>-586483.96626719995</v>
      </c>
      <c r="L10" s="52">
        <v>-586483.96626719995</v>
      </c>
      <c r="M10" s="52">
        <v>-586483.96626719995</v>
      </c>
      <c r="N10" s="52">
        <v>-586483.96626719995</v>
      </c>
      <c r="O10" s="52">
        <v>-7037807.5952063994</v>
      </c>
      <c r="P10" s="52">
        <v>-7586210.1642624</v>
      </c>
      <c r="Q10" s="52">
        <v>-8292913.3163171988</v>
      </c>
      <c r="R10" s="52"/>
      <c r="S10" s="52"/>
    </row>
    <row r="11" spans="1:20" x14ac:dyDescent="0.25">
      <c r="A11" s="50" t="s">
        <v>24</v>
      </c>
      <c r="C11" s="52">
        <v>-24304.355310700001</v>
      </c>
      <c r="D11" s="52">
        <v>-24304.355310700001</v>
      </c>
      <c r="E11" s="52">
        <v>-24304.355310700001</v>
      </c>
      <c r="F11" s="52">
        <v>-24304.355310700001</v>
      </c>
      <c r="G11" s="52">
        <v>-24304.355310700001</v>
      </c>
      <c r="H11" s="52">
        <v>-24304.355310700001</v>
      </c>
      <c r="I11" s="52">
        <v>-24304.355310700001</v>
      </c>
      <c r="J11" s="52">
        <v>-24304.355310700001</v>
      </c>
      <c r="K11" s="52">
        <v>-24304.355310700001</v>
      </c>
      <c r="L11" s="52">
        <v>-24304.355310700001</v>
      </c>
      <c r="M11" s="52">
        <v>-24304.355310700001</v>
      </c>
      <c r="N11" s="52">
        <v>-24304.355310700001</v>
      </c>
      <c r="O11" s="52">
        <v>-291652.26372839994</v>
      </c>
      <c r="P11" s="52">
        <v>-303007.25548320002</v>
      </c>
      <c r="Q11" s="52">
        <v>-318685.01261459995</v>
      </c>
      <c r="R11" s="52"/>
      <c r="S11" s="52"/>
    </row>
    <row r="13" spans="1:20" ht="15.75" thickBot="1" x14ac:dyDescent="0.3">
      <c r="A13" s="73" t="s">
        <v>25</v>
      </c>
      <c r="B13" s="73"/>
      <c r="C13" s="74">
        <v>2891958.0311006503</v>
      </c>
      <c r="D13" s="74">
        <v>3166900.23839135</v>
      </c>
      <c r="E13" s="74">
        <v>3553896.7618630491</v>
      </c>
      <c r="F13" s="74">
        <v>3536384.3895007502</v>
      </c>
      <c r="G13" s="74">
        <v>3553896.7695328491</v>
      </c>
      <c r="H13" s="74">
        <v>3536384.5146816503</v>
      </c>
      <c r="I13" s="74">
        <v>3553896.6755094491</v>
      </c>
      <c r="J13" s="74">
        <v>3553896.8081775494</v>
      </c>
      <c r="K13" s="74">
        <v>3536384.4276972506</v>
      </c>
      <c r="L13" s="74">
        <v>3552245.5513631487</v>
      </c>
      <c r="M13" s="74">
        <v>3534232.4604336498</v>
      </c>
      <c r="N13" s="74">
        <v>7651970.1398906512</v>
      </c>
      <c r="O13" s="74">
        <v>45622046.768141985</v>
      </c>
      <c r="P13" s="74">
        <v>48570829.171862505</v>
      </c>
      <c r="Q13" s="74">
        <v>51228263.029020198</v>
      </c>
      <c r="R13" s="74"/>
      <c r="S13" s="74"/>
    </row>
    <row r="14" spans="1:20" ht="15.75" thickTop="1" x14ac:dyDescent="0.25">
      <c r="O14" s="56" t="s">
        <v>73</v>
      </c>
      <c r="P14" s="22"/>
      <c r="Q14" s="22"/>
      <c r="R14" s="22"/>
      <c r="S14" s="22"/>
    </row>
    <row r="15" spans="1:20" x14ac:dyDescent="0.25">
      <c r="O15" s="57" t="s">
        <v>74</v>
      </c>
      <c r="P15" s="58">
        <v>2630949</v>
      </c>
      <c r="Q15" s="58">
        <v>2734029</v>
      </c>
      <c r="R15" s="58"/>
      <c r="S15" s="58"/>
      <c r="T15" s="59"/>
    </row>
    <row r="16" spans="1:20" x14ac:dyDescent="0.25">
      <c r="O16" s="57" t="s">
        <v>75</v>
      </c>
      <c r="P16" s="58">
        <v>945045</v>
      </c>
      <c r="Q16" s="58">
        <v>986474</v>
      </c>
      <c r="R16" s="58"/>
      <c r="S16" s="58"/>
      <c r="T16" s="59"/>
    </row>
    <row r="17" spans="2:32" x14ac:dyDescent="0.25">
      <c r="O17" s="22"/>
      <c r="P17" s="22"/>
      <c r="Q17" s="22"/>
      <c r="R17" s="22"/>
      <c r="S17" s="22"/>
    </row>
    <row r="18" spans="2:32" x14ac:dyDescent="0.25">
      <c r="O18" s="60" t="s">
        <v>76</v>
      </c>
      <c r="P18" s="61">
        <f>SUM(P13:P17)</f>
        <v>52146823.171862505</v>
      </c>
      <c r="Q18" s="61">
        <f>SUM(Q13:Q17)</f>
        <v>54948766.029020198</v>
      </c>
      <c r="R18" s="61"/>
      <c r="S18" s="61"/>
    </row>
    <row r="19" spans="2:32" x14ac:dyDescent="0.25">
      <c r="O19" s="57"/>
      <c r="P19" s="62"/>
      <c r="Q19" s="62"/>
      <c r="R19" s="62"/>
      <c r="S19" s="62"/>
    </row>
    <row r="20" spans="2:32" ht="39.75" customHeight="1" x14ac:dyDescent="0.25">
      <c r="O20" s="75" t="s">
        <v>77</v>
      </c>
      <c r="P20" s="76"/>
      <c r="Q20" s="76"/>
      <c r="R20" s="76"/>
      <c r="S20" s="76"/>
    </row>
    <row r="21" spans="2:32" ht="32.25" customHeight="1" x14ac:dyDescent="0.25">
      <c r="O21" s="76"/>
      <c r="P21" s="76"/>
      <c r="Q21" s="76"/>
      <c r="R21" s="76"/>
      <c r="S21" s="76"/>
    </row>
    <row r="22" spans="2:32" ht="29.25" customHeight="1" x14ac:dyDescent="0.25">
      <c r="O22" s="76"/>
      <c r="P22" s="76"/>
      <c r="Q22" s="76"/>
      <c r="R22" s="76"/>
      <c r="S22" s="76"/>
    </row>
    <row r="23" spans="2:32" x14ac:dyDescent="0.25">
      <c r="O23" s="57"/>
      <c r="P23" s="62"/>
      <c r="Q23" s="62"/>
      <c r="R23" s="62"/>
      <c r="S23" s="62"/>
    </row>
    <row r="24" spans="2:32" x14ac:dyDescent="0.25">
      <c r="O24" s="57"/>
      <c r="P24" s="62"/>
      <c r="Q24" s="62"/>
      <c r="R24" s="62"/>
      <c r="S24" s="62"/>
    </row>
    <row r="25" spans="2:32" x14ac:dyDescent="0.25">
      <c r="O25" s="57"/>
      <c r="P25" s="62"/>
      <c r="Q25" s="62"/>
      <c r="R25" s="62"/>
      <c r="S25" s="62"/>
    </row>
    <row r="27" spans="2:32" ht="15.75" thickBot="1" x14ac:dyDescent="0.3">
      <c r="B27" t="s">
        <v>78</v>
      </c>
      <c r="C27" s="45">
        <v>57178.421220722208</v>
      </c>
      <c r="D27" s="45">
        <v>57178.421220722208</v>
      </c>
      <c r="E27" s="45">
        <v>80967.518489500275</v>
      </c>
      <c r="F27" s="45">
        <v>80967.518489500275</v>
      </c>
      <c r="G27" s="45">
        <v>80967.518489500275</v>
      </c>
      <c r="H27" s="45">
        <v>80967.518489500275</v>
      </c>
      <c r="I27" s="45">
        <v>80967.518489500275</v>
      </c>
      <c r="J27" s="45">
        <v>80967.518489500275</v>
      </c>
      <c r="K27" s="45">
        <v>80967.518489500275</v>
      </c>
      <c r="L27" s="45">
        <v>80967.518489500275</v>
      </c>
      <c r="M27" s="45">
        <v>80967.518489500275</v>
      </c>
      <c r="N27" s="45">
        <v>80967.518489500275</v>
      </c>
      <c r="O27" s="63"/>
      <c r="P27" s="63"/>
      <c r="Q27" s="63"/>
      <c r="R27" s="63"/>
      <c r="S27" s="63"/>
    </row>
    <row r="28" spans="2:32" x14ac:dyDescent="0.25"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2:32" ht="15" customHeight="1" x14ac:dyDescent="0.25">
      <c r="B29" t="s">
        <v>79</v>
      </c>
      <c r="C29" s="64">
        <f>-C13-C27</f>
        <v>-2949136.4523213725</v>
      </c>
      <c r="D29" s="64">
        <f t="shared" ref="D29:N29" si="0">-D13-D27</f>
        <v>-3224078.6596120722</v>
      </c>
      <c r="E29" s="64">
        <f t="shared" si="0"/>
        <v>-3634864.2803525496</v>
      </c>
      <c r="F29" s="64">
        <f t="shared" si="0"/>
        <v>-3617351.9079902507</v>
      </c>
      <c r="G29" s="64">
        <f t="shared" si="0"/>
        <v>-3634864.2880223496</v>
      </c>
      <c r="H29" s="64">
        <f t="shared" si="0"/>
        <v>-3617352.0331711508</v>
      </c>
      <c r="I29" s="64">
        <f t="shared" si="0"/>
        <v>-3634864.1939989496</v>
      </c>
      <c r="J29" s="64">
        <f t="shared" si="0"/>
        <v>-3634864.3266670499</v>
      </c>
      <c r="K29" s="64">
        <f t="shared" si="0"/>
        <v>-3617351.9461867511</v>
      </c>
      <c r="L29" s="64">
        <f t="shared" si="0"/>
        <v>-3633213.0698526492</v>
      </c>
      <c r="M29" s="64">
        <f t="shared" si="0"/>
        <v>-3615199.9789231503</v>
      </c>
      <c r="N29" s="64">
        <f t="shared" si="0"/>
        <v>-7732937.6583801517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</row>
    <row r="30" spans="2:32" x14ac:dyDescent="0.25"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</row>
    <row r="33" spans="2:14" ht="15.75" thickBot="1" x14ac:dyDescent="0.3">
      <c r="B33" t="s">
        <v>80</v>
      </c>
      <c r="C33" s="65">
        <v>47362.553759216295</v>
      </c>
      <c r="D33" s="65">
        <v>47362.553759216295</v>
      </c>
      <c r="E33" s="65">
        <v>72528.080615004103</v>
      </c>
      <c r="F33" s="65">
        <v>72528.080615004103</v>
      </c>
      <c r="G33" s="65">
        <v>72528.080615004103</v>
      </c>
      <c r="H33" s="65">
        <v>72528.080615004103</v>
      </c>
      <c r="I33" s="65">
        <v>72528.080615004103</v>
      </c>
      <c r="J33" s="65">
        <v>72528.080615004103</v>
      </c>
      <c r="K33" s="65">
        <v>72528.080615004103</v>
      </c>
      <c r="L33" s="65">
        <v>72528.080615004103</v>
      </c>
      <c r="M33" s="65">
        <v>72528.080615004103</v>
      </c>
      <c r="N33" s="65">
        <v>72528.080615004103</v>
      </c>
    </row>
    <row r="34" spans="2:14" x14ac:dyDescent="0.25">
      <c r="C34" s="66">
        <f>$P$13/12</f>
        <v>4047569.0976552088</v>
      </c>
      <c r="D34" s="66">
        <f t="shared" ref="D34:N34" si="1">$P$13/12</f>
        <v>4047569.0976552088</v>
      </c>
      <c r="E34" s="66">
        <f t="shared" si="1"/>
        <v>4047569.0976552088</v>
      </c>
      <c r="F34" s="66">
        <f t="shared" si="1"/>
        <v>4047569.0976552088</v>
      </c>
      <c r="G34" s="66">
        <f t="shared" si="1"/>
        <v>4047569.0976552088</v>
      </c>
      <c r="H34" s="66">
        <f t="shared" si="1"/>
        <v>4047569.0976552088</v>
      </c>
      <c r="I34" s="66">
        <f t="shared" si="1"/>
        <v>4047569.0976552088</v>
      </c>
      <c r="J34" s="66">
        <f t="shared" si="1"/>
        <v>4047569.0976552088</v>
      </c>
      <c r="K34" s="66">
        <f t="shared" si="1"/>
        <v>4047569.0976552088</v>
      </c>
      <c r="L34" s="66">
        <f t="shared" si="1"/>
        <v>4047569.0976552088</v>
      </c>
      <c r="M34" s="66">
        <f t="shared" si="1"/>
        <v>4047569.0976552088</v>
      </c>
      <c r="N34" s="66">
        <f t="shared" si="1"/>
        <v>4047569.0976552088</v>
      </c>
    </row>
    <row r="35" spans="2:14" x14ac:dyDescent="0.25">
      <c r="B35" t="s">
        <v>79</v>
      </c>
      <c r="C35" s="66">
        <f>-C34-C33</f>
        <v>-4094931.6514144251</v>
      </c>
      <c r="D35" s="66">
        <f t="shared" ref="D35:N35" si="2">-D34-D33</f>
        <v>-4094931.6514144251</v>
      </c>
      <c r="E35" s="66">
        <f t="shared" si="2"/>
        <v>-4120097.1782702128</v>
      </c>
      <c r="F35" s="66">
        <f t="shared" si="2"/>
        <v>-4120097.1782702128</v>
      </c>
      <c r="G35" s="66">
        <f t="shared" si="2"/>
        <v>-4120097.1782702128</v>
      </c>
      <c r="H35" s="66">
        <f t="shared" si="2"/>
        <v>-4120097.1782702128</v>
      </c>
      <c r="I35" s="66">
        <f t="shared" si="2"/>
        <v>-4120097.1782702128</v>
      </c>
      <c r="J35" s="66">
        <f t="shared" si="2"/>
        <v>-4120097.1782702128</v>
      </c>
      <c r="K35" s="66">
        <f t="shared" si="2"/>
        <v>-4120097.1782702128</v>
      </c>
      <c r="L35" s="66">
        <f t="shared" si="2"/>
        <v>-4120097.1782702128</v>
      </c>
      <c r="M35" s="66">
        <f t="shared" si="2"/>
        <v>-4120097.1782702128</v>
      </c>
      <c r="N35" s="66">
        <f t="shared" si="2"/>
        <v>-4120097.1782702128</v>
      </c>
    </row>
    <row r="37" spans="2:14" ht="15.75" thickBot="1" x14ac:dyDescent="0.3">
      <c r="B37" t="s">
        <v>81</v>
      </c>
      <c r="C37" s="67">
        <v>51440.964996024901</v>
      </c>
      <c r="D37" s="67">
        <v>51440.964996024901</v>
      </c>
      <c r="E37" s="67">
        <v>78023.355691167118</v>
      </c>
      <c r="F37" s="67">
        <v>78023.355691167118</v>
      </c>
      <c r="G37" s="67">
        <v>78023.355691167118</v>
      </c>
      <c r="H37" s="67">
        <v>78023.355691167118</v>
      </c>
      <c r="I37" s="67">
        <v>78023.355691167118</v>
      </c>
      <c r="J37" s="67">
        <v>78023.355691167118</v>
      </c>
      <c r="K37" s="67">
        <v>78023.355691167118</v>
      </c>
      <c r="L37" s="67">
        <v>78023.355691167118</v>
      </c>
      <c r="M37" s="67">
        <v>78023.355691167118</v>
      </c>
      <c r="N37" s="67">
        <v>78023.355691167118</v>
      </c>
    </row>
    <row r="38" spans="2:14" x14ac:dyDescent="0.25">
      <c r="C38" s="64">
        <f>$Q$13/12</f>
        <v>4269021.9190850165</v>
      </c>
      <c r="D38" s="64">
        <f t="shared" ref="D38:N38" si="3">$Q$13/12</f>
        <v>4269021.9190850165</v>
      </c>
      <c r="E38" s="64">
        <f t="shared" si="3"/>
        <v>4269021.9190850165</v>
      </c>
      <c r="F38" s="64">
        <f t="shared" si="3"/>
        <v>4269021.9190850165</v>
      </c>
      <c r="G38" s="64">
        <f t="shared" si="3"/>
        <v>4269021.9190850165</v>
      </c>
      <c r="H38" s="64">
        <f t="shared" si="3"/>
        <v>4269021.9190850165</v>
      </c>
      <c r="I38" s="64">
        <f t="shared" si="3"/>
        <v>4269021.9190850165</v>
      </c>
      <c r="J38" s="64">
        <f t="shared" si="3"/>
        <v>4269021.9190850165</v>
      </c>
      <c r="K38" s="64">
        <f t="shared" si="3"/>
        <v>4269021.9190850165</v>
      </c>
      <c r="L38" s="64">
        <f t="shared" si="3"/>
        <v>4269021.9190850165</v>
      </c>
      <c r="M38" s="64">
        <f t="shared" si="3"/>
        <v>4269021.9190850165</v>
      </c>
      <c r="N38" s="64">
        <f t="shared" si="3"/>
        <v>4269021.9190850165</v>
      </c>
    </row>
    <row r="39" spans="2:14" x14ac:dyDescent="0.25">
      <c r="B39" t="s">
        <v>79</v>
      </c>
      <c r="C39" s="64">
        <f>-C38-C37</f>
        <v>-4320462.8840810414</v>
      </c>
      <c r="D39" s="64">
        <f t="shared" ref="D39:N39" si="4">-D38-D37</f>
        <v>-4320462.8840810414</v>
      </c>
      <c r="E39" s="64">
        <f t="shared" si="4"/>
        <v>-4347045.274776184</v>
      </c>
      <c r="F39" s="64">
        <f t="shared" si="4"/>
        <v>-4347045.274776184</v>
      </c>
      <c r="G39" s="64">
        <f t="shared" si="4"/>
        <v>-4347045.274776184</v>
      </c>
      <c r="H39" s="64">
        <f t="shared" si="4"/>
        <v>-4347045.274776184</v>
      </c>
      <c r="I39" s="64">
        <f t="shared" si="4"/>
        <v>-4347045.274776184</v>
      </c>
      <c r="J39" s="64">
        <f t="shared" si="4"/>
        <v>-4347045.274776184</v>
      </c>
      <c r="K39" s="64">
        <f t="shared" si="4"/>
        <v>-4347045.274776184</v>
      </c>
      <c r="L39" s="64">
        <f t="shared" si="4"/>
        <v>-4347045.274776184</v>
      </c>
      <c r="M39" s="64">
        <f t="shared" si="4"/>
        <v>-4347045.274776184</v>
      </c>
      <c r="N39" s="64">
        <f t="shared" si="4"/>
        <v>-4347045.274776184</v>
      </c>
    </row>
    <row r="40" spans="2:14" x14ac:dyDescent="0.25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2:14" ht="15.75" thickBot="1" x14ac:dyDescent="0.3">
      <c r="B41" t="s">
        <v>82</v>
      </c>
      <c r="C41" s="68">
        <v>53682.077198581814</v>
      </c>
      <c r="D41" s="68">
        <v>53682.077198581814</v>
      </c>
      <c r="E41" s="68">
        <v>81875.752039895553</v>
      </c>
      <c r="F41" s="68">
        <v>81875.752039895553</v>
      </c>
      <c r="G41" s="68">
        <v>81875.752039895553</v>
      </c>
      <c r="H41" s="68">
        <v>81875.752039895553</v>
      </c>
      <c r="I41" s="68">
        <v>81875.752039895553</v>
      </c>
      <c r="J41" s="68">
        <v>81875.752039895553</v>
      </c>
      <c r="K41" s="68">
        <v>81875.752039895553</v>
      </c>
      <c r="L41" s="68">
        <v>81875.752039895553</v>
      </c>
      <c r="M41" s="68">
        <v>81875.752039895553</v>
      </c>
      <c r="N41" s="68">
        <v>81875.752039895553</v>
      </c>
    </row>
    <row r="42" spans="2:14" x14ac:dyDescent="0.25">
      <c r="C42" s="64">
        <f>$R$13/12</f>
        <v>0</v>
      </c>
      <c r="D42" s="64">
        <f t="shared" ref="D42:N42" si="5">$R$13/12</f>
        <v>0</v>
      </c>
      <c r="E42" s="64">
        <f t="shared" si="5"/>
        <v>0</v>
      </c>
      <c r="F42" s="64">
        <f t="shared" si="5"/>
        <v>0</v>
      </c>
      <c r="G42" s="64">
        <f t="shared" si="5"/>
        <v>0</v>
      </c>
      <c r="H42" s="64">
        <f t="shared" si="5"/>
        <v>0</v>
      </c>
      <c r="I42" s="64">
        <f t="shared" si="5"/>
        <v>0</v>
      </c>
      <c r="J42" s="64">
        <f t="shared" si="5"/>
        <v>0</v>
      </c>
      <c r="K42" s="64">
        <f t="shared" si="5"/>
        <v>0</v>
      </c>
      <c r="L42" s="64">
        <f t="shared" si="5"/>
        <v>0</v>
      </c>
      <c r="M42" s="64">
        <f t="shared" si="5"/>
        <v>0</v>
      </c>
      <c r="N42" s="64">
        <f t="shared" si="5"/>
        <v>0</v>
      </c>
    </row>
    <row r="43" spans="2:14" x14ac:dyDescent="0.25">
      <c r="B43" t="s">
        <v>79</v>
      </c>
      <c r="C43" s="64">
        <f>-C42-C41</f>
        <v>-53682.077198581814</v>
      </c>
      <c r="D43" s="64">
        <f t="shared" ref="D43:N43" si="6">-D42-D41</f>
        <v>-53682.077198581814</v>
      </c>
      <c r="E43" s="64">
        <f t="shared" si="6"/>
        <v>-81875.752039895553</v>
      </c>
      <c r="F43" s="64">
        <f t="shared" si="6"/>
        <v>-81875.752039895553</v>
      </c>
      <c r="G43" s="64">
        <f t="shared" si="6"/>
        <v>-81875.752039895553</v>
      </c>
      <c r="H43" s="64">
        <f t="shared" si="6"/>
        <v>-81875.752039895553</v>
      </c>
      <c r="I43" s="64">
        <f t="shared" si="6"/>
        <v>-81875.752039895553</v>
      </c>
      <c r="J43" s="64">
        <f t="shared" si="6"/>
        <v>-81875.752039895553</v>
      </c>
      <c r="K43" s="64">
        <f t="shared" si="6"/>
        <v>-81875.752039895553</v>
      </c>
      <c r="L43" s="64">
        <f t="shared" si="6"/>
        <v>-81875.752039895553</v>
      </c>
      <c r="M43" s="64">
        <f t="shared" si="6"/>
        <v>-81875.752039895553</v>
      </c>
      <c r="N43" s="64">
        <f t="shared" si="6"/>
        <v>-81875.752039895553</v>
      </c>
    </row>
    <row r="45" spans="2:14" ht="15.75" thickBot="1" x14ac:dyDescent="0.3">
      <c r="B45" t="s">
        <v>83</v>
      </c>
      <c r="C45" s="69">
        <v>56601.056385361488</v>
      </c>
      <c r="D45" s="69">
        <v>56601.056385361488</v>
      </c>
      <c r="E45" s="69">
        <v>86303.914037613533</v>
      </c>
      <c r="F45" s="69">
        <v>86303.914037613533</v>
      </c>
      <c r="G45" s="69">
        <v>86303.914037613533</v>
      </c>
      <c r="H45" s="69">
        <v>86303.914037613533</v>
      </c>
      <c r="I45" s="69">
        <v>86303.914037613533</v>
      </c>
      <c r="J45" s="69">
        <v>86303.914037613533</v>
      </c>
      <c r="K45" s="69">
        <v>86303.914037613533</v>
      </c>
      <c r="L45" s="69">
        <v>86303.914037613533</v>
      </c>
      <c r="M45" s="69">
        <v>86303.914037613533</v>
      </c>
      <c r="N45" s="69">
        <v>86303.914037613533</v>
      </c>
    </row>
    <row r="46" spans="2:14" x14ac:dyDescent="0.25">
      <c r="C46" s="64">
        <f>$S$13/12</f>
        <v>0</v>
      </c>
      <c r="D46" s="64">
        <f t="shared" ref="D46:N46" si="7">$S$13/12</f>
        <v>0</v>
      </c>
      <c r="E46" s="64">
        <f t="shared" si="7"/>
        <v>0</v>
      </c>
      <c r="F46" s="64">
        <f t="shared" si="7"/>
        <v>0</v>
      </c>
      <c r="G46" s="64">
        <f t="shared" si="7"/>
        <v>0</v>
      </c>
      <c r="H46" s="64">
        <f t="shared" si="7"/>
        <v>0</v>
      </c>
      <c r="I46" s="64">
        <f t="shared" si="7"/>
        <v>0</v>
      </c>
      <c r="J46" s="64">
        <f t="shared" si="7"/>
        <v>0</v>
      </c>
      <c r="K46" s="64">
        <f t="shared" si="7"/>
        <v>0</v>
      </c>
      <c r="L46" s="64">
        <f t="shared" si="7"/>
        <v>0</v>
      </c>
      <c r="M46" s="64">
        <f t="shared" si="7"/>
        <v>0</v>
      </c>
      <c r="N46" s="64">
        <f t="shared" si="7"/>
        <v>0</v>
      </c>
    </row>
    <row r="47" spans="2:14" x14ac:dyDescent="0.25">
      <c r="B47" t="s">
        <v>79</v>
      </c>
      <c r="C47" s="64">
        <f>-C46-C45</f>
        <v>-56601.056385361488</v>
      </c>
      <c r="D47" s="64">
        <f t="shared" ref="D47:N47" si="8">-D46-D45</f>
        <v>-56601.056385361488</v>
      </c>
      <c r="E47" s="64">
        <f t="shared" si="8"/>
        <v>-86303.914037613533</v>
      </c>
      <c r="F47" s="64">
        <f t="shared" si="8"/>
        <v>-86303.914037613533</v>
      </c>
      <c r="G47" s="64">
        <f t="shared" si="8"/>
        <v>-86303.914037613533</v>
      </c>
      <c r="H47" s="64">
        <f t="shared" si="8"/>
        <v>-86303.914037613533</v>
      </c>
      <c r="I47" s="64">
        <f t="shared" si="8"/>
        <v>-86303.914037613533</v>
      </c>
      <c r="J47" s="64">
        <f t="shared" si="8"/>
        <v>-86303.914037613533</v>
      </c>
      <c r="K47" s="64">
        <f t="shared" si="8"/>
        <v>-86303.914037613533</v>
      </c>
      <c r="L47" s="64">
        <f t="shared" si="8"/>
        <v>-86303.914037613533</v>
      </c>
      <c r="M47" s="64">
        <f t="shared" si="8"/>
        <v>-86303.914037613533</v>
      </c>
      <c r="N47" s="64">
        <f t="shared" si="8"/>
        <v>-86303.914037613533</v>
      </c>
    </row>
  </sheetData>
  <mergeCells count="3">
    <mergeCell ref="O20:S22"/>
    <mergeCell ref="P29:AF29"/>
    <mergeCell ref="P30:AF3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9"/>
  <sheetViews>
    <sheetView tabSelected="1" zoomScaleNormal="100" workbookViewId="0">
      <selection activeCell="Q1" sqref="Q1:Q2"/>
    </sheetView>
  </sheetViews>
  <sheetFormatPr defaultRowHeight="12.75" x14ac:dyDescent="0.2"/>
  <cols>
    <col min="1" max="1" width="1.7109375" style="3" customWidth="1"/>
    <col min="2" max="2" width="32.7109375" customWidth="1"/>
    <col min="3" max="14" width="11.7109375" customWidth="1"/>
    <col min="15" max="15" width="13.7109375" customWidth="1"/>
    <col min="16" max="16" width="10.28515625" style="34" bestFit="1" customWidth="1"/>
    <col min="17" max="17" width="14" bestFit="1" customWidth="1"/>
    <col min="18" max="18" width="10.28515625" bestFit="1" customWidth="1"/>
  </cols>
  <sheetData>
    <row r="1" spans="1:18" ht="15.75" x14ac:dyDescent="0.25">
      <c r="A1" s="1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Q1" s="22" t="s">
        <v>90</v>
      </c>
    </row>
    <row r="2" spans="1:18" ht="15" x14ac:dyDescent="0.25">
      <c r="B2" t="s">
        <v>1</v>
      </c>
      <c r="P2" s="35" t="s">
        <v>72</v>
      </c>
      <c r="Q2" s="22" t="s">
        <v>87</v>
      </c>
    </row>
    <row r="4" spans="1:18" ht="15.75" x14ac:dyDescent="0.25">
      <c r="A4" s="4" t="s">
        <v>2</v>
      </c>
      <c r="C4" s="5" t="s">
        <v>3</v>
      </c>
      <c r="D4" s="5" t="s">
        <v>3</v>
      </c>
      <c r="E4" s="5" t="s">
        <v>3</v>
      </c>
      <c r="F4" s="5" t="s">
        <v>3</v>
      </c>
      <c r="G4" s="5" t="s">
        <v>3</v>
      </c>
      <c r="H4" s="5" t="s">
        <v>3</v>
      </c>
      <c r="I4" s="5" t="s">
        <v>3</v>
      </c>
      <c r="J4" s="5" t="s">
        <v>3</v>
      </c>
      <c r="K4" s="5" t="s">
        <v>3</v>
      </c>
      <c r="L4" s="5" t="s">
        <v>3</v>
      </c>
      <c r="M4" s="5" t="s">
        <v>3</v>
      </c>
      <c r="N4" s="5" t="s">
        <v>3</v>
      </c>
      <c r="O4" s="5" t="s">
        <v>3</v>
      </c>
    </row>
    <row r="5" spans="1:18" ht="13.5" thickBot="1" x14ac:dyDescent="0.25">
      <c r="B5" s="6" t="s">
        <v>4</v>
      </c>
      <c r="C5" s="7">
        <v>44197</v>
      </c>
      <c r="D5" s="7">
        <v>44228</v>
      </c>
      <c r="E5" s="7">
        <v>44256</v>
      </c>
      <c r="F5" s="7">
        <v>44287</v>
      </c>
      <c r="G5" s="7">
        <v>44317</v>
      </c>
      <c r="H5" s="7">
        <v>44348</v>
      </c>
      <c r="I5" s="7">
        <v>44378</v>
      </c>
      <c r="J5" s="7">
        <v>44409</v>
      </c>
      <c r="K5" s="7">
        <v>44440</v>
      </c>
      <c r="L5" s="7">
        <v>44470</v>
      </c>
      <c r="M5" s="7">
        <v>44501</v>
      </c>
      <c r="N5" s="7">
        <v>44531</v>
      </c>
      <c r="O5" s="8" t="s">
        <v>12</v>
      </c>
    </row>
    <row r="6" spans="1:18" x14ac:dyDescent="0.2">
      <c r="A6"/>
      <c r="B6" s="9" t="s">
        <v>5</v>
      </c>
      <c r="C6" s="36">
        <v>84146.44605688921</v>
      </c>
      <c r="D6" s="36">
        <v>84146.44605688921</v>
      </c>
      <c r="E6" s="36">
        <v>123588.23363157935</v>
      </c>
      <c r="F6" s="36">
        <v>123588.23363157935</v>
      </c>
      <c r="G6" s="36">
        <v>123588.23363157935</v>
      </c>
      <c r="H6" s="36">
        <v>123588.23363157935</v>
      </c>
      <c r="I6" s="36">
        <v>123588.23363157935</v>
      </c>
      <c r="J6" s="36">
        <v>123588.23363157935</v>
      </c>
      <c r="K6" s="36">
        <v>123588.23363157935</v>
      </c>
      <c r="L6" s="36">
        <v>123588.23363157935</v>
      </c>
      <c r="M6" s="36">
        <v>123588.23363157935</v>
      </c>
      <c r="N6" s="36">
        <v>123588.23363157935</v>
      </c>
      <c r="O6" s="36">
        <f t="shared" ref="O6:O11" si="0">SUM(C6:N6)</f>
        <v>1404175.228429572</v>
      </c>
      <c r="P6" s="37"/>
      <c r="Q6" s="10">
        <v>1404175.2284295722</v>
      </c>
      <c r="R6" s="14"/>
    </row>
    <row r="7" spans="1:18" s="38" customFormat="1" x14ac:dyDescent="0.2">
      <c r="B7" s="39" t="s">
        <v>6</v>
      </c>
      <c r="C7" s="36">
        <v>59474.886174636333</v>
      </c>
      <c r="D7" s="36">
        <v>59474.886174636333</v>
      </c>
      <c r="E7" s="36">
        <v>93084.701177897907</v>
      </c>
      <c r="F7" s="36">
        <v>93084.701177897907</v>
      </c>
      <c r="G7" s="36">
        <v>93084.701177897907</v>
      </c>
      <c r="H7" s="36">
        <v>93084.701177897907</v>
      </c>
      <c r="I7" s="36">
        <v>93084.701177897907</v>
      </c>
      <c r="J7" s="36">
        <v>93084.701177897907</v>
      </c>
      <c r="K7" s="36">
        <v>93084.701177897907</v>
      </c>
      <c r="L7" s="36">
        <v>93084.701177897907</v>
      </c>
      <c r="M7" s="36">
        <v>93084.701177897907</v>
      </c>
      <c r="N7" s="36">
        <v>93084.701177897907</v>
      </c>
      <c r="O7" s="36">
        <f t="shared" si="0"/>
        <v>1049796.7841282515</v>
      </c>
      <c r="P7" s="37"/>
      <c r="Q7" s="40">
        <v>1049796.7841282517</v>
      </c>
      <c r="R7" s="14"/>
    </row>
    <row r="8" spans="1:18" s="38" customFormat="1" x14ac:dyDescent="0.2">
      <c r="B8" s="41" t="s">
        <v>7</v>
      </c>
      <c r="C8" s="42">
        <f>C7*0.5</f>
        <v>29737.443087318166</v>
      </c>
      <c r="D8" s="42">
        <f t="shared" ref="D8:N8" si="1">D7*0.5</f>
        <v>29737.443087318166</v>
      </c>
      <c r="E8" s="42">
        <f t="shared" si="1"/>
        <v>46542.350588948953</v>
      </c>
      <c r="F8" s="42">
        <f t="shared" si="1"/>
        <v>46542.350588948953</v>
      </c>
      <c r="G8" s="42">
        <f t="shared" si="1"/>
        <v>46542.350588948953</v>
      </c>
      <c r="H8" s="42">
        <f t="shared" si="1"/>
        <v>46542.350588948953</v>
      </c>
      <c r="I8" s="42">
        <f t="shared" si="1"/>
        <v>46542.350588948953</v>
      </c>
      <c r="J8" s="42">
        <f t="shared" si="1"/>
        <v>46542.350588948953</v>
      </c>
      <c r="K8" s="42">
        <f t="shared" si="1"/>
        <v>46542.350588948953</v>
      </c>
      <c r="L8" s="42">
        <f t="shared" si="1"/>
        <v>46542.350588948953</v>
      </c>
      <c r="M8" s="42">
        <f t="shared" si="1"/>
        <v>46542.350588948953</v>
      </c>
      <c r="N8" s="42">
        <f t="shared" si="1"/>
        <v>46542.350588948953</v>
      </c>
      <c r="O8" s="43">
        <f t="shared" si="0"/>
        <v>524898.39206412574</v>
      </c>
      <c r="P8" s="37"/>
    </row>
    <row r="9" spans="1:18" x14ac:dyDescent="0.2">
      <c r="A9"/>
      <c r="B9" s="41" t="s">
        <v>8</v>
      </c>
      <c r="C9" s="43">
        <f>C6-C7</f>
        <v>24671.559882252877</v>
      </c>
      <c r="D9" s="43">
        <f t="shared" ref="D9:N9" si="2">D6-D7</f>
        <v>24671.559882252877</v>
      </c>
      <c r="E9" s="43">
        <f t="shared" si="2"/>
        <v>30503.532453681444</v>
      </c>
      <c r="F9" s="43">
        <f t="shared" si="2"/>
        <v>30503.532453681444</v>
      </c>
      <c r="G9" s="43">
        <f t="shared" si="2"/>
        <v>30503.532453681444</v>
      </c>
      <c r="H9" s="43">
        <f t="shared" si="2"/>
        <v>30503.532453681444</v>
      </c>
      <c r="I9" s="43">
        <f t="shared" si="2"/>
        <v>30503.532453681444</v>
      </c>
      <c r="J9" s="43">
        <f t="shared" si="2"/>
        <v>30503.532453681444</v>
      </c>
      <c r="K9" s="43">
        <f t="shared" si="2"/>
        <v>30503.532453681444</v>
      </c>
      <c r="L9" s="43">
        <f t="shared" si="2"/>
        <v>30503.532453681444</v>
      </c>
      <c r="M9" s="43">
        <f t="shared" si="2"/>
        <v>30503.532453681444</v>
      </c>
      <c r="N9" s="43">
        <f t="shared" si="2"/>
        <v>30503.532453681444</v>
      </c>
      <c r="O9" s="43">
        <f t="shared" si="0"/>
        <v>354378.4443013203</v>
      </c>
    </row>
    <row r="10" spans="1:18" x14ac:dyDescent="0.2">
      <c r="B10" s="44" t="s">
        <v>9</v>
      </c>
      <c r="C10" s="43">
        <f>SUM(C8:C9)</f>
        <v>54409.00296957104</v>
      </c>
      <c r="D10" s="43">
        <f t="shared" ref="D10:N10" si="3">SUM(D8:D9)</f>
        <v>54409.00296957104</v>
      </c>
      <c r="E10" s="43">
        <f t="shared" si="3"/>
        <v>77045.88304263039</v>
      </c>
      <c r="F10" s="43">
        <f t="shared" si="3"/>
        <v>77045.88304263039</v>
      </c>
      <c r="G10" s="43">
        <f t="shared" si="3"/>
        <v>77045.88304263039</v>
      </c>
      <c r="H10" s="43">
        <f t="shared" si="3"/>
        <v>77045.88304263039</v>
      </c>
      <c r="I10" s="43">
        <f t="shared" si="3"/>
        <v>77045.88304263039</v>
      </c>
      <c r="J10" s="43">
        <f t="shared" si="3"/>
        <v>77045.88304263039</v>
      </c>
      <c r="K10" s="43">
        <f t="shared" si="3"/>
        <v>77045.88304263039</v>
      </c>
      <c r="L10" s="43">
        <f t="shared" si="3"/>
        <v>77045.88304263039</v>
      </c>
      <c r="M10" s="43">
        <f t="shared" si="3"/>
        <v>77045.88304263039</v>
      </c>
      <c r="N10" s="43">
        <f t="shared" si="3"/>
        <v>77045.88304263039</v>
      </c>
      <c r="O10" s="43">
        <f t="shared" si="0"/>
        <v>879276.83636544598</v>
      </c>
    </row>
    <row r="11" spans="1:18" x14ac:dyDescent="0.2">
      <c r="B11" s="44" t="s">
        <v>10</v>
      </c>
      <c r="C11" s="43">
        <f>SUM(C10)*$Q$12</f>
        <v>-2769.4182511511654</v>
      </c>
      <c r="D11" s="43">
        <f t="shared" ref="D11:N11" si="4">SUM(D10)*$Q$12</f>
        <v>-2769.4182511511654</v>
      </c>
      <c r="E11" s="43">
        <f t="shared" si="4"/>
        <v>-3921.635446869886</v>
      </c>
      <c r="F11" s="43">
        <f t="shared" si="4"/>
        <v>-3921.635446869886</v>
      </c>
      <c r="G11" s="43">
        <f t="shared" si="4"/>
        <v>-3921.635446869886</v>
      </c>
      <c r="H11" s="43">
        <f t="shared" si="4"/>
        <v>-3921.635446869886</v>
      </c>
      <c r="I11" s="43">
        <f t="shared" si="4"/>
        <v>-3921.635446869886</v>
      </c>
      <c r="J11" s="43">
        <f t="shared" si="4"/>
        <v>-3921.635446869886</v>
      </c>
      <c r="K11" s="43">
        <f t="shared" si="4"/>
        <v>-3921.635446869886</v>
      </c>
      <c r="L11" s="43">
        <f t="shared" si="4"/>
        <v>-3921.635446869886</v>
      </c>
      <c r="M11" s="43">
        <f t="shared" si="4"/>
        <v>-3921.635446869886</v>
      </c>
      <c r="N11" s="43">
        <f t="shared" si="4"/>
        <v>-3921.635446869886</v>
      </c>
      <c r="O11" s="43">
        <f t="shared" si="0"/>
        <v>-44755.190971001182</v>
      </c>
    </row>
    <row r="12" spans="1:18" ht="13.5" thickBot="1" x14ac:dyDescent="0.25">
      <c r="B12" s="11" t="s">
        <v>11</v>
      </c>
      <c r="C12" s="45">
        <f>SUM(C10:C11)</f>
        <v>51639.584718419872</v>
      </c>
      <c r="D12" s="45">
        <f t="shared" ref="D12:N12" si="5">SUM(D10:D11)</f>
        <v>51639.584718419872</v>
      </c>
      <c r="E12" s="45">
        <f t="shared" si="5"/>
        <v>73124.247595760506</v>
      </c>
      <c r="F12" s="45">
        <f t="shared" si="5"/>
        <v>73124.247595760506</v>
      </c>
      <c r="G12" s="45">
        <f t="shared" si="5"/>
        <v>73124.247595760506</v>
      </c>
      <c r="H12" s="45">
        <f t="shared" si="5"/>
        <v>73124.247595760506</v>
      </c>
      <c r="I12" s="45">
        <f t="shared" si="5"/>
        <v>73124.247595760506</v>
      </c>
      <c r="J12" s="45">
        <f t="shared" si="5"/>
        <v>73124.247595760506</v>
      </c>
      <c r="K12" s="45">
        <f t="shared" si="5"/>
        <v>73124.247595760506</v>
      </c>
      <c r="L12" s="45">
        <f t="shared" si="5"/>
        <v>73124.247595760506</v>
      </c>
      <c r="M12" s="45">
        <f t="shared" si="5"/>
        <v>73124.247595760506</v>
      </c>
      <c r="N12" s="45">
        <f t="shared" si="5"/>
        <v>73124.247595760506</v>
      </c>
      <c r="O12" s="46">
        <f>SUM(O10:O11)</f>
        <v>834521.64539444481</v>
      </c>
      <c r="P12" s="37">
        <v>-89510.381942002336</v>
      </c>
      <c r="Q12" s="12">
        <v>-5.0899999999999987E-2</v>
      </c>
    </row>
    <row r="13" spans="1:18" x14ac:dyDescent="0.2">
      <c r="B13" s="1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8" ht="15.75" x14ac:dyDescent="0.25">
      <c r="A14" s="4" t="s">
        <v>2</v>
      </c>
      <c r="C14" s="5" t="s">
        <v>3</v>
      </c>
      <c r="D14" s="5" t="s">
        <v>3</v>
      </c>
      <c r="E14" s="5" t="s">
        <v>3</v>
      </c>
      <c r="F14" s="5" t="s">
        <v>3</v>
      </c>
      <c r="G14" s="5" t="s">
        <v>3</v>
      </c>
      <c r="H14" s="5" t="s">
        <v>3</v>
      </c>
      <c r="I14" s="5" t="s">
        <v>3</v>
      </c>
      <c r="J14" s="5" t="s">
        <v>3</v>
      </c>
      <c r="K14" s="5" t="s">
        <v>3</v>
      </c>
      <c r="L14" s="5" t="s">
        <v>3</v>
      </c>
      <c r="M14" s="5" t="s">
        <v>3</v>
      </c>
      <c r="N14" s="5" t="s">
        <v>3</v>
      </c>
      <c r="O14" s="5" t="s">
        <v>3</v>
      </c>
    </row>
    <row r="15" spans="1:18" ht="13.5" thickBot="1" x14ac:dyDescent="0.25">
      <c r="B15" s="6" t="s">
        <v>4</v>
      </c>
      <c r="C15" s="7">
        <v>44562</v>
      </c>
      <c r="D15" s="7">
        <v>44593</v>
      </c>
      <c r="E15" s="7">
        <v>44621</v>
      </c>
      <c r="F15" s="7">
        <v>44652</v>
      </c>
      <c r="G15" s="7">
        <v>44682</v>
      </c>
      <c r="H15" s="7">
        <v>44713</v>
      </c>
      <c r="I15" s="7">
        <v>44743</v>
      </c>
      <c r="J15" s="7">
        <v>44774</v>
      </c>
      <c r="K15" s="7">
        <v>44805</v>
      </c>
      <c r="L15" s="7">
        <v>44835</v>
      </c>
      <c r="M15" s="7">
        <v>44866</v>
      </c>
      <c r="N15" s="7">
        <v>44896</v>
      </c>
      <c r="O15" s="8" t="s">
        <v>13</v>
      </c>
    </row>
    <row r="16" spans="1:18" x14ac:dyDescent="0.2">
      <c r="A16"/>
      <c r="B16" s="9" t="s">
        <v>5</v>
      </c>
      <c r="C16" s="36">
        <v>76100.296467923748</v>
      </c>
      <c r="D16" s="36">
        <v>76100.296467923748</v>
      </c>
      <c r="E16" s="36">
        <v>117726.31947277836</v>
      </c>
      <c r="F16" s="36">
        <v>117726.31947277836</v>
      </c>
      <c r="G16" s="36">
        <v>117726.31947277836</v>
      </c>
      <c r="H16" s="36">
        <v>117726.31947277836</v>
      </c>
      <c r="I16" s="36">
        <v>117726.31947277836</v>
      </c>
      <c r="J16" s="36">
        <v>117726.31947277836</v>
      </c>
      <c r="K16" s="36">
        <v>117726.31947277836</v>
      </c>
      <c r="L16" s="36">
        <v>117726.31947277836</v>
      </c>
      <c r="M16" s="36">
        <v>117726.31947277836</v>
      </c>
      <c r="N16" s="36">
        <v>117726.31947277836</v>
      </c>
      <c r="O16" s="36">
        <f t="shared" ref="O16:O21" si="6">SUM(C16:N16)</f>
        <v>1329463.7876636311</v>
      </c>
      <c r="P16" s="37"/>
      <c r="Q16" s="10">
        <v>1329463.7876636311</v>
      </c>
      <c r="R16" s="14"/>
    </row>
    <row r="17" spans="1:18" s="38" customFormat="1" x14ac:dyDescent="0.2">
      <c r="B17" s="39" t="s">
        <v>6</v>
      </c>
      <c r="C17" s="36">
        <v>62226.136706333251</v>
      </c>
      <c r="D17" s="36">
        <v>62226.136706333251</v>
      </c>
      <c r="E17" s="36">
        <v>97671.33078635436</v>
      </c>
      <c r="F17" s="36">
        <v>97671.33078635436</v>
      </c>
      <c r="G17" s="36">
        <v>97671.33078635436</v>
      </c>
      <c r="H17" s="36">
        <v>97671.33078635436</v>
      </c>
      <c r="I17" s="36">
        <v>97671.33078635436</v>
      </c>
      <c r="J17" s="36">
        <v>97671.33078635436</v>
      </c>
      <c r="K17" s="36">
        <v>97671.33078635436</v>
      </c>
      <c r="L17" s="36">
        <v>97671.33078635436</v>
      </c>
      <c r="M17" s="36">
        <v>97671.33078635436</v>
      </c>
      <c r="N17" s="36">
        <v>97671.33078635436</v>
      </c>
      <c r="O17" s="36">
        <f t="shared" si="6"/>
        <v>1101165.58127621</v>
      </c>
      <c r="P17" s="37"/>
      <c r="Q17" s="40">
        <v>1101165.58127621</v>
      </c>
    </row>
    <row r="18" spans="1:18" s="38" customFormat="1" x14ac:dyDescent="0.2">
      <c r="B18" s="41" t="s">
        <v>7</v>
      </c>
      <c r="C18" s="42">
        <f>C17*0.5</f>
        <v>31113.068353166625</v>
      </c>
      <c r="D18" s="42">
        <f t="shared" ref="D18:N18" si="7">D17*0.5</f>
        <v>31113.068353166625</v>
      </c>
      <c r="E18" s="42">
        <f t="shared" si="7"/>
        <v>48835.66539317718</v>
      </c>
      <c r="F18" s="42">
        <f t="shared" si="7"/>
        <v>48835.66539317718</v>
      </c>
      <c r="G18" s="42">
        <f t="shared" si="7"/>
        <v>48835.66539317718</v>
      </c>
      <c r="H18" s="42">
        <f t="shared" si="7"/>
        <v>48835.66539317718</v>
      </c>
      <c r="I18" s="42">
        <f t="shared" si="7"/>
        <v>48835.66539317718</v>
      </c>
      <c r="J18" s="42">
        <f t="shared" si="7"/>
        <v>48835.66539317718</v>
      </c>
      <c r="K18" s="42">
        <f t="shared" si="7"/>
        <v>48835.66539317718</v>
      </c>
      <c r="L18" s="42">
        <f t="shared" si="7"/>
        <v>48835.66539317718</v>
      </c>
      <c r="M18" s="42">
        <f t="shared" si="7"/>
        <v>48835.66539317718</v>
      </c>
      <c r="N18" s="42">
        <f t="shared" si="7"/>
        <v>48835.66539317718</v>
      </c>
      <c r="O18" s="43">
        <f t="shared" si="6"/>
        <v>550582.79063810501</v>
      </c>
      <c r="P18" s="37"/>
    </row>
    <row r="19" spans="1:18" x14ac:dyDescent="0.2">
      <c r="A19"/>
      <c r="B19" s="41" t="s">
        <v>8</v>
      </c>
      <c r="C19" s="43">
        <f>C16-C17</f>
        <v>13874.159761590498</v>
      </c>
      <c r="D19" s="43">
        <f t="shared" ref="D19:N19" si="8">D16-D17</f>
        <v>13874.159761590498</v>
      </c>
      <c r="E19" s="43">
        <f t="shared" si="8"/>
        <v>20054.988686423996</v>
      </c>
      <c r="F19" s="43">
        <f t="shared" si="8"/>
        <v>20054.988686423996</v>
      </c>
      <c r="G19" s="43">
        <f t="shared" si="8"/>
        <v>20054.988686423996</v>
      </c>
      <c r="H19" s="43">
        <f t="shared" si="8"/>
        <v>20054.988686423996</v>
      </c>
      <c r="I19" s="43">
        <f t="shared" si="8"/>
        <v>20054.988686423996</v>
      </c>
      <c r="J19" s="43">
        <f t="shared" si="8"/>
        <v>20054.988686423996</v>
      </c>
      <c r="K19" s="43">
        <f t="shared" si="8"/>
        <v>20054.988686423996</v>
      </c>
      <c r="L19" s="43">
        <f t="shared" si="8"/>
        <v>20054.988686423996</v>
      </c>
      <c r="M19" s="43">
        <f t="shared" si="8"/>
        <v>20054.988686423996</v>
      </c>
      <c r="N19" s="43">
        <f t="shared" si="8"/>
        <v>20054.988686423996</v>
      </c>
      <c r="O19" s="43">
        <f t="shared" si="6"/>
        <v>228298.20638742088</v>
      </c>
    </row>
    <row r="20" spans="1:18" x14ac:dyDescent="0.2">
      <c r="B20" s="44" t="s">
        <v>9</v>
      </c>
      <c r="C20" s="43">
        <f>SUM(C18:C19)</f>
        <v>44987.228114757119</v>
      </c>
      <c r="D20" s="43">
        <f t="shared" ref="D20:N20" si="9">SUM(D18:D19)</f>
        <v>44987.228114757119</v>
      </c>
      <c r="E20" s="43">
        <f t="shared" si="9"/>
        <v>68890.654079601169</v>
      </c>
      <c r="F20" s="43">
        <f t="shared" si="9"/>
        <v>68890.654079601169</v>
      </c>
      <c r="G20" s="43">
        <f t="shared" si="9"/>
        <v>68890.654079601169</v>
      </c>
      <c r="H20" s="43">
        <f t="shared" si="9"/>
        <v>68890.654079601169</v>
      </c>
      <c r="I20" s="43">
        <f t="shared" si="9"/>
        <v>68890.654079601169</v>
      </c>
      <c r="J20" s="43">
        <f t="shared" si="9"/>
        <v>68890.654079601169</v>
      </c>
      <c r="K20" s="43">
        <f t="shared" si="9"/>
        <v>68890.654079601169</v>
      </c>
      <c r="L20" s="43">
        <f t="shared" si="9"/>
        <v>68890.654079601169</v>
      </c>
      <c r="M20" s="43">
        <f t="shared" si="9"/>
        <v>68890.654079601169</v>
      </c>
      <c r="N20" s="43">
        <f t="shared" si="9"/>
        <v>68890.654079601169</v>
      </c>
      <c r="O20" s="43">
        <f t="shared" si="6"/>
        <v>778880.9970255259</v>
      </c>
    </row>
    <row r="21" spans="1:18" x14ac:dyDescent="0.2">
      <c r="B21" s="44" t="s">
        <v>10</v>
      </c>
      <c r="C21" s="43">
        <f>SUM(C20)*$Q$22</f>
        <v>-2042.4201564099722</v>
      </c>
      <c r="D21" s="43">
        <f t="shared" ref="D21:N21" si="10">SUM(D20)*$Q$22</f>
        <v>-2042.4201564099722</v>
      </c>
      <c r="E21" s="43">
        <f t="shared" si="10"/>
        <v>-3127.6356952138913</v>
      </c>
      <c r="F21" s="43">
        <f t="shared" si="10"/>
        <v>-3127.6356952138913</v>
      </c>
      <c r="G21" s="43">
        <f t="shared" si="10"/>
        <v>-3127.6356952138913</v>
      </c>
      <c r="H21" s="43">
        <f t="shared" si="10"/>
        <v>-3127.6356952138913</v>
      </c>
      <c r="I21" s="43">
        <f t="shared" si="10"/>
        <v>-3127.6356952138913</v>
      </c>
      <c r="J21" s="43">
        <f t="shared" si="10"/>
        <v>-3127.6356952138913</v>
      </c>
      <c r="K21" s="43">
        <f t="shared" si="10"/>
        <v>-3127.6356952138913</v>
      </c>
      <c r="L21" s="43">
        <f t="shared" si="10"/>
        <v>-3127.6356952138913</v>
      </c>
      <c r="M21" s="43">
        <f t="shared" si="10"/>
        <v>-3127.6356952138913</v>
      </c>
      <c r="N21" s="43">
        <f t="shared" si="10"/>
        <v>-3127.6356952138913</v>
      </c>
      <c r="O21" s="43">
        <f t="shared" si="6"/>
        <v>-35361.197264958864</v>
      </c>
    </row>
    <row r="22" spans="1:18" ht="13.5" thickBot="1" x14ac:dyDescent="0.25">
      <c r="B22" s="11" t="s">
        <v>11</v>
      </c>
      <c r="C22" s="45">
        <f>SUM(C20:C21)</f>
        <v>42944.807958347148</v>
      </c>
      <c r="D22" s="45">
        <f t="shared" ref="D22:N22" si="11">SUM(D20:D21)</f>
        <v>42944.807958347148</v>
      </c>
      <c r="E22" s="45">
        <f t="shared" si="11"/>
        <v>65763.01838438728</v>
      </c>
      <c r="F22" s="45">
        <f t="shared" si="11"/>
        <v>65763.01838438728</v>
      </c>
      <c r="G22" s="45">
        <f t="shared" si="11"/>
        <v>65763.01838438728</v>
      </c>
      <c r="H22" s="45">
        <f t="shared" si="11"/>
        <v>65763.01838438728</v>
      </c>
      <c r="I22" s="45">
        <f t="shared" si="11"/>
        <v>65763.01838438728</v>
      </c>
      <c r="J22" s="45">
        <f t="shared" si="11"/>
        <v>65763.01838438728</v>
      </c>
      <c r="K22" s="45">
        <f t="shared" si="11"/>
        <v>65763.01838438728</v>
      </c>
      <c r="L22" s="45">
        <f t="shared" si="11"/>
        <v>65763.01838438728</v>
      </c>
      <c r="M22" s="45">
        <f t="shared" si="11"/>
        <v>65763.01838438728</v>
      </c>
      <c r="N22" s="45">
        <f t="shared" si="11"/>
        <v>65763.01838438728</v>
      </c>
      <c r="O22" s="46">
        <f>SUM(O20:O21)</f>
        <v>743519.79976056702</v>
      </c>
      <c r="P22" s="37">
        <v>-76486.113907906576</v>
      </c>
      <c r="Q22" s="48">
        <v>-4.5399999999999975E-2</v>
      </c>
    </row>
    <row r="23" spans="1:18" s="17" customFormat="1" x14ac:dyDescent="0.2">
      <c r="A23" s="15"/>
      <c r="B23" s="16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34"/>
    </row>
    <row r="24" spans="1:18" ht="15.75" x14ac:dyDescent="0.25">
      <c r="A24" s="4" t="s">
        <v>2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5" t="s">
        <v>3</v>
      </c>
      <c r="I24" s="5" t="s">
        <v>3</v>
      </c>
      <c r="J24" s="5" t="s">
        <v>3</v>
      </c>
      <c r="K24" s="5" t="s">
        <v>3</v>
      </c>
      <c r="L24" s="5" t="s">
        <v>3</v>
      </c>
      <c r="M24" s="5" t="s">
        <v>3</v>
      </c>
      <c r="N24" s="5" t="s">
        <v>3</v>
      </c>
      <c r="O24" s="5" t="s">
        <v>3</v>
      </c>
    </row>
    <row r="25" spans="1:18" ht="13.5" thickBot="1" x14ac:dyDescent="0.25">
      <c r="B25" s="6" t="s">
        <v>4</v>
      </c>
      <c r="C25" s="7">
        <v>44927</v>
      </c>
      <c r="D25" s="7">
        <v>44958</v>
      </c>
      <c r="E25" s="7">
        <v>44986</v>
      </c>
      <c r="F25" s="7">
        <v>45017</v>
      </c>
      <c r="G25" s="7">
        <v>45047</v>
      </c>
      <c r="H25" s="7">
        <v>45078</v>
      </c>
      <c r="I25" s="7">
        <v>45108</v>
      </c>
      <c r="J25" s="7">
        <v>45139</v>
      </c>
      <c r="K25" s="7">
        <v>45170</v>
      </c>
      <c r="L25" s="7">
        <v>45200</v>
      </c>
      <c r="M25" s="7">
        <v>45231</v>
      </c>
      <c r="N25" s="7">
        <v>45261</v>
      </c>
      <c r="O25" s="8" t="s">
        <v>14</v>
      </c>
    </row>
    <row r="26" spans="1:18" x14ac:dyDescent="0.2">
      <c r="A26"/>
      <c r="B26" s="9" t="s">
        <v>5</v>
      </c>
      <c r="C26" s="36">
        <v>83324.407102432466</v>
      </c>
      <c r="D26" s="36">
        <v>83324.407102432466</v>
      </c>
      <c r="E26" s="36">
        <v>127273.45920296933</v>
      </c>
      <c r="F26" s="36">
        <v>127273.45920296933</v>
      </c>
      <c r="G26" s="36">
        <v>127273.45920296933</v>
      </c>
      <c r="H26" s="36">
        <v>127273.45920296933</v>
      </c>
      <c r="I26" s="36">
        <v>127273.45920296933</v>
      </c>
      <c r="J26" s="36">
        <v>127273.45920296933</v>
      </c>
      <c r="K26" s="36">
        <v>127273.45920296933</v>
      </c>
      <c r="L26" s="36">
        <v>127273.45920296933</v>
      </c>
      <c r="M26" s="36">
        <v>127273.45920296933</v>
      </c>
      <c r="N26" s="36">
        <v>127273.45920296933</v>
      </c>
      <c r="O26" s="36">
        <f t="shared" ref="O26:O31" si="12">SUM(C26:N26)</f>
        <v>1439383.4062345587</v>
      </c>
      <c r="P26" s="37"/>
      <c r="Q26" s="10">
        <v>1439383.4062345582</v>
      </c>
      <c r="R26" s="14"/>
    </row>
    <row r="27" spans="1:18" s="38" customFormat="1" x14ac:dyDescent="0.2">
      <c r="B27" s="39" t="s">
        <v>6</v>
      </c>
      <c r="C27" s="36">
        <v>68926.616264088138</v>
      </c>
      <c r="D27" s="36">
        <v>68926.616264088138</v>
      </c>
      <c r="E27" s="36">
        <v>106326.25789840234</v>
      </c>
      <c r="F27" s="36">
        <v>106326.25789840234</v>
      </c>
      <c r="G27" s="36">
        <v>106326.25789840234</v>
      </c>
      <c r="H27" s="36">
        <v>106326.25789840234</v>
      </c>
      <c r="I27" s="36">
        <v>106326.25789840234</v>
      </c>
      <c r="J27" s="36">
        <v>106326.25789840234</v>
      </c>
      <c r="K27" s="36">
        <v>106326.25789840234</v>
      </c>
      <c r="L27" s="36">
        <v>106326.25789840234</v>
      </c>
      <c r="M27" s="36">
        <v>106326.25789840234</v>
      </c>
      <c r="N27" s="36">
        <v>106326.25789840234</v>
      </c>
      <c r="O27" s="36">
        <f t="shared" si="12"/>
        <v>1201115.8115121999</v>
      </c>
      <c r="P27" s="37"/>
      <c r="Q27" s="40">
        <v>1201115.8115121997</v>
      </c>
    </row>
    <row r="28" spans="1:18" s="38" customFormat="1" x14ac:dyDescent="0.2">
      <c r="B28" s="41" t="s">
        <v>7</v>
      </c>
      <c r="C28" s="42">
        <f>C27*0.5</f>
        <v>34463.308132044069</v>
      </c>
      <c r="D28" s="42">
        <f t="shared" ref="D28:N28" si="13">D27*0.5</f>
        <v>34463.308132044069</v>
      </c>
      <c r="E28" s="42">
        <f t="shared" si="13"/>
        <v>53163.128949201171</v>
      </c>
      <c r="F28" s="42">
        <f t="shared" si="13"/>
        <v>53163.128949201171</v>
      </c>
      <c r="G28" s="42">
        <f t="shared" si="13"/>
        <v>53163.128949201171</v>
      </c>
      <c r="H28" s="42">
        <f t="shared" si="13"/>
        <v>53163.128949201171</v>
      </c>
      <c r="I28" s="42">
        <f t="shared" si="13"/>
        <v>53163.128949201171</v>
      </c>
      <c r="J28" s="42">
        <f t="shared" si="13"/>
        <v>53163.128949201171</v>
      </c>
      <c r="K28" s="42">
        <f t="shared" si="13"/>
        <v>53163.128949201171</v>
      </c>
      <c r="L28" s="42">
        <f t="shared" si="13"/>
        <v>53163.128949201171</v>
      </c>
      <c r="M28" s="42">
        <f t="shared" si="13"/>
        <v>53163.128949201171</v>
      </c>
      <c r="N28" s="42">
        <f t="shared" si="13"/>
        <v>53163.128949201171</v>
      </c>
      <c r="O28" s="43">
        <f t="shared" si="12"/>
        <v>600557.90575609996</v>
      </c>
      <c r="P28" s="37"/>
    </row>
    <row r="29" spans="1:18" x14ac:dyDescent="0.2">
      <c r="A29"/>
      <c r="B29" s="41" t="s">
        <v>8</v>
      </c>
      <c r="C29" s="43">
        <f>C26-C27</f>
        <v>14397.790838344328</v>
      </c>
      <c r="D29" s="43">
        <f t="shared" ref="D29:N29" si="14">D26-D27</f>
        <v>14397.790838344328</v>
      </c>
      <c r="E29" s="43">
        <f t="shared" si="14"/>
        <v>20947.201304566988</v>
      </c>
      <c r="F29" s="43">
        <f t="shared" si="14"/>
        <v>20947.201304566988</v>
      </c>
      <c r="G29" s="43">
        <f t="shared" si="14"/>
        <v>20947.201304566988</v>
      </c>
      <c r="H29" s="43">
        <f t="shared" si="14"/>
        <v>20947.201304566988</v>
      </c>
      <c r="I29" s="43">
        <f t="shared" si="14"/>
        <v>20947.201304566988</v>
      </c>
      <c r="J29" s="43">
        <f t="shared" si="14"/>
        <v>20947.201304566988</v>
      </c>
      <c r="K29" s="43">
        <f t="shared" si="14"/>
        <v>20947.201304566988</v>
      </c>
      <c r="L29" s="43">
        <f t="shared" si="14"/>
        <v>20947.201304566988</v>
      </c>
      <c r="M29" s="43">
        <f t="shared" si="14"/>
        <v>20947.201304566988</v>
      </c>
      <c r="N29" s="43">
        <f t="shared" si="14"/>
        <v>20947.201304566988</v>
      </c>
      <c r="O29" s="43">
        <f t="shared" si="12"/>
        <v>238267.59472235854</v>
      </c>
    </row>
    <row r="30" spans="1:18" x14ac:dyDescent="0.2">
      <c r="B30" s="44" t="s">
        <v>9</v>
      </c>
      <c r="C30" s="43">
        <f>SUM(C28:C29)</f>
        <v>48861.098970388397</v>
      </c>
      <c r="D30" s="43">
        <f t="shared" ref="D30:N30" si="15">SUM(D28:D29)</f>
        <v>48861.098970388397</v>
      </c>
      <c r="E30" s="43">
        <f t="shared" si="15"/>
        <v>74110.330253768159</v>
      </c>
      <c r="F30" s="43">
        <f t="shared" si="15"/>
        <v>74110.330253768159</v>
      </c>
      <c r="G30" s="43">
        <f t="shared" si="15"/>
        <v>74110.330253768159</v>
      </c>
      <c r="H30" s="43">
        <f t="shared" si="15"/>
        <v>74110.330253768159</v>
      </c>
      <c r="I30" s="43">
        <f t="shared" si="15"/>
        <v>74110.330253768159</v>
      </c>
      <c r="J30" s="43">
        <f t="shared" si="15"/>
        <v>74110.330253768159</v>
      </c>
      <c r="K30" s="43">
        <f t="shared" si="15"/>
        <v>74110.330253768159</v>
      </c>
      <c r="L30" s="43">
        <f t="shared" si="15"/>
        <v>74110.330253768159</v>
      </c>
      <c r="M30" s="43">
        <f t="shared" si="15"/>
        <v>74110.330253768159</v>
      </c>
      <c r="N30" s="43">
        <f t="shared" si="15"/>
        <v>74110.330253768159</v>
      </c>
      <c r="O30" s="43">
        <f t="shared" si="12"/>
        <v>838825.50047845824</v>
      </c>
    </row>
    <row r="31" spans="1:18" x14ac:dyDescent="0.2">
      <c r="B31" s="44" t="s">
        <v>10</v>
      </c>
      <c r="C31" s="43">
        <f>SUM(C30)*$Q$22</f>
        <v>-2218.2938932556322</v>
      </c>
      <c r="D31" s="43">
        <f t="shared" ref="D31:N31" si="16">SUM(D30)*$Q$22</f>
        <v>-2218.2938932556322</v>
      </c>
      <c r="E31" s="43">
        <f t="shared" si="16"/>
        <v>-3364.6089935210725</v>
      </c>
      <c r="F31" s="43">
        <f t="shared" si="16"/>
        <v>-3364.6089935210725</v>
      </c>
      <c r="G31" s="43">
        <f t="shared" si="16"/>
        <v>-3364.6089935210725</v>
      </c>
      <c r="H31" s="43">
        <f t="shared" si="16"/>
        <v>-3364.6089935210725</v>
      </c>
      <c r="I31" s="43">
        <f t="shared" si="16"/>
        <v>-3364.6089935210725</v>
      </c>
      <c r="J31" s="43">
        <f t="shared" si="16"/>
        <v>-3364.6089935210725</v>
      </c>
      <c r="K31" s="43">
        <f t="shared" si="16"/>
        <v>-3364.6089935210725</v>
      </c>
      <c r="L31" s="43">
        <f t="shared" si="16"/>
        <v>-3364.6089935210725</v>
      </c>
      <c r="M31" s="43">
        <f t="shared" si="16"/>
        <v>-3364.6089935210725</v>
      </c>
      <c r="N31" s="43">
        <f t="shared" si="16"/>
        <v>-3364.6089935210725</v>
      </c>
      <c r="O31" s="43">
        <f t="shared" si="12"/>
        <v>-38082.677721721986</v>
      </c>
    </row>
    <row r="32" spans="1:18" ht="13.5" thickBot="1" x14ac:dyDescent="0.25">
      <c r="B32" s="11" t="s">
        <v>11</v>
      </c>
      <c r="C32" s="45">
        <f>SUM(C30:C31)</f>
        <v>46642.805077132762</v>
      </c>
      <c r="D32" s="45">
        <f t="shared" ref="D32:N32" si="17">SUM(D30:D31)</f>
        <v>46642.805077132762</v>
      </c>
      <c r="E32" s="45">
        <f t="shared" si="17"/>
        <v>70745.721260247083</v>
      </c>
      <c r="F32" s="45">
        <f t="shared" si="17"/>
        <v>70745.721260247083</v>
      </c>
      <c r="G32" s="45">
        <f t="shared" si="17"/>
        <v>70745.721260247083</v>
      </c>
      <c r="H32" s="45">
        <f t="shared" si="17"/>
        <v>70745.721260247083</v>
      </c>
      <c r="I32" s="45">
        <f t="shared" si="17"/>
        <v>70745.721260247083</v>
      </c>
      <c r="J32" s="45">
        <f t="shared" si="17"/>
        <v>70745.721260247083</v>
      </c>
      <c r="K32" s="45">
        <f t="shared" si="17"/>
        <v>70745.721260247083</v>
      </c>
      <c r="L32" s="45">
        <f t="shared" si="17"/>
        <v>70745.721260247083</v>
      </c>
      <c r="M32" s="45">
        <f t="shared" si="17"/>
        <v>70745.721260247083</v>
      </c>
      <c r="N32" s="45">
        <f t="shared" si="17"/>
        <v>70745.721260247083</v>
      </c>
      <c r="O32" s="46">
        <f>SUM(O30:O31)</f>
        <v>800742.82275673631</v>
      </c>
      <c r="P32" s="37">
        <v>-82372.664146984578</v>
      </c>
      <c r="Q32" s="12">
        <v>-4.639999999999999E-2</v>
      </c>
    </row>
    <row r="33" spans="1:16" s="17" customFormat="1" x14ac:dyDescent="0.2">
      <c r="A33" s="15"/>
      <c r="B33" s="1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34"/>
    </row>
    <row r="34" spans="1:16" x14ac:dyDescent="0.2">
      <c r="B34" s="13" t="s">
        <v>15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6" x14ac:dyDescent="0.2">
      <c r="B35" s="13" t="s">
        <v>16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6" x14ac:dyDescent="0.2">
      <c r="B36" s="1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6" s="17" customFormat="1" x14ac:dyDescent="0.2">
      <c r="A37" s="15"/>
      <c r="B37" s="1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34"/>
    </row>
    <row r="38" spans="1:16" x14ac:dyDescent="0.2">
      <c r="A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6" x14ac:dyDescent="0.2">
      <c r="A39" s="20"/>
      <c r="G39" s="38"/>
      <c r="H39" s="38"/>
      <c r="I39" s="38"/>
      <c r="J39" s="38"/>
      <c r="K39" s="38"/>
      <c r="L39" s="38"/>
      <c r="M39" s="38"/>
      <c r="N39" s="38"/>
    </row>
    <row r="40" spans="1:16" x14ac:dyDescent="0.2">
      <c r="G40" s="38"/>
      <c r="H40" s="38"/>
      <c r="I40" s="38"/>
      <c r="J40" s="38"/>
      <c r="K40" s="38"/>
      <c r="L40" s="38"/>
      <c r="M40" s="38"/>
      <c r="N40" s="38"/>
    </row>
    <row r="41" spans="1:16" x14ac:dyDescent="0.2">
      <c r="G41" s="38"/>
      <c r="H41" s="38"/>
      <c r="I41" s="38"/>
      <c r="J41" s="38"/>
      <c r="K41" s="38"/>
      <c r="L41" s="38"/>
      <c r="M41" s="38"/>
      <c r="N41" s="38"/>
    </row>
    <row r="42" spans="1:16" x14ac:dyDescent="0.2">
      <c r="G42" s="38"/>
      <c r="H42" s="38"/>
      <c r="I42" s="38"/>
      <c r="J42" s="38"/>
      <c r="K42" s="38"/>
      <c r="L42" s="38"/>
      <c r="M42" s="38"/>
      <c r="N42" s="38"/>
    </row>
    <row r="43" spans="1:16" x14ac:dyDescent="0.2">
      <c r="G43" s="38"/>
      <c r="H43" s="38"/>
      <c r="I43" s="38"/>
      <c r="J43" s="38"/>
      <c r="K43" s="38"/>
      <c r="L43" s="38"/>
      <c r="M43" s="38"/>
      <c r="N43" s="38"/>
    </row>
    <row r="44" spans="1:16" s="17" customFormat="1" x14ac:dyDescent="0.2">
      <c r="A44" s="15"/>
      <c r="B44" s="38"/>
      <c r="P44" s="34"/>
    </row>
    <row r="45" spans="1:16" s="17" customFormat="1" x14ac:dyDescent="0.2">
      <c r="A45" s="15"/>
      <c r="B45" s="38"/>
      <c r="P45" s="34"/>
    </row>
    <row r="46" spans="1:16" x14ac:dyDescent="0.2">
      <c r="B46" s="38"/>
    </row>
    <row r="47" spans="1:16" x14ac:dyDescent="0.2">
      <c r="B47" s="38"/>
    </row>
    <row r="48" spans="1:16" x14ac:dyDescent="0.2">
      <c r="B48" s="38"/>
    </row>
    <row r="49" spans="2:2" x14ac:dyDescent="0.2">
      <c r="B49" s="38"/>
    </row>
  </sheetData>
  <pageMargins left="0.5" right="0.5" top="1" bottom="0.5" header="0.5" footer="0.5"/>
  <pageSetup scale="68" orientation="landscape" cellComments="asDisplayed" r:id="rId1"/>
  <headerFooter alignWithMargins="0">
    <oddHeader>&amp;L&amp;"Arial,Bold"CONFIDENTIAL</oddHeader>
    <oddFooter>&amp;L&amp;"Arial,Italic"&amp;8HR Cost &amp;&amp; Performance&amp;R&amp;"Arial,Italic"&amp;8&amp;F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113B72-BDA9-4D1A-A0B1-19DCBC3D5806}">
  <ds:schemaRefs>
    <ds:schemaRef ds:uri="http://purl.org/dc/elements/1.1/"/>
    <ds:schemaRef ds:uri="http://schemas.microsoft.com/office/2006/metadata/properties"/>
    <ds:schemaRef ds:uri="3a6ed07f-74d3-4d6b-b2d6-faf8761c8676"/>
    <ds:schemaRef ds:uri="C2952A52-8A0A-49DD-9489-84516BF5EFD0"/>
    <ds:schemaRef ds:uri="c85253b9-0a55-49a1-98ad-b5b6252d7079"/>
    <ds:schemaRef ds:uri="http://schemas.microsoft.com/office/2006/documentManagement/types"/>
    <ds:schemaRef ds:uri="http://purl.org/dc/terms/"/>
    <ds:schemaRef ds:uri="8b86ae58-4ff9-4300-8876-bb89783e485c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DE1436-784F-41BF-8666-128DFCF5D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758A03-AC36-469A-9371-E3D1ABF127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5yr Fcast</vt:lpstr>
      <vt:lpstr>Non Exec PSA</vt:lpstr>
      <vt:lpstr>'Non Exec PSA'!Print_Area</vt:lpstr>
      <vt:lpstr>Summary!Print_Area</vt:lpstr>
      <vt:lpstr>Summary!Print_Titles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Witherspoon</dc:creator>
  <cp:lastModifiedBy>Adams, Starr</cp:lastModifiedBy>
  <cp:lastPrinted>2020-11-17T17:11:14Z</cp:lastPrinted>
  <dcterms:created xsi:type="dcterms:W3CDTF">2020-10-19T19:02:44Z</dcterms:created>
  <dcterms:modified xsi:type="dcterms:W3CDTF">2021-05-07T16:17:35Z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