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51BCEE98-E6C3-4C1E-B7E5-8A8301E3E474}" xr6:coauthVersionLast="45" xr6:coauthVersionMax="45" xr10:uidLastSave="{00000000-0000-0000-0000-000000000000}"/>
  <bookViews>
    <workbookView xWindow="4875" yWindow="1305" windowWidth="21600" windowHeight="11385" activeTab="3" xr2:uid="{9DBDEB8A-7A33-44B4-BF40-C106FC85E833}"/>
  </bookViews>
  <sheets>
    <sheet name="Exhibit SRS-10, 1 of 4" sheetId="1" r:id="rId1"/>
    <sheet name="Exhibit SRS-10, 2 of 4" sheetId="2" r:id="rId2"/>
    <sheet name="Exhibit SRS-10, 3 of 4" sheetId="3" r:id="rId3"/>
    <sheet name="Exhibit SRS-10, 4 of 4" sheetId="4" r:id="rId4"/>
  </sheets>
  <definedNames>
    <definedName name="_xlnm.Print_Area" localSheetId="0">'Exhibit SRS-10, 1 of 4'!$A$3:$C$18</definedName>
    <definedName name="_xlnm.Print_Area" localSheetId="1">'Exhibit SRS-10, 2 of 4'!$A$3:$G$72</definedName>
    <definedName name="_xlnm.Print_Area" localSheetId="2">'Exhibit SRS-10, 3 of 4'!$A$3:$Q$78</definedName>
    <definedName name="_xlnm.Print_Area" localSheetId="3">'Exhibit SRS-10, 4 of 4'!$A$3:$Q$78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4" l="1"/>
  <c r="Q29" i="4"/>
  <c r="Q28" i="4"/>
  <c r="C28" i="4"/>
  <c r="C29" i="4" s="1"/>
  <c r="Q27" i="4"/>
  <c r="E27" i="4"/>
  <c r="I27" i="4" s="1"/>
  <c r="Q26" i="4"/>
  <c r="E26" i="4"/>
  <c r="J26" i="4" s="1"/>
  <c r="Q25" i="4"/>
  <c r="Q34" i="4" s="1"/>
  <c r="E25" i="4"/>
  <c r="I25" i="4" s="1"/>
  <c r="Q24" i="4"/>
  <c r="E24" i="4"/>
  <c r="J24" i="4" s="1"/>
  <c r="Q23" i="4"/>
  <c r="Q32" i="4" s="1"/>
  <c r="E23" i="4"/>
  <c r="B23" i="4"/>
  <c r="Q22" i="4"/>
  <c r="P22" i="4"/>
  <c r="P23" i="4" s="1"/>
  <c r="P24" i="4" s="1"/>
  <c r="P25" i="4" s="1"/>
  <c r="E22" i="4"/>
  <c r="I22" i="4" s="1"/>
  <c r="B22" i="4"/>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E21" i="4"/>
  <c r="C15" i="4"/>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C28" i="3"/>
  <c r="C29" i="3" s="1"/>
  <c r="E27" i="3"/>
  <c r="Q26" i="3"/>
  <c r="E26" i="3"/>
  <c r="J26" i="3" s="1"/>
  <c r="Q25" i="3"/>
  <c r="K25" i="3"/>
  <c r="E25" i="3"/>
  <c r="J25" i="3" s="1"/>
  <c r="Q24" i="3"/>
  <c r="Q28" i="3" s="1"/>
  <c r="E24" i="3"/>
  <c r="K24" i="3" s="1"/>
  <c r="Q23" i="3"/>
  <c r="E23" i="3"/>
  <c r="Q22" i="3"/>
  <c r="Q30" i="3" s="1"/>
  <c r="C15" i="3" s="1"/>
  <c r="F27" i="3" s="1"/>
  <c r="F28" i="3" s="1"/>
  <c r="P22" i="3"/>
  <c r="P23" i="3" s="1"/>
  <c r="P24" i="3" s="1"/>
  <c r="P25" i="3" s="1"/>
  <c r="K22" i="3"/>
  <c r="E22" i="3"/>
  <c r="J22" i="3" s="1"/>
  <c r="B22" i="3"/>
  <c r="A22" i="3"/>
  <c r="A23" i="3" s="1"/>
  <c r="A24" i="3" s="1"/>
  <c r="A25" i="3" s="1"/>
  <c r="A26" i="3" s="1"/>
  <c r="E21" i="3"/>
  <c r="D69" i="2"/>
  <c r="C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A25" i="2"/>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E24" i="2"/>
  <c r="E23" i="2"/>
  <c r="E22" i="2"/>
  <c r="E21" i="2"/>
  <c r="B21" i="2"/>
  <c r="F21" i="2" s="1"/>
  <c r="A21" i="2"/>
  <c r="A22" i="2" s="1"/>
  <c r="A23" i="2" s="1"/>
  <c r="A24" i="2" s="1"/>
  <c r="E20" i="2"/>
  <c r="J22" i="4" l="1"/>
  <c r="J25" i="4"/>
  <c r="L25" i="4" s="1"/>
  <c r="K26" i="4"/>
  <c r="I24" i="3"/>
  <c r="I25" i="3"/>
  <c r="L25" i="3" s="1"/>
  <c r="K22" i="4"/>
  <c r="I24" i="4"/>
  <c r="K25" i="4"/>
  <c r="P26" i="4"/>
  <c r="J24" i="3"/>
  <c r="K26" i="3"/>
  <c r="E28" i="3"/>
  <c r="K28" i="3" s="1"/>
  <c r="F29" i="3"/>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A27" i="3"/>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P26" i="3"/>
  <c r="B23" i="3"/>
  <c r="E29" i="3"/>
  <c r="C30" i="3"/>
  <c r="K21" i="3"/>
  <c r="J21" i="3"/>
  <c r="I21" i="3"/>
  <c r="K23" i="3"/>
  <c r="J23" i="3"/>
  <c r="I23" i="3"/>
  <c r="J27" i="3"/>
  <c r="I27" i="3"/>
  <c r="E69" i="2"/>
  <c r="B16" i="1" s="1"/>
  <c r="L24" i="3"/>
  <c r="K27" i="3"/>
  <c r="F20" i="2"/>
  <c r="G20" i="2" s="1"/>
  <c r="G21" i="2" s="1"/>
  <c r="B22" i="2"/>
  <c r="I22" i="3"/>
  <c r="L22" i="3" s="1"/>
  <c r="M22" i="3" s="1"/>
  <c r="I26" i="3"/>
  <c r="L26" i="3" s="1"/>
  <c r="J28" i="3"/>
  <c r="B24" i="4"/>
  <c r="C30" i="4"/>
  <c r="E29" i="4"/>
  <c r="Q29" i="3"/>
  <c r="I21" i="4"/>
  <c r="J21" i="4"/>
  <c r="I23" i="4"/>
  <c r="J23" i="4"/>
  <c r="L27" i="4"/>
  <c r="K21" i="4"/>
  <c r="L22" i="4"/>
  <c r="M22" i="4" s="1"/>
  <c r="K23" i="4"/>
  <c r="K24" i="4"/>
  <c r="L24" i="4" s="1"/>
  <c r="I26" i="4"/>
  <c r="L26" i="4" s="1"/>
  <c r="J27" i="4"/>
  <c r="K27" i="4"/>
  <c r="E28" i="4"/>
  <c r="Q33" i="4"/>
  <c r="L23" i="4" l="1"/>
  <c r="M23" i="4" s="1"/>
  <c r="I28" i="3"/>
  <c r="L21" i="4"/>
  <c r="B25" i="4"/>
  <c r="M24" i="4"/>
  <c r="L27" i="3"/>
  <c r="B24" i="3"/>
  <c r="M23" i="3"/>
  <c r="L21" i="3"/>
  <c r="E30" i="3"/>
  <c r="C31" i="3"/>
  <c r="J28" i="4"/>
  <c r="I28" i="4"/>
  <c r="K28" i="4"/>
  <c r="E30" i="4"/>
  <c r="C31" i="4"/>
  <c r="K29" i="4"/>
  <c r="J29" i="4"/>
  <c r="I29" i="4"/>
  <c r="L29" i="4" s="1"/>
  <c r="B23" i="2"/>
  <c r="F22" i="2"/>
  <c r="G22" i="2" s="1"/>
  <c r="L23" i="3"/>
  <c r="K29" i="3"/>
  <c r="J29" i="3"/>
  <c r="I29" i="3"/>
  <c r="L28" i="3"/>
  <c r="K30" i="3" l="1"/>
  <c r="J30" i="3"/>
  <c r="I30" i="3"/>
  <c r="L28" i="4"/>
  <c r="B25" i="3"/>
  <c r="M24" i="3"/>
  <c r="M21" i="4"/>
  <c r="N21" i="4" s="1"/>
  <c r="N22" i="4" s="1"/>
  <c r="N23" i="4" s="1"/>
  <c r="N24" i="4" s="1"/>
  <c r="L29" i="3"/>
  <c r="C32" i="4"/>
  <c r="E31" i="4"/>
  <c r="B24" i="2"/>
  <c r="F23" i="2"/>
  <c r="G23" i="2" s="1"/>
  <c r="M25" i="4"/>
  <c r="B26" i="4"/>
  <c r="M21" i="3"/>
  <c r="N21" i="3" s="1"/>
  <c r="N22" i="3" s="1"/>
  <c r="N23" i="3" s="1"/>
  <c r="K30" i="4"/>
  <c r="J30" i="4"/>
  <c r="I30" i="4"/>
  <c r="E31" i="3"/>
  <c r="C32" i="3"/>
  <c r="L30" i="4" l="1"/>
  <c r="B25" i="2"/>
  <c r="F24" i="2"/>
  <c r="G24" i="2" s="1"/>
  <c r="C33" i="4"/>
  <c r="E32" i="4"/>
  <c r="B27" i="4"/>
  <c r="M26" i="4"/>
  <c r="M25" i="3"/>
  <c r="B26" i="3"/>
  <c r="E32" i="3"/>
  <c r="C33" i="3"/>
  <c r="N25" i="4"/>
  <c r="N26" i="4" s="1"/>
  <c r="K31" i="3"/>
  <c r="J31" i="3"/>
  <c r="I31" i="3"/>
  <c r="N24" i="3"/>
  <c r="N25" i="3" s="1"/>
  <c r="K31" i="4"/>
  <c r="J31" i="4"/>
  <c r="I31" i="4"/>
  <c r="L31" i="4" s="1"/>
  <c r="L30" i="3"/>
  <c r="B28" i="4" l="1"/>
  <c r="M27" i="4"/>
  <c r="N27" i="4" s="1"/>
  <c r="L31" i="3"/>
  <c r="F25" i="2"/>
  <c r="G25" i="2" s="1"/>
  <c r="B26" i="2"/>
  <c r="B27" i="3"/>
  <c r="M26" i="3"/>
  <c r="N26" i="3" s="1"/>
  <c r="C34" i="3"/>
  <c r="E33" i="3"/>
  <c r="J32" i="4"/>
  <c r="I32" i="4"/>
  <c r="K32" i="4"/>
  <c r="K32" i="3"/>
  <c r="J32" i="3"/>
  <c r="I32" i="3"/>
  <c r="L32" i="3" s="1"/>
  <c r="C34" i="4"/>
  <c r="E33" i="4"/>
  <c r="N28" i="4" l="1"/>
  <c r="L32" i="4"/>
  <c r="B29" i="4"/>
  <c r="M28" i="4"/>
  <c r="B27" i="2"/>
  <c r="F26" i="2"/>
  <c r="G26" i="2" s="1"/>
  <c r="M27" i="3"/>
  <c r="N27" i="3" s="1"/>
  <c r="B28" i="3"/>
  <c r="J33" i="4"/>
  <c r="I33" i="4"/>
  <c r="K33" i="4"/>
  <c r="I33" i="3"/>
  <c r="J33" i="3"/>
  <c r="K33" i="3"/>
  <c r="E34" i="4"/>
  <c r="C35" i="4"/>
  <c r="E34" i="3"/>
  <c r="C35" i="3"/>
  <c r="E35" i="3" l="1"/>
  <c r="C36" i="3"/>
  <c r="L33" i="4"/>
  <c r="J34" i="3"/>
  <c r="I34" i="3"/>
  <c r="K34" i="3"/>
  <c r="B28" i="2"/>
  <c r="F27" i="2"/>
  <c r="G27" i="2" s="1"/>
  <c r="E35" i="4"/>
  <c r="C36" i="4"/>
  <c r="L33" i="3"/>
  <c r="B29" i="3"/>
  <c r="M28" i="3"/>
  <c r="N28" i="3" s="1"/>
  <c r="B30" i="4"/>
  <c r="M29" i="4"/>
  <c r="N29" i="4" s="1"/>
  <c r="K34" i="4"/>
  <c r="J34" i="4"/>
  <c r="I34" i="4"/>
  <c r="L34" i="3" l="1"/>
  <c r="B30" i="3"/>
  <c r="M29" i="3"/>
  <c r="N29" i="3" s="1"/>
  <c r="C37" i="3"/>
  <c r="E36" i="3"/>
  <c r="L34" i="4"/>
  <c r="B31" i="4"/>
  <c r="M30" i="4"/>
  <c r="N30" i="4" s="1"/>
  <c r="E36" i="4"/>
  <c r="C37" i="4"/>
  <c r="B29" i="2"/>
  <c r="F28" i="2"/>
  <c r="G28" i="2" s="1"/>
  <c r="K35" i="3"/>
  <c r="J35" i="3"/>
  <c r="I35" i="3"/>
  <c r="K35" i="4"/>
  <c r="J35" i="4"/>
  <c r="I35" i="4"/>
  <c r="L35" i="4" l="1"/>
  <c r="K36" i="4"/>
  <c r="J36" i="4"/>
  <c r="I36" i="4"/>
  <c r="J36" i="3"/>
  <c r="I36" i="3"/>
  <c r="K36" i="3"/>
  <c r="B31" i="3"/>
  <c r="M30" i="3"/>
  <c r="N30" i="3" s="1"/>
  <c r="E37" i="3"/>
  <c r="C38" i="3"/>
  <c r="C38" i="4"/>
  <c r="E37" i="4"/>
  <c r="L35" i="3"/>
  <c r="F29" i="2"/>
  <c r="G29" i="2" s="1"/>
  <c r="B30" i="2"/>
  <c r="B32" i="4"/>
  <c r="M31" i="4"/>
  <c r="N31" i="4" s="1"/>
  <c r="L36" i="3" l="1"/>
  <c r="K37" i="3"/>
  <c r="J37" i="3"/>
  <c r="I37" i="3"/>
  <c r="B33" i="4"/>
  <c r="M32" i="4"/>
  <c r="N32" i="4" s="1"/>
  <c r="L36" i="4"/>
  <c r="I37" i="4"/>
  <c r="K37" i="4"/>
  <c r="J37" i="4"/>
  <c r="B31" i="2"/>
  <c r="F30" i="2"/>
  <c r="G30" i="2" s="1"/>
  <c r="C39" i="4"/>
  <c r="E38" i="4"/>
  <c r="B32" i="3"/>
  <c r="M31" i="3"/>
  <c r="N31" i="3" s="1"/>
  <c r="E38" i="3"/>
  <c r="C39" i="3"/>
  <c r="J38" i="4" l="1"/>
  <c r="I38" i="4"/>
  <c r="K38" i="4"/>
  <c r="B34" i="4"/>
  <c r="M33" i="4"/>
  <c r="N33" i="4" s="1"/>
  <c r="K38" i="3"/>
  <c r="J38" i="3"/>
  <c r="I38" i="3"/>
  <c r="L37" i="4"/>
  <c r="L37" i="3"/>
  <c r="C40" i="3"/>
  <c r="E39" i="3"/>
  <c r="C40" i="4"/>
  <c r="E39" i="4"/>
  <c r="B33" i="3"/>
  <c r="M32" i="3"/>
  <c r="N32" i="3" s="1"/>
  <c r="B32" i="2"/>
  <c r="F31" i="2"/>
  <c r="G31" i="2" s="1"/>
  <c r="L38" i="3" l="1"/>
  <c r="E40" i="4"/>
  <c r="C41" i="4"/>
  <c r="B33" i="2"/>
  <c r="F32" i="2"/>
  <c r="I39" i="3"/>
  <c r="J39" i="3"/>
  <c r="K39" i="3"/>
  <c r="B35" i="4"/>
  <c r="M34" i="4"/>
  <c r="N34" i="4" s="1"/>
  <c r="M33" i="3"/>
  <c r="N33" i="3" s="1"/>
  <c r="B34" i="3"/>
  <c r="C41" i="3"/>
  <c r="E40" i="3"/>
  <c r="G32" i="2"/>
  <c r="J39" i="4"/>
  <c r="K39" i="4"/>
  <c r="I39" i="4"/>
  <c r="L38" i="4"/>
  <c r="L39" i="4" l="1"/>
  <c r="K40" i="4"/>
  <c r="J40" i="4"/>
  <c r="I40" i="4"/>
  <c r="C42" i="4"/>
  <c r="E41" i="4"/>
  <c r="E41" i="3"/>
  <c r="C42" i="3"/>
  <c r="M35" i="4"/>
  <c r="N35" i="4" s="1"/>
  <c r="B36" i="4"/>
  <c r="J40" i="3"/>
  <c r="I40" i="3"/>
  <c r="K40" i="3"/>
  <c r="L39" i="3"/>
  <c r="M34" i="3"/>
  <c r="N34" i="3" s="1"/>
  <c r="B35" i="3"/>
  <c r="F33" i="2"/>
  <c r="G33" i="2" s="1"/>
  <c r="B34" i="2"/>
  <c r="K41" i="4" l="1"/>
  <c r="J41" i="4"/>
  <c r="I41" i="4"/>
  <c r="B36" i="3"/>
  <c r="M35" i="3"/>
  <c r="N35" i="3" s="1"/>
  <c r="L40" i="3"/>
  <c r="E42" i="3"/>
  <c r="C43" i="3"/>
  <c r="B35" i="2"/>
  <c r="F34" i="2"/>
  <c r="G34" i="2" s="1"/>
  <c r="B37" i="4"/>
  <c r="M36" i="4"/>
  <c r="N36" i="4" s="1"/>
  <c r="C43" i="4"/>
  <c r="E42" i="4"/>
  <c r="K41" i="3"/>
  <c r="J41" i="3"/>
  <c r="I41" i="3"/>
  <c r="L40" i="4"/>
  <c r="L41" i="3" l="1"/>
  <c r="C44" i="4"/>
  <c r="E43" i="4"/>
  <c r="L41" i="4"/>
  <c r="B36" i="2"/>
  <c r="F35" i="2"/>
  <c r="G35" i="2" s="1"/>
  <c r="C44" i="3"/>
  <c r="E43" i="3"/>
  <c r="M36" i="3"/>
  <c r="N36" i="3" s="1"/>
  <c r="B37" i="3"/>
  <c r="M37" i="4"/>
  <c r="N37" i="4" s="1"/>
  <c r="B38" i="4"/>
  <c r="K42" i="3"/>
  <c r="I42" i="3"/>
  <c r="J42" i="3"/>
  <c r="I42" i="4"/>
  <c r="K42" i="4"/>
  <c r="J42" i="4"/>
  <c r="L42" i="3" l="1"/>
  <c r="B38" i="3"/>
  <c r="M37" i="3"/>
  <c r="N37" i="3" s="1"/>
  <c r="E44" i="4"/>
  <c r="C45" i="4"/>
  <c r="B37" i="2"/>
  <c r="F36" i="2"/>
  <c r="G36" i="2" s="1"/>
  <c r="L42" i="4"/>
  <c r="M38" i="4"/>
  <c r="N38" i="4" s="1"/>
  <c r="B39" i="4"/>
  <c r="I43" i="3"/>
  <c r="K43" i="3"/>
  <c r="J43" i="3"/>
  <c r="C45" i="3"/>
  <c r="E44" i="3"/>
  <c r="J43" i="4"/>
  <c r="K43" i="4"/>
  <c r="I43" i="4"/>
  <c r="L43" i="4" s="1"/>
  <c r="E45" i="3" l="1"/>
  <c r="C46" i="3"/>
  <c r="F37" i="2"/>
  <c r="G37" i="2" s="1"/>
  <c r="B38" i="2"/>
  <c r="K44" i="4"/>
  <c r="J44" i="4"/>
  <c r="I44" i="4"/>
  <c r="B40" i="4"/>
  <c r="M39" i="4"/>
  <c r="N39" i="4" s="1"/>
  <c r="B39" i="3"/>
  <c r="M38" i="3"/>
  <c r="N38" i="3" s="1"/>
  <c r="E45" i="4"/>
  <c r="C46" i="4"/>
  <c r="J44" i="3"/>
  <c r="I44" i="3"/>
  <c r="K44" i="3"/>
  <c r="L43" i="3"/>
  <c r="J45" i="4" l="1"/>
  <c r="I45" i="4"/>
  <c r="K45" i="4"/>
  <c r="K45" i="3"/>
  <c r="J45" i="3"/>
  <c r="I45" i="3"/>
  <c r="B39" i="2"/>
  <c r="F38" i="2"/>
  <c r="G38" i="2" s="1"/>
  <c r="L44" i="3"/>
  <c r="C47" i="4"/>
  <c r="E46" i="4"/>
  <c r="B41" i="4"/>
  <c r="M40" i="4"/>
  <c r="N40" i="4" s="1"/>
  <c r="L44" i="4"/>
  <c r="M39" i="3"/>
  <c r="N39" i="3" s="1"/>
  <c r="B40" i="3"/>
  <c r="E46" i="3"/>
  <c r="C47" i="3"/>
  <c r="L45" i="4" l="1"/>
  <c r="L45" i="3"/>
  <c r="C48" i="4"/>
  <c r="E47" i="4"/>
  <c r="M40" i="3"/>
  <c r="N40" i="3" s="1"/>
  <c r="B41" i="3"/>
  <c r="B42" i="4"/>
  <c r="M41" i="4"/>
  <c r="N41" i="4" s="1"/>
  <c r="K46" i="3"/>
  <c r="J46" i="3"/>
  <c r="I46" i="3"/>
  <c r="L46" i="3" s="1"/>
  <c r="C48" i="3"/>
  <c r="E47" i="3"/>
  <c r="I46" i="4"/>
  <c r="J46" i="4"/>
  <c r="K46" i="4"/>
  <c r="B40" i="2"/>
  <c r="F39" i="2"/>
  <c r="G39" i="2" s="1"/>
  <c r="M42" i="4" l="1"/>
  <c r="N42" i="4" s="1"/>
  <c r="B43" i="4"/>
  <c r="E48" i="4"/>
  <c r="C49" i="4"/>
  <c r="I47" i="3"/>
  <c r="J47" i="3"/>
  <c r="K47" i="3"/>
  <c r="L46" i="4"/>
  <c r="M41" i="3"/>
  <c r="N41" i="3" s="1"/>
  <c r="B42" i="3"/>
  <c r="B41" i="2"/>
  <c r="F40" i="2"/>
  <c r="G40" i="2" s="1"/>
  <c r="C49" i="3"/>
  <c r="E48" i="3"/>
  <c r="J47" i="4"/>
  <c r="I47" i="4"/>
  <c r="K47" i="4"/>
  <c r="L47" i="3" l="1"/>
  <c r="E49" i="3"/>
  <c r="C50" i="3"/>
  <c r="L47" i="4"/>
  <c r="E49" i="4"/>
  <c r="C50" i="4"/>
  <c r="F41" i="2"/>
  <c r="G41" i="2" s="1"/>
  <c r="B42" i="2"/>
  <c r="K48" i="4"/>
  <c r="I48" i="4"/>
  <c r="J48" i="4"/>
  <c r="J48" i="3"/>
  <c r="I48" i="3"/>
  <c r="K48" i="3"/>
  <c r="B43" i="3"/>
  <c r="M42" i="3"/>
  <c r="N42" i="3" s="1"/>
  <c r="B44" i="4"/>
  <c r="M43" i="4"/>
  <c r="N43" i="4" s="1"/>
  <c r="L48" i="4" l="1"/>
  <c r="C51" i="4"/>
  <c r="E50" i="4"/>
  <c r="K49" i="3"/>
  <c r="J49" i="3"/>
  <c r="I49" i="3"/>
  <c r="L49" i="3" s="1"/>
  <c r="I49" i="4"/>
  <c r="K49" i="4"/>
  <c r="J49" i="4"/>
  <c r="B45" i="4"/>
  <c r="M44" i="4"/>
  <c r="N44" i="4" s="1"/>
  <c r="B43" i="2"/>
  <c r="F42" i="2"/>
  <c r="G42" i="2" s="1"/>
  <c r="L48" i="3"/>
  <c r="M43" i="3"/>
  <c r="N43" i="3" s="1"/>
  <c r="B44" i="3"/>
  <c r="E50" i="3"/>
  <c r="C51" i="3"/>
  <c r="C52" i="4" l="1"/>
  <c r="E51" i="4"/>
  <c r="K50" i="3"/>
  <c r="I50" i="3"/>
  <c r="J50" i="3"/>
  <c r="M44" i="3"/>
  <c r="N44" i="3" s="1"/>
  <c r="B45" i="3"/>
  <c r="B44" i="2"/>
  <c r="F43" i="2"/>
  <c r="G43" i="2" s="1"/>
  <c r="C52" i="3"/>
  <c r="E51" i="3"/>
  <c r="B46" i="4"/>
  <c r="M45" i="4"/>
  <c r="N45" i="4" s="1"/>
  <c r="L49" i="4"/>
  <c r="I50" i="4"/>
  <c r="K50" i="4"/>
  <c r="J50" i="4"/>
  <c r="M46" i="4" l="1"/>
  <c r="N46" i="4" s="1"/>
  <c r="B47" i="4"/>
  <c r="E52" i="4"/>
  <c r="C53" i="4"/>
  <c r="J51" i="4"/>
  <c r="K51" i="4"/>
  <c r="I51" i="4"/>
  <c r="B45" i="2"/>
  <c r="F44" i="2"/>
  <c r="G44" i="2" s="1"/>
  <c r="L50" i="4"/>
  <c r="L50" i="3"/>
  <c r="I51" i="3"/>
  <c r="K51" i="3"/>
  <c r="J51" i="3"/>
  <c r="B46" i="3"/>
  <c r="M45" i="3"/>
  <c r="N45" i="3" s="1"/>
  <c r="C53" i="3"/>
  <c r="E52" i="3"/>
  <c r="L51" i="3" l="1"/>
  <c r="E53" i="4"/>
  <c r="C54" i="4"/>
  <c r="L51" i="4"/>
  <c r="K52" i="4"/>
  <c r="J52" i="4"/>
  <c r="I52" i="4"/>
  <c r="E53" i="3"/>
  <c r="C54" i="3"/>
  <c r="F45" i="2"/>
  <c r="G45" i="2" s="1"/>
  <c r="B46" i="2"/>
  <c r="B47" i="3"/>
  <c r="M46" i="3"/>
  <c r="N46" i="3" s="1"/>
  <c r="J52" i="3"/>
  <c r="I52" i="3"/>
  <c r="K52" i="3"/>
  <c r="M47" i="4"/>
  <c r="N47" i="4" s="1"/>
  <c r="B48" i="4"/>
  <c r="K53" i="3" l="1"/>
  <c r="J53" i="3"/>
  <c r="I53" i="3"/>
  <c r="E54" i="3"/>
  <c r="C55" i="3"/>
  <c r="M47" i="3"/>
  <c r="N47" i="3" s="1"/>
  <c r="B48" i="3"/>
  <c r="L52" i="3"/>
  <c r="B47" i="2"/>
  <c r="F46" i="2"/>
  <c r="L52" i="4"/>
  <c r="C55" i="4"/>
  <c r="E54" i="4"/>
  <c r="G46" i="2"/>
  <c r="M48" i="4"/>
  <c r="N48" i="4" s="1"/>
  <c r="B49" i="4"/>
  <c r="K53" i="4"/>
  <c r="J53" i="4"/>
  <c r="I53" i="4"/>
  <c r="I54" i="4" l="1"/>
  <c r="K54" i="4"/>
  <c r="J54" i="4"/>
  <c r="C56" i="3"/>
  <c r="E55" i="3"/>
  <c r="C56" i="4"/>
  <c r="E55" i="4"/>
  <c r="K54" i="3"/>
  <c r="J54" i="3"/>
  <c r="I54" i="3"/>
  <c r="B48" i="2"/>
  <c r="F47" i="2"/>
  <c r="G47" i="2" s="1"/>
  <c r="B50" i="4"/>
  <c r="M49" i="4"/>
  <c r="N49" i="4" s="1"/>
  <c r="L53" i="4"/>
  <c r="M48" i="3"/>
  <c r="N48" i="3" s="1"/>
  <c r="B49" i="3"/>
  <c r="L53" i="3"/>
  <c r="L54" i="4" l="1"/>
  <c r="M50" i="4"/>
  <c r="N50" i="4" s="1"/>
  <c r="B51" i="4"/>
  <c r="B49" i="2"/>
  <c r="F48" i="2"/>
  <c r="G48" i="2" s="1"/>
  <c r="M49" i="3"/>
  <c r="N49" i="3" s="1"/>
  <c r="B50" i="3"/>
  <c r="I55" i="3"/>
  <c r="J55" i="3"/>
  <c r="K55" i="3"/>
  <c r="C57" i="3"/>
  <c r="E56" i="3"/>
  <c r="J55" i="4"/>
  <c r="K55" i="4"/>
  <c r="I55" i="4"/>
  <c r="L54" i="3"/>
  <c r="E56" i="4"/>
  <c r="C57" i="4"/>
  <c r="K56" i="4" l="1"/>
  <c r="J56" i="4"/>
  <c r="I56" i="4"/>
  <c r="L55" i="3"/>
  <c r="C58" i="4"/>
  <c r="E57" i="4"/>
  <c r="J56" i="3"/>
  <c r="I56" i="3"/>
  <c r="K56" i="3"/>
  <c r="F49" i="2"/>
  <c r="G49" i="2" s="1"/>
  <c r="B50" i="2"/>
  <c r="L55" i="4"/>
  <c r="C58" i="3"/>
  <c r="E57" i="3"/>
  <c r="B51" i="3"/>
  <c r="M50" i="3"/>
  <c r="N50" i="3" s="1"/>
  <c r="M51" i="4"/>
  <c r="N51" i="4" s="1"/>
  <c r="B52" i="4"/>
  <c r="L56" i="3" l="1"/>
  <c r="C59" i="4"/>
  <c r="E58" i="4"/>
  <c r="M51" i="3"/>
  <c r="N51" i="3" s="1"/>
  <c r="B52" i="3"/>
  <c r="B51" i="2"/>
  <c r="F50" i="2"/>
  <c r="G50" i="2" s="1"/>
  <c r="L56" i="4"/>
  <c r="E58" i="3"/>
  <c r="C59" i="3"/>
  <c r="M52" i="4"/>
  <c r="N52" i="4" s="1"/>
  <c r="B53" i="4"/>
  <c r="J57" i="3"/>
  <c r="I57" i="3"/>
  <c r="K57" i="3"/>
  <c r="K57" i="4"/>
  <c r="J57" i="4"/>
  <c r="I57" i="4"/>
  <c r="K58" i="3" l="1"/>
  <c r="I58" i="3"/>
  <c r="J58" i="3"/>
  <c r="B54" i="4"/>
  <c r="M53" i="4"/>
  <c r="N53" i="4" s="1"/>
  <c r="I58" i="4"/>
  <c r="K58" i="4"/>
  <c r="J58" i="4"/>
  <c r="M52" i="3"/>
  <c r="N52" i="3" s="1"/>
  <c r="B53" i="3"/>
  <c r="L57" i="4"/>
  <c r="L57" i="3"/>
  <c r="E59" i="3"/>
  <c r="C60" i="3"/>
  <c r="B52" i="2"/>
  <c r="F51" i="2"/>
  <c r="G51" i="2" s="1"/>
  <c r="C60" i="4"/>
  <c r="E59" i="4"/>
  <c r="E60" i="4" l="1"/>
  <c r="C61" i="4"/>
  <c r="I59" i="3"/>
  <c r="K59" i="3"/>
  <c r="J59" i="3"/>
  <c r="M54" i="4"/>
  <c r="N54" i="4" s="1"/>
  <c r="B55" i="4"/>
  <c r="B53" i="2"/>
  <c r="F52" i="2"/>
  <c r="G52" i="2" s="1"/>
  <c r="J59" i="4"/>
  <c r="K59" i="4"/>
  <c r="I59" i="4"/>
  <c r="C61" i="3"/>
  <c r="E60" i="3"/>
  <c r="B54" i="3"/>
  <c r="M53" i="3"/>
  <c r="N53" i="3" s="1"/>
  <c r="L58" i="4"/>
  <c r="L58" i="3"/>
  <c r="L59" i="4" l="1"/>
  <c r="K60" i="4"/>
  <c r="J60" i="4"/>
  <c r="I60" i="4"/>
  <c r="C62" i="3"/>
  <c r="E61" i="3"/>
  <c r="F53" i="2"/>
  <c r="G53" i="2" s="1"/>
  <c r="B54" i="2"/>
  <c r="B55" i="3"/>
  <c r="M54" i="3"/>
  <c r="N54" i="3" s="1"/>
  <c r="B56" i="4"/>
  <c r="M55" i="4"/>
  <c r="N55" i="4" s="1"/>
  <c r="L59" i="3"/>
  <c r="I60" i="3"/>
  <c r="K60" i="3"/>
  <c r="J60" i="3"/>
  <c r="E61" i="4"/>
  <c r="C62" i="4"/>
  <c r="L60" i="3" l="1"/>
  <c r="C63" i="4"/>
  <c r="E62" i="4"/>
  <c r="J61" i="3"/>
  <c r="K61" i="3"/>
  <c r="I61" i="3"/>
  <c r="L61" i="3" s="1"/>
  <c r="M55" i="3"/>
  <c r="N55" i="3" s="1"/>
  <c r="B56" i="3"/>
  <c r="J61" i="4"/>
  <c r="I61" i="4"/>
  <c r="K61" i="4"/>
  <c r="E62" i="3"/>
  <c r="C63" i="3"/>
  <c r="B55" i="2"/>
  <c r="F54" i="2"/>
  <c r="G54" i="2" s="1"/>
  <c r="B57" i="4"/>
  <c r="M56" i="4"/>
  <c r="N56" i="4" s="1"/>
  <c r="L60" i="4"/>
  <c r="L61" i="4" l="1"/>
  <c r="B56" i="2"/>
  <c r="F55" i="2"/>
  <c r="G55" i="2" s="1"/>
  <c r="E63" i="3"/>
  <c r="C64" i="3"/>
  <c r="K62" i="3"/>
  <c r="J62" i="3"/>
  <c r="I62" i="3"/>
  <c r="C64" i="4"/>
  <c r="E63" i="4"/>
  <c r="B58" i="4"/>
  <c r="M57" i="4"/>
  <c r="N57" i="4" s="1"/>
  <c r="M56" i="3"/>
  <c r="N56" i="3" s="1"/>
  <c r="B57" i="3"/>
  <c r="I62" i="4"/>
  <c r="J62" i="4"/>
  <c r="K62" i="4"/>
  <c r="M57" i="3" l="1"/>
  <c r="N57" i="3" s="1"/>
  <c r="B58" i="3"/>
  <c r="B57" i="2"/>
  <c r="F56" i="2"/>
  <c r="G56" i="2" s="1"/>
  <c r="J63" i="4"/>
  <c r="I63" i="4"/>
  <c r="K63" i="4"/>
  <c r="E64" i="4"/>
  <c r="C65" i="4"/>
  <c r="L62" i="3"/>
  <c r="C65" i="3"/>
  <c r="E64" i="3"/>
  <c r="L62" i="4"/>
  <c r="M58" i="4"/>
  <c r="N58" i="4" s="1"/>
  <c r="B59" i="4"/>
  <c r="K63" i="3"/>
  <c r="J63" i="3"/>
  <c r="I63" i="3"/>
  <c r="I64" i="3" l="1"/>
  <c r="K64" i="3"/>
  <c r="J64" i="3"/>
  <c r="F57" i="2"/>
  <c r="G57" i="2" s="1"/>
  <c r="B58" i="2"/>
  <c r="E65" i="4"/>
  <c r="C66" i="4"/>
  <c r="K64" i="4"/>
  <c r="I64" i="4"/>
  <c r="J64" i="4"/>
  <c r="B60" i="4"/>
  <c r="M59" i="4"/>
  <c r="N59" i="4" s="1"/>
  <c r="C66" i="3"/>
  <c r="E65" i="3"/>
  <c r="L63" i="3"/>
  <c r="L63" i="4"/>
  <c r="M58" i="3"/>
  <c r="N58" i="3" s="1"/>
  <c r="B59" i="3"/>
  <c r="B60" i="3" l="1"/>
  <c r="M59" i="3"/>
  <c r="N59" i="3" s="1"/>
  <c r="I65" i="4"/>
  <c r="K65" i="4"/>
  <c r="J65" i="4"/>
  <c r="E66" i="3"/>
  <c r="C67" i="3"/>
  <c r="L64" i="4"/>
  <c r="B59" i="2"/>
  <c r="F58" i="2"/>
  <c r="G58" i="2" s="1"/>
  <c r="L64" i="3"/>
  <c r="B61" i="4"/>
  <c r="M60" i="4"/>
  <c r="N60" i="4" s="1"/>
  <c r="C67" i="4"/>
  <c r="E66" i="4"/>
  <c r="I65" i="3"/>
  <c r="J65" i="3"/>
  <c r="K65" i="3"/>
  <c r="J66" i="3" l="1"/>
  <c r="K66" i="3"/>
  <c r="I66" i="3"/>
  <c r="B60" i="2"/>
  <c r="F59" i="2"/>
  <c r="G59" i="2" s="1"/>
  <c r="M60" i="3"/>
  <c r="N60" i="3" s="1"/>
  <c r="B61" i="3"/>
  <c r="B62" i="4"/>
  <c r="M61" i="4"/>
  <c r="N61" i="4" s="1"/>
  <c r="C68" i="4"/>
  <c r="E67" i="4"/>
  <c r="L65" i="3"/>
  <c r="I66" i="4"/>
  <c r="K66" i="4"/>
  <c r="J66" i="4"/>
  <c r="E67" i="3"/>
  <c r="C68" i="3"/>
  <c r="L65" i="4"/>
  <c r="L66" i="4" l="1"/>
  <c r="G60" i="2"/>
  <c r="C69" i="3"/>
  <c r="E69" i="3" s="1"/>
  <c r="E68" i="3"/>
  <c r="K67" i="3"/>
  <c r="J67" i="3"/>
  <c r="I67" i="3"/>
  <c r="L67" i="3" s="1"/>
  <c r="B61" i="2"/>
  <c r="F60" i="2"/>
  <c r="L66" i="3"/>
  <c r="M62" i="4"/>
  <c r="N62" i="4" s="1"/>
  <c r="B63" i="4"/>
  <c r="J67" i="4"/>
  <c r="K67" i="4"/>
  <c r="I67" i="4"/>
  <c r="L67" i="4" s="1"/>
  <c r="M61" i="3"/>
  <c r="N61" i="3" s="1"/>
  <c r="B62" i="3"/>
  <c r="E68" i="4"/>
  <c r="C69" i="4"/>
  <c r="E69" i="4" s="1"/>
  <c r="I69" i="3" l="1"/>
  <c r="J69" i="3"/>
  <c r="K69" i="3"/>
  <c r="M62" i="3"/>
  <c r="N62" i="3" s="1"/>
  <c r="B63" i="3"/>
  <c r="K69" i="4"/>
  <c r="K70" i="4" s="1"/>
  <c r="J69" i="4"/>
  <c r="I69" i="4"/>
  <c r="K68" i="4"/>
  <c r="J68" i="4"/>
  <c r="I68" i="4"/>
  <c r="M63" i="4"/>
  <c r="N63" i="4" s="1"/>
  <c r="B64" i="4"/>
  <c r="F61" i="2"/>
  <c r="G61" i="2" s="1"/>
  <c r="B62" i="2"/>
  <c r="I68" i="3"/>
  <c r="J68" i="3"/>
  <c r="K68" i="3"/>
  <c r="B64" i="3" l="1"/>
  <c r="M63" i="3"/>
  <c r="N63" i="3" s="1"/>
  <c r="J70" i="3"/>
  <c r="L68" i="3"/>
  <c r="L69" i="3"/>
  <c r="L70" i="3" s="1"/>
  <c r="B17" i="1" s="1"/>
  <c r="C17" i="1" s="1"/>
  <c r="I70" i="3"/>
  <c r="B63" i="2"/>
  <c r="F62" i="2"/>
  <c r="G62" i="2" s="1"/>
  <c r="L69" i="4"/>
  <c r="I70" i="4"/>
  <c r="M64" i="4"/>
  <c r="N64" i="4" s="1"/>
  <c r="B65" i="4"/>
  <c r="L68" i="4"/>
  <c r="J70" i="4"/>
  <c r="K70" i="3"/>
  <c r="L70" i="4" l="1"/>
  <c r="B18" i="1" s="1"/>
  <c r="C18" i="1" s="1"/>
  <c r="B65" i="3"/>
  <c r="M64" i="3"/>
  <c r="N64" i="3" s="1"/>
  <c r="B64" i="2"/>
  <c r="F63" i="2"/>
  <c r="G63" i="2" s="1"/>
  <c r="B66" i="4"/>
  <c r="M65" i="4"/>
  <c r="N65" i="4" s="1"/>
  <c r="M66" i="4" l="1"/>
  <c r="N66" i="4" s="1"/>
  <c r="B67" i="4"/>
  <c r="M65" i="3"/>
  <c r="N65" i="3" s="1"/>
  <c r="B66" i="3"/>
  <c r="B65" i="2"/>
  <c r="F64" i="2"/>
  <c r="G64" i="2" s="1"/>
  <c r="B67" i="3" l="1"/>
  <c r="M66" i="3"/>
  <c r="N66" i="3" s="1"/>
  <c r="F65" i="2"/>
  <c r="G65" i="2" s="1"/>
  <c r="B66" i="2"/>
  <c r="M67" i="4"/>
  <c r="N67" i="4" s="1"/>
  <c r="B68" i="4"/>
  <c r="B68" i="3" l="1"/>
  <c r="M67" i="3"/>
  <c r="N67" i="3" s="1"/>
  <c r="B67" i="2"/>
  <c r="F66" i="2"/>
  <c r="G66" i="2" s="1"/>
  <c r="M68" i="4"/>
  <c r="N68" i="4" s="1"/>
  <c r="B69" i="4"/>
  <c r="M69" i="4" s="1"/>
  <c r="N69" i="4" l="1"/>
  <c r="B69" i="3"/>
  <c r="M69" i="3" s="1"/>
  <c r="M68" i="3"/>
  <c r="N68" i="3" s="1"/>
  <c r="B68" i="2"/>
  <c r="F68" i="2" s="1"/>
  <c r="F67" i="2"/>
  <c r="G67" i="2" s="1"/>
  <c r="N69" i="3" l="1"/>
  <c r="G68" i="2"/>
</calcChain>
</file>

<file path=xl/sharedStrings.xml><?xml version="1.0" encoding="utf-8"?>
<sst xmlns="http://schemas.openxmlformats.org/spreadsheetml/2006/main" count="131" uniqueCount="76">
  <si>
    <t>Docket No. 20210015-EI</t>
  </si>
  <si>
    <t>Projected CPVRR Costs for: the NFRC Line Project,</t>
  </si>
  <si>
    <t>Wheeling Through the Southern Company System, and</t>
  </si>
  <si>
    <t>Wheeling Through the DEF System</t>
  </si>
  <si>
    <t>Exhibit SRS-10, Page 1 of 4</t>
  </si>
  <si>
    <t xml:space="preserve">Projected CPVRR Costs for: the NFRC Line Project, Wheeling Through  </t>
  </si>
  <si>
    <t>the Southern Company System, and Wheeling Through the DEF System</t>
  </si>
  <si>
    <t>Alternative</t>
  </si>
  <si>
    <t>Projected CPVRR Costs ($)</t>
  </si>
  <si>
    <t>Cost Differential</t>
  </si>
  <si>
    <t>NFRC Line Project</t>
  </si>
  <si>
    <t xml:space="preserve"> ---</t>
  </si>
  <si>
    <t>Wheeling Through Southern</t>
  </si>
  <si>
    <t>Wheeling Through DEF</t>
  </si>
  <si>
    <t>Exhibit SRS-10, Page 2 of 4</t>
  </si>
  <si>
    <t>Discount Rate =</t>
  </si>
  <si>
    <t xml:space="preserve">Other NFRC </t>
  </si>
  <si>
    <t>Cumulative</t>
  </si>
  <si>
    <t>Annual</t>
  </si>
  <si>
    <t>NFRC Line</t>
  </si>
  <si>
    <t>Line Project</t>
  </si>
  <si>
    <t>Total NFRC</t>
  </si>
  <si>
    <t>Discount</t>
  </si>
  <si>
    <t>Capital Costs</t>
  </si>
  <si>
    <t>Costs*</t>
  </si>
  <si>
    <t>Project Costs</t>
  </si>
  <si>
    <t>Year</t>
  </si>
  <si>
    <t>Factor</t>
  </si>
  <si>
    <t>Nominal ($)</t>
  </si>
  <si>
    <t>NPV ($)</t>
  </si>
  <si>
    <t>CPVRR Total Cost =</t>
  </si>
  <si>
    <t xml:space="preserve"> * Other NFRC Line Project costs are comprised of: NFRC line annual O&amp;M, capital payments to Southern Company for </t>
  </si>
  <si>
    <t xml:space="preserve">    improvements to their transmission system, and projected short-term PPA payments.</t>
  </si>
  <si>
    <t>Exhibit SRS-10, Page 3 of 4</t>
  </si>
  <si>
    <t>Projected CPVRR Costs for: the NFRC Line Project, Wheeling Through the Southern Company System, and Wheeling Through the DEF System :</t>
  </si>
  <si>
    <t>Wheeling Through the Southern Company System</t>
  </si>
  <si>
    <t>2026-on Escalation Rate =</t>
  </si>
  <si>
    <t>(for the Firm Point-to-Point charges)</t>
  </si>
  <si>
    <t>From Southern OATT</t>
  </si>
  <si>
    <t>Annual Discount Factor</t>
  </si>
  <si>
    <r>
      <t>Reserved Capacity
kW</t>
    </r>
    <r>
      <rPr>
        <vertAlign val="superscript"/>
        <sz val="12"/>
        <color theme="1"/>
        <rFont val="Times New Roman"/>
        <family val="1"/>
      </rPr>
      <t>1</t>
    </r>
  </si>
  <si>
    <r>
      <t>Energy Losses Not Accounted for in the Rates</t>
    </r>
    <r>
      <rPr>
        <vertAlign val="superscript"/>
        <sz val="12"/>
        <color theme="1"/>
        <rFont val="Times New Roman"/>
        <family val="1"/>
      </rPr>
      <t>2</t>
    </r>
  </si>
  <si>
    <r>
      <t>Reserved Capacity kW + Losses</t>
    </r>
    <r>
      <rPr>
        <vertAlign val="superscript"/>
        <sz val="12"/>
        <color theme="1"/>
        <rFont val="Times New Roman"/>
        <family val="1"/>
      </rPr>
      <t>2</t>
    </r>
  </si>
  <si>
    <r>
      <t>Firm Point-to-Point Charge ($/kW-month)</t>
    </r>
    <r>
      <rPr>
        <vertAlign val="superscript"/>
        <sz val="12"/>
        <color theme="1"/>
        <rFont val="Times New Roman"/>
        <family val="1"/>
      </rPr>
      <t>3</t>
    </r>
  </si>
  <si>
    <r>
      <t>Schedule 1 Charge      ($/kW-month)</t>
    </r>
    <r>
      <rPr>
        <vertAlign val="superscript"/>
        <sz val="12"/>
        <color theme="1"/>
        <rFont val="Times New Roman"/>
        <family val="1"/>
      </rPr>
      <t>4</t>
    </r>
    <r>
      <rPr>
        <sz val="12"/>
        <color theme="1"/>
        <rFont val="Times New Roman"/>
        <family val="1"/>
      </rPr>
      <t xml:space="preserve">                                                                                                                                                                                                                                                                                                         </t>
    </r>
  </si>
  <si>
    <r>
      <t>Schedule 2 Charge</t>
    </r>
    <r>
      <rPr>
        <vertAlign val="superscript"/>
        <sz val="12"/>
        <color theme="1"/>
        <rFont val="Times New Roman"/>
        <family val="1"/>
      </rPr>
      <t xml:space="preserve">          </t>
    </r>
    <r>
      <rPr>
        <sz val="12"/>
        <color theme="1"/>
        <rFont val="Times New Roman"/>
        <family val="1"/>
      </rPr>
      <t>($/kW-month)</t>
    </r>
    <r>
      <rPr>
        <vertAlign val="superscript"/>
        <sz val="12"/>
        <color theme="1"/>
        <rFont val="Times New Roman"/>
        <family val="1"/>
      </rPr>
      <t>5</t>
    </r>
  </si>
  <si>
    <t>Firm Point-to-Point
($)</t>
  </si>
  <si>
    <r>
      <t>Schedule 1 Charge</t>
    </r>
    <r>
      <rPr>
        <vertAlign val="superscript"/>
        <sz val="12"/>
        <color theme="1"/>
        <rFont val="Times New Roman"/>
        <family val="1"/>
      </rPr>
      <t xml:space="preserve">4                 </t>
    </r>
    <r>
      <rPr>
        <sz val="12"/>
        <color theme="1"/>
        <rFont val="Times New Roman"/>
        <family val="1"/>
      </rPr>
      <t>($)</t>
    </r>
  </si>
  <si>
    <r>
      <t>Schedule 2 Charge</t>
    </r>
    <r>
      <rPr>
        <vertAlign val="superscript"/>
        <sz val="12"/>
        <color theme="1"/>
        <rFont val="Times New Roman"/>
        <family val="1"/>
      </rPr>
      <t xml:space="preserve">5                 </t>
    </r>
    <r>
      <rPr>
        <sz val="12"/>
        <color theme="1"/>
        <rFont val="Times New Roman"/>
        <family val="1"/>
      </rPr>
      <t>($)</t>
    </r>
  </si>
  <si>
    <t>Total Annual Charge        (Nominal $)</t>
  </si>
  <si>
    <t>Total Annual Charge                (NPV $)</t>
  </si>
  <si>
    <t>Cumulative Annual Charges                (NPV $)</t>
  </si>
  <si>
    <t>Annual Change in Firm Point-to-Point Charges in OATT (%)</t>
  </si>
  <si>
    <t>High Value =</t>
  </si>
  <si>
    <t>Avg. Value =</t>
  </si>
  <si>
    <t>Low Value =</t>
  </si>
  <si>
    <t>Notes:</t>
  </si>
  <si>
    <t>(1) For the "Reserved Capacity" value, the projected annual average hourly kW amount is used for purposes of this calculation although the maximum hourly flow is projected to be 850,000 kW in a number</t>
  </si>
  <si>
    <t xml:space="preserve">      of hours. The smaller kW value was chosen to help ensure that the wheeling cost projection was conservative.</t>
  </si>
  <si>
    <t>(3) 2020 Firm Point to Point charge is posted to Southern Company's OASIS site under file "Tariff Rate Summary effective January 1, 2021."  A projection for 2021-2025 of Firm Point-to-Point rates is posted to Southern Company's OASIS site under file "OATT Rate Forecast (2021-2025).  For the years 2026-on, the lowest projected annual escalation rate was used (See Column (15)).</t>
  </si>
  <si>
    <t>(4)  In accordance with Southern Company's current OATT, as of January 1, 2021, "Schedule 1" ancillary service charges for Scheduling, System Control and Dispatch Service must be purchased from the Transmission Provider or the Control Area operator.  The current effective rate is posted to Southern Company's OASIS site.</t>
  </si>
  <si>
    <t xml:space="preserve">(5) In accordance with Southern Company's current OATT, as of January 1, 2021, "Schedule 2" ancillary service charges for Reactive Supply and Voltage Control from Generation or Other Sources Service must be provided for each transaction on the Transmission Provider's transmission facilities.  In a wheeling scenario, Gulf Power would expect to purchase Schedule 2 ancillary service from Transmission Provider.  </t>
  </si>
  <si>
    <t>Exhibit SRS-10, Page 4 of 4</t>
  </si>
  <si>
    <t>2028-on Escalation Rate =</t>
  </si>
  <si>
    <t>From DEF OATT</t>
  </si>
  <si>
    <r>
      <t>Schedule 1 Charge
($/kW-month)</t>
    </r>
    <r>
      <rPr>
        <vertAlign val="superscript"/>
        <sz val="12"/>
        <color theme="1"/>
        <rFont val="Times New Roman"/>
        <family val="1"/>
      </rPr>
      <t>4</t>
    </r>
  </si>
  <si>
    <t>(2) In accordance with Duke Energy Florida's current Open Access Transmission Tariff (OATT), as of January 5, 2021, the Transmission Provider is not obligated to provide Real Power Losses.  The Transmission Customer is responsible for replacing losses associated with all transmission service as calculated by the Transmission Provider.  The applicable Real Power Loss factor in the DEF Zone as of January 5, 2021 is 1.40% for delivery at transmission voltages.</t>
  </si>
  <si>
    <r>
      <t>(2) In accordance with Southern Company's current Open Access Transmission Tariff ("OATT"), as of January 1, 2021, Transmission Provider's rates for bulk transmission service include demand losses (</t>
    </r>
    <r>
      <rPr>
        <i/>
        <sz val="12"/>
        <rFont val="Times New Roman"/>
        <family val="1"/>
      </rPr>
      <t>i.e.</t>
    </r>
    <r>
      <rPr>
        <sz val="12"/>
        <rFont val="Times New Roman"/>
        <family val="1"/>
      </rPr>
      <t xml:space="preserve">, demand is calculated at the point output) for service above the 44/46 kV level and no adjustment to the Transmission Customer's demand for billing will be required.  As such, a gross up of the reservation to account for losses is not required. </t>
    </r>
  </si>
  <si>
    <t>(3) 2020 Firm Point to Point charge is posted to Duke Energy Florida's OASIS site under file "Price Summary Sheet."  The current projection for 2021-2029 Firm Point-to-Point rates was posted to Duke Energy Florida's OASIS site on December 29, 2020.  New costs for each year are projected to begin June 1 of the new year. For 2030-on, the lowest projected annual escalation rate was used (See Column (15)).</t>
  </si>
  <si>
    <t>(4)  In accordance with Duke Energy Florida's current OATT, as of January 5, 2021, "Schedule 1" ancillary service charges for Scheduling, System Control and Dispatch Service must be purchased from the Transmission Provider or the Control Area operator.  The current effective rate is posted to Duke Energy Florida's OASIS site.</t>
  </si>
  <si>
    <t xml:space="preserve">(5) In accordance with Duke Energy Florida's current OATT, as of January 5, 2021, "Schedule 2" ancillary service charges for Reactive Supply and Voltage Control from Generation or Other Sources Service must be provided for each transaction on the Transmission Provider's transmission facilities.  In a wheeling scenario, Gulf Power would expect to purchase Schedule 2 ancillary service from the Transmission Provider.  </t>
  </si>
  <si>
    <t>FPL 060132</t>
  </si>
  <si>
    <t>20210015-EI</t>
  </si>
  <si>
    <t>FPL 060133</t>
  </si>
  <si>
    <t>FPL 060134</t>
  </si>
  <si>
    <t>FPL 060135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</si>
</sst>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164" formatCode="0.000"/>
    <numFmt numFmtId="165" formatCode="&quot;$&quot;#,##0"/>
    <numFmt numFmtId="166" formatCode="0.0%"/>
    <numFmt numFmtId="167" formatCode="0_);\(0\)"/>
    <numFmt numFmtId="168" formatCode="#,##0.0000"/>
    <numFmt numFmtId="169" formatCode="0.00000"/>
    <numFmt numFmtId="170" formatCode="_(&quot;$&quot;* #,##0_);_(&quot;$&quot;* \(#,##0\);_(&quot;$&quot;* &quot;-&quot;??_);_(@_)"/>
  </numFmts>
  <fonts count="12" x14ac:knownFonts="1">
    <font>
      <sz val="11"/>
      <color theme="1"/>
      <name val="Calibri"/>
      <family val="2"/>
      <scheme val="minor"/>
    </font>
    <font>
      <sz val="11"/>
      <color theme="1"/>
      <name val="Calibri"/>
      <family val="2"/>
      <scheme val="minor"/>
    </font>
    <font>
      <b/>
      <sz val="10"/>
      <color rgb="FFFF0000"/>
      <name val="Times New Roman"/>
      <family val="1"/>
    </font>
    <font>
      <sz val="12"/>
      <color theme="1"/>
      <name val="Times New Roman"/>
      <family val="1"/>
    </font>
    <font>
      <sz val="12"/>
      <name val="Times New Roman"/>
      <family val="1"/>
    </font>
    <font>
      <sz val="12"/>
      <color rgb="FFFF0000"/>
      <name val="Times New Roman"/>
      <family val="1"/>
    </font>
    <font>
      <b/>
      <sz val="12"/>
      <color theme="1"/>
      <name val="Times New Roman"/>
      <family val="1"/>
    </font>
    <font>
      <b/>
      <u/>
      <sz val="12"/>
      <color theme="1"/>
      <name val="Times New Roman"/>
      <family val="1"/>
    </font>
    <font>
      <b/>
      <sz val="12"/>
      <color rgb="FFFF0000"/>
      <name val="Times New Roman"/>
      <family val="1"/>
    </font>
    <font>
      <vertAlign val="superscript"/>
      <sz val="12"/>
      <color theme="1"/>
      <name val="Times New Roman"/>
      <family val="1"/>
    </font>
    <font>
      <u/>
      <sz val="12"/>
      <color theme="1"/>
      <name val="Times New Roman"/>
      <family val="1"/>
    </font>
    <font>
      <i/>
      <sz val="12"/>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58">
    <xf numFmtId="0" fontId="0" fillId="0" borderId="0" xfId="0"/>
    <xf numFmtId="0" fontId="2" fillId="0" borderId="0" xfId="0" applyFont="1"/>
    <xf numFmtId="0" fontId="3" fillId="0" borderId="0" xfId="0" applyFont="1"/>
    <xf numFmtId="0" fontId="4" fillId="0" borderId="0" xfId="0" applyFont="1" applyAlignment="1">
      <alignment horizontal="right"/>
    </xf>
    <xf numFmtId="0" fontId="5" fillId="0" borderId="0" xfId="0" applyFont="1" applyAlignment="1">
      <alignment horizontal="right"/>
    </xf>
    <xf numFmtId="0" fontId="3" fillId="0" borderId="0" xfId="0" applyFont="1" applyAlignment="1">
      <alignment horizontal="right"/>
    </xf>
    <xf numFmtId="0" fontId="6" fillId="0" borderId="0" xfId="0" applyFont="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3" fillId="0" borderId="4" xfId="0" applyFont="1" applyBorder="1" applyAlignment="1">
      <alignment horizontal="center"/>
    </xf>
    <xf numFmtId="6" fontId="3" fillId="0" borderId="5" xfId="0" applyNumberFormat="1"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6" fontId="3" fillId="0" borderId="8" xfId="0" applyNumberFormat="1" applyFont="1" applyBorder="1" applyAlignment="1">
      <alignment horizontal="center"/>
    </xf>
    <xf numFmtId="6" fontId="3" fillId="0" borderId="9" xfId="0" applyNumberFormat="1" applyFont="1" applyBorder="1" applyAlignment="1">
      <alignment horizontal="center"/>
    </xf>
    <xf numFmtId="0" fontId="3" fillId="0" borderId="10" xfId="0" applyFont="1" applyBorder="1" applyAlignment="1">
      <alignment horizontal="center"/>
    </xf>
    <xf numFmtId="6" fontId="3" fillId="0" borderId="11" xfId="0" applyNumberFormat="1" applyFont="1" applyBorder="1" applyAlignment="1">
      <alignment horizontal="center"/>
    </xf>
    <xf numFmtId="6" fontId="3" fillId="0" borderId="12" xfId="0" applyNumberFormat="1" applyFont="1" applyBorder="1" applyAlignment="1">
      <alignment horizontal="center"/>
    </xf>
    <xf numFmtId="0" fontId="8" fillId="0" borderId="0" xfId="0" applyFont="1"/>
    <xf numFmtId="10" fontId="3" fillId="0" borderId="13" xfId="0" applyNumberFormat="1" applyFont="1" applyBorder="1" applyAlignment="1">
      <alignment horizontal="center"/>
    </xf>
    <xf numFmtId="0" fontId="3" fillId="0" borderId="14" xfId="0" applyFont="1" applyBorder="1"/>
    <xf numFmtId="0" fontId="3" fillId="0" borderId="15" xfId="0" applyFont="1" applyBorder="1"/>
    <xf numFmtId="0" fontId="3" fillId="0" borderId="16" xfId="0" applyFont="1" applyBorder="1" applyAlignment="1">
      <alignment horizontal="center"/>
    </xf>
    <xf numFmtId="0" fontId="3" fillId="0" borderId="17" xfId="0" applyFont="1" applyBorder="1"/>
    <xf numFmtId="0" fontId="3" fillId="0" borderId="18" xfId="0" applyFont="1" applyBorder="1"/>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0" xfId="0" applyFont="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164" fontId="3" fillId="0" borderId="5" xfId="0" applyNumberFormat="1" applyFont="1" applyBorder="1" applyAlignment="1">
      <alignment horizontal="center"/>
    </xf>
    <xf numFmtId="165" fontId="3" fillId="0" borderId="5" xfId="0" applyNumberFormat="1" applyFont="1" applyBorder="1" applyAlignment="1">
      <alignment horizontal="center"/>
    </xf>
    <xf numFmtId="165" fontId="3" fillId="0" borderId="6" xfId="0" applyNumberFormat="1" applyFont="1" applyBorder="1" applyAlignment="1">
      <alignment horizontal="center"/>
    </xf>
    <xf numFmtId="164" fontId="3" fillId="0" borderId="8" xfId="0" applyNumberFormat="1" applyFont="1" applyBorder="1" applyAlignment="1">
      <alignment horizontal="center"/>
    </xf>
    <xf numFmtId="165" fontId="3" fillId="0" borderId="8" xfId="0" applyNumberFormat="1" applyFont="1" applyBorder="1" applyAlignment="1">
      <alignment horizontal="center"/>
    </xf>
    <xf numFmtId="165" fontId="3" fillId="0" borderId="9" xfId="0" applyNumberFormat="1" applyFont="1" applyBorder="1" applyAlignment="1">
      <alignment horizontal="center"/>
    </xf>
    <xf numFmtId="164" fontId="3" fillId="0" borderId="11" xfId="0" applyNumberFormat="1" applyFont="1" applyBorder="1" applyAlignment="1">
      <alignment horizontal="center"/>
    </xf>
    <xf numFmtId="165" fontId="3" fillId="0" borderId="32" xfId="0" applyNumberFormat="1" applyFont="1" applyBorder="1" applyAlignment="1">
      <alignment horizontal="center"/>
    </xf>
    <xf numFmtId="165" fontId="3" fillId="0" borderId="24" xfId="0" applyNumberFormat="1" applyFont="1" applyBorder="1" applyAlignment="1">
      <alignment horizontal="center"/>
    </xf>
    <xf numFmtId="165" fontId="3" fillId="0" borderId="11" xfId="0" applyNumberFormat="1" applyFont="1" applyBorder="1" applyAlignment="1">
      <alignment horizontal="center"/>
    </xf>
    <xf numFmtId="165" fontId="6" fillId="0" borderId="12" xfId="0" applyNumberFormat="1" applyFont="1" applyBorder="1" applyAlignment="1">
      <alignment horizontal="center"/>
    </xf>
    <xf numFmtId="6" fontId="6" fillId="0" borderId="1" xfId="0" applyNumberFormat="1" applyFont="1" applyBorder="1" applyAlignment="1">
      <alignment horizontal="center"/>
    </xf>
    <xf numFmtId="6" fontId="6" fillId="0" borderId="33" xfId="0" applyNumberFormat="1" applyFont="1" applyBorder="1" applyAlignment="1">
      <alignment horizontal="center"/>
    </xf>
    <xf numFmtId="6" fontId="6" fillId="0" borderId="13" xfId="0" applyNumberFormat="1" applyFont="1" applyBorder="1" applyAlignment="1">
      <alignment horizontal="center"/>
    </xf>
    <xf numFmtId="0" fontId="6" fillId="0" borderId="0" xfId="0" applyFont="1" applyAlignment="1">
      <alignment horizontal="right"/>
    </xf>
    <xf numFmtId="6" fontId="6" fillId="0" borderId="0" xfId="0" applyNumberFormat="1" applyFont="1" applyAlignment="1">
      <alignment horizontal="center"/>
    </xf>
    <xf numFmtId="0" fontId="3" fillId="0" borderId="0" xfId="0" applyFont="1" applyAlignment="1">
      <alignment horizontal="left"/>
    </xf>
    <xf numFmtId="0" fontId="6" fillId="0" borderId="0" xfId="0" applyFont="1" applyAlignment="1">
      <alignment horizontal="left"/>
    </xf>
    <xf numFmtId="6" fontId="6" fillId="0" borderId="0" xfId="0" applyNumberFormat="1" applyFont="1" applyAlignment="1">
      <alignment horizontal="left"/>
    </xf>
    <xf numFmtId="0" fontId="5" fillId="0" borderId="0" xfId="0" applyFont="1"/>
    <xf numFmtId="0" fontId="6" fillId="0" borderId="0" xfId="0" applyFont="1"/>
    <xf numFmtId="44" fontId="3" fillId="0" borderId="0" xfId="1" applyFont="1"/>
    <xf numFmtId="166" fontId="3" fillId="0" borderId="13" xfId="0" applyNumberFormat="1" applyFont="1" applyBorder="1" applyAlignment="1">
      <alignment horizontal="center"/>
    </xf>
    <xf numFmtId="167" fontId="3" fillId="0" borderId="0" xfId="0" applyNumberFormat="1" applyFont="1" applyAlignment="1">
      <alignment horizontal="center"/>
    </xf>
    <xf numFmtId="167" fontId="3" fillId="0" borderId="0" xfId="1" applyNumberFormat="1"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0" borderId="2" xfId="1" applyFont="1" applyBorder="1" applyAlignment="1">
      <alignment horizontal="center" vertical="center" wrapText="1"/>
    </xf>
    <xf numFmtId="44" fontId="3" fillId="0" borderId="3" xfId="1" applyFont="1" applyBorder="1" applyAlignment="1">
      <alignment horizontal="center" vertical="center" wrapText="1"/>
    </xf>
    <xf numFmtId="0" fontId="3" fillId="0" borderId="1" xfId="0" applyFont="1" applyBorder="1" applyAlignment="1">
      <alignment horizontal="center" vertical="center" wrapText="1"/>
    </xf>
    <xf numFmtId="0" fontId="3" fillId="0" borderId="37" xfId="0" applyFont="1" applyBorder="1" applyAlignment="1">
      <alignment horizontal="center" vertical="center" wrapText="1"/>
    </xf>
    <xf numFmtId="3" fontId="3" fillId="0" borderId="5" xfId="0" applyNumberFormat="1" applyFont="1" applyBorder="1" applyAlignment="1">
      <alignment horizontal="center"/>
    </xf>
    <xf numFmtId="168" fontId="3" fillId="0" borderId="38" xfId="0" applyNumberFormat="1" applyFont="1" applyBorder="1" applyAlignment="1">
      <alignment horizontal="center"/>
    </xf>
    <xf numFmtId="3" fontId="3" fillId="0" borderId="39" xfId="0" applyNumberFormat="1" applyFont="1" applyBorder="1" applyAlignment="1">
      <alignment horizontal="center"/>
    </xf>
    <xf numFmtId="169" fontId="3" fillId="2" borderId="4" xfId="0" applyNumberFormat="1" applyFont="1" applyFill="1" applyBorder="1" applyAlignment="1">
      <alignment horizontal="center"/>
    </xf>
    <xf numFmtId="0" fontId="3" fillId="2" borderId="5" xfId="0" applyFont="1" applyFill="1" applyBorder="1" applyAlignment="1">
      <alignment horizontal="center"/>
    </xf>
    <xf numFmtId="2" fontId="3" fillId="2" borderId="6" xfId="0" applyNumberFormat="1" applyFont="1" applyFill="1" applyBorder="1" applyAlignment="1">
      <alignment horizontal="center"/>
    </xf>
    <xf numFmtId="5" fontId="3" fillId="0" borderId="38" xfId="1" applyNumberFormat="1" applyFont="1" applyBorder="1" applyAlignment="1">
      <alignment horizontal="center"/>
    </xf>
    <xf numFmtId="5" fontId="3" fillId="0" borderId="5" xfId="1" applyNumberFormat="1" applyFont="1" applyBorder="1" applyAlignment="1">
      <alignment horizontal="center"/>
    </xf>
    <xf numFmtId="5" fontId="3" fillId="0" borderId="6" xfId="1" applyNumberFormat="1" applyFont="1" applyBorder="1" applyAlignment="1">
      <alignment horizontal="center"/>
    </xf>
    <xf numFmtId="0" fontId="3" fillId="0" borderId="40" xfId="0" applyFont="1" applyBorder="1" applyAlignment="1">
      <alignment horizontal="center"/>
    </xf>
    <xf numFmtId="3" fontId="3" fillId="0" borderId="8" xfId="0" applyNumberFormat="1" applyFont="1" applyBorder="1" applyAlignment="1">
      <alignment horizontal="center"/>
    </xf>
    <xf numFmtId="168" fontId="3" fillId="0" borderId="41" xfId="0" applyNumberFormat="1" applyFont="1" applyBorder="1" applyAlignment="1">
      <alignment horizontal="center"/>
    </xf>
    <xf numFmtId="3" fontId="3" fillId="0" borderId="42" xfId="0" applyNumberFormat="1" applyFont="1" applyBorder="1" applyAlignment="1">
      <alignment horizontal="center"/>
    </xf>
    <xf numFmtId="169" fontId="3" fillId="2" borderId="7" xfId="0" applyNumberFormat="1" applyFont="1" applyFill="1" applyBorder="1" applyAlignment="1">
      <alignment horizontal="center"/>
    </xf>
    <xf numFmtId="0" fontId="3" fillId="2" borderId="8" xfId="0" applyFont="1" applyFill="1" applyBorder="1" applyAlignment="1">
      <alignment horizontal="center"/>
    </xf>
    <xf numFmtId="2" fontId="3" fillId="2" borderId="9" xfId="0" applyNumberFormat="1" applyFont="1" applyFill="1" applyBorder="1" applyAlignment="1">
      <alignment horizontal="center"/>
    </xf>
    <xf numFmtId="5" fontId="3" fillId="0" borderId="41" xfId="1" applyNumberFormat="1" applyFont="1" applyBorder="1" applyAlignment="1">
      <alignment horizontal="center"/>
    </xf>
    <xf numFmtId="5" fontId="3" fillId="0" borderId="8" xfId="1" applyNumberFormat="1" applyFont="1" applyBorder="1" applyAlignment="1">
      <alignment horizontal="center"/>
    </xf>
    <xf numFmtId="5" fontId="3" fillId="0" borderId="9" xfId="1" applyNumberFormat="1" applyFont="1" applyBorder="1" applyAlignment="1">
      <alignment horizontal="center"/>
    </xf>
    <xf numFmtId="166" fontId="3" fillId="0" borderId="25" xfId="0" applyNumberFormat="1" applyFont="1" applyBorder="1" applyAlignment="1">
      <alignment horizontal="center"/>
    </xf>
    <xf numFmtId="169" fontId="3" fillId="2" borderId="10" xfId="0" applyNumberFormat="1" applyFont="1" applyFill="1" applyBorder="1" applyAlignment="1">
      <alignment horizontal="center"/>
    </xf>
    <xf numFmtId="0" fontId="3" fillId="2" borderId="11" xfId="0" applyFont="1" applyFill="1" applyBorder="1" applyAlignment="1">
      <alignment horizontal="center"/>
    </xf>
    <xf numFmtId="2" fontId="3" fillId="2" borderId="12" xfId="0" applyNumberFormat="1" applyFont="1" applyFill="1" applyBorder="1" applyAlignment="1">
      <alignment horizontal="center"/>
    </xf>
    <xf numFmtId="3" fontId="3" fillId="0" borderId="41" xfId="0" applyNumberFormat="1" applyFont="1" applyBorder="1" applyAlignment="1">
      <alignment horizontal="center"/>
    </xf>
    <xf numFmtId="169" fontId="3" fillId="0" borderId="38" xfId="0" applyNumberFormat="1" applyFont="1" applyBorder="1" applyAlignment="1">
      <alignment horizontal="center"/>
    </xf>
    <xf numFmtId="0" fontId="3" fillId="0" borderId="5" xfId="0" applyFont="1" applyBorder="1" applyAlignment="1">
      <alignment horizontal="center"/>
    </xf>
    <xf numFmtId="2" fontId="3" fillId="0" borderId="43" xfId="0" applyNumberFormat="1" applyFont="1" applyBorder="1" applyAlignment="1">
      <alignment horizontal="center"/>
    </xf>
    <xf numFmtId="169" fontId="3" fillId="0" borderId="25" xfId="0" applyNumberFormat="1" applyFont="1" applyBorder="1" applyAlignment="1">
      <alignment horizontal="center"/>
    </xf>
    <xf numFmtId="0" fontId="3" fillId="0" borderId="8" xfId="0" applyFont="1" applyBorder="1" applyAlignment="1">
      <alignment horizontal="center"/>
    </xf>
    <xf numFmtId="2" fontId="3" fillId="0" borderId="44" xfId="0" applyNumberFormat="1" applyFont="1" applyBorder="1" applyAlignment="1">
      <alignment horizontal="center"/>
    </xf>
    <xf numFmtId="169" fontId="3" fillId="0" borderId="40" xfId="0" applyNumberFormat="1" applyFont="1" applyBorder="1" applyAlignment="1">
      <alignment horizontal="center"/>
    </xf>
    <xf numFmtId="169" fontId="3" fillId="0" borderId="45" xfId="0" applyNumberFormat="1" applyFont="1" applyBorder="1" applyAlignment="1">
      <alignment horizontal="center"/>
    </xf>
    <xf numFmtId="166" fontId="3" fillId="0" borderId="31" xfId="0" applyNumberFormat="1" applyFont="1" applyBorder="1" applyAlignment="1">
      <alignment horizontal="center"/>
    </xf>
    <xf numFmtId="169" fontId="3" fillId="0" borderId="0" xfId="0" applyNumberFormat="1" applyFont="1" applyAlignment="1">
      <alignment horizontal="center"/>
    </xf>
    <xf numFmtId="3" fontId="3" fillId="0" borderId="11" xfId="0" applyNumberFormat="1" applyFont="1" applyBorder="1" applyAlignment="1">
      <alignment horizontal="center"/>
    </xf>
    <xf numFmtId="168" fontId="3" fillId="0" borderId="46" xfId="0" applyNumberFormat="1" applyFont="1" applyBorder="1" applyAlignment="1">
      <alignment horizontal="center"/>
    </xf>
    <xf numFmtId="3" fontId="3" fillId="0" borderId="46" xfId="0" applyNumberFormat="1" applyFont="1" applyBorder="1" applyAlignment="1">
      <alignment horizontal="center"/>
    </xf>
    <xf numFmtId="169" fontId="3" fillId="0" borderId="29" xfId="0" applyNumberFormat="1" applyFont="1" applyBorder="1" applyAlignment="1">
      <alignment horizontal="center"/>
    </xf>
    <xf numFmtId="0" fontId="3" fillId="0" borderId="11" xfId="0" applyFont="1" applyBorder="1" applyAlignment="1">
      <alignment horizontal="center"/>
    </xf>
    <xf numFmtId="2" fontId="3" fillId="0" borderId="47" xfId="0" applyNumberFormat="1" applyFont="1" applyBorder="1" applyAlignment="1">
      <alignment horizontal="center"/>
    </xf>
    <xf numFmtId="5" fontId="3" fillId="0" borderId="11" xfId="1" applyNumberFormat="1" applyFont="1" applyBorder="1" applyAlignment="1">
      <alignment horizontal="center"/>
    </xf>
    <xf numFmtId="5" fontId="6" fillId="0" borderId="12" xfId="1" applyNumberFormat="1" applyFont="1" applyBorder="1" applyAlignment="1">
      <alignment horizontal="center"/>
    </xf>
    <xf numFmtId="6" fontId="6" fillId="0" borderId="5" xfId="0" applyNumberFormat="1" applyFont="1" applyBorder="1" applyAlignment="1">
      <alignment horizontal="center"/>
    </xf>
    <xf numFmtId="6" fontId="6" fillId="0" borderId="43" xfId="0" applyNumberFormat="1" applyFont="1" applyBorder="1" applyAlignment="1">
      <alignment horizontal="center"/>
    </xf>
    <xf numFmtId="6" fontId="6" fillId="0" borderId="28" xfId="0" applyNumberFormat="1" applyFont="1" applyBorder="1" applyAlignment="1">
      <alignment horizontal="center"/>
    </xf>
    <xf numFmtId="3" fontId="3" fillId="0" borderId="0" xfId="0" applyNumberFormat="1" applyFont="1"/>
    <xf numFmtId="169" fontId="3" fillId="0" borderId="0" xfId="0" applyNumberFormat="1" applyFont="1"/>
    <xf numFmtId="0" fontId="10" fillId="0" borderId="0" xfId="0" applyFont="1"/>
    <xf numFmtId="170" fontId="3" fillId="0" borderId="0" xfId="1" applyNumberFormat="1" applyFont="1"/>
    <xf numFmtId="6" fontId="3" fillId="0" borderId="0" xfId="1" applyNumberFormat="1" applyFont="1"/>
    <xf numFmtId="0" fontId="3" fillId="0" borderId="1" xfId="0" applyFont="1" applyBorder="1" applyAlignment="1">
      <alignment horizontal="center" wrapText="1"/>
    </xf>
    <xf numFmtId="0" fontId="3" fillId="0" borderId="48" xfId="0" applyFont="1" applyBorder="1" applyAlignment="1">
      <alignment horizontal="center"/>
    </xf>
    <xf numFmtId="164" fontId="3" fillId="0" borderId="49" xfId="0" applyNumberFormat="1" applyFont="1" applyBorder="1" applyAlignment="1">
      <alignment horizontal="center"/>
    </xf>
    <xf numFmtId="3" fontId="3" fillId="0" borderId="49" xfId="0" applyNumberFormat="1" applyFont="1" applyBorder="1" applyAlignment="1">
      <alignment horizontal="center"/>
    </xf>
    <xf numFmtId="168" fontId="3" fillId="0" borderId="50" xfId="0" applyNumberFormat="1" applyFont="1" applyBorder="1" applyAlignment="1">
      <alignment horizontal="center"/>
    </xf>
    <xf numFmtId="3" fontId="3" fillId="0" borderId="51" xfId="0" applyNumberFormat="1" applyFont="1" applyBorder="1" applyAlignment="1">
      <alignment horizontal="center"/>
    </xf>
    <xf numFmtId="169" fontId="3" fillId="2" borderId="48" xfId="0" applyNumberFormat="1" applyFont="1" applyFill="1" applyBorder="1" applyAlignment="1">
      <alignment horizontal="center"/>
    </xf>
    <xf numFmtId="0" fontId="3" fillId="2" borderId="49" xfId="0" applyFont="1" applyFill="1" applyBorder="1" applyAlignment="1">
      <alignment horizontal="center"/>
    </xf>
    <xf numFmtId="169" fontId="3" fillId="2" borderId="52" xfId="0" applyNumberFormat="1" applyFont="1" applyFill="1" applyBorder="1" applyAlignment="1">
      <alignment horizontal="center"/>
    </xf>
    <xf numFmtId="5" fontId="3" fillId="0" borderId="50" xfId="1" applyNumberFormat="1" applyFont="1" applyBorder="1" applyAlignment="1">
      <alignment horizontal="center"/>
    </xf>
    <xf numFmtId="5" fontId="3" fillId="0" borderId="49" xfId="1" applyNumberFormat="1" applyFont="1" applyBorder="1" applyAlignment="1">
      <alignment horizontal="center"/>
    </xf>
    <xf numFmtId="5" fontId="3" fillId="0" borderId="52" xfId="1" applyNumberFormat="1" applyFont="1" applyBorder="1" applyAlignment="1">
      <alignment horizontal="center"/>
    </xf>
    <xf numFmtId="0" fontId="3" fillId="0" borderId="53" xfId="0" applyFont="1" applyBorder="1" applyAlignment="1">
      <alignment horizontal="center"/>
    </xf>
    <xf numFmtId="169" fontId="3" fillId="2" borderId="9" xfId="0" applyNumberFormat="1" applyFont="1" applyFill="1" applyBorder="1" applyAlignment="1">
      <alignment horizontal="center"/>
    </xf>
    <xf numFmtId="5" fontId="3" fillId="0" borderId="41" xfId="1" applyNumberFormat="1" applyFont="1" applyFill="1" applyBorder="1" applyAlignment="1">
      <alignment horizontal="center"/>
    </xf>
    <xf numFmtId="169" fontId="3" fillId="2" borderId="6" xfId="0" applyNumberFormat="1" applyFont="1" applyFill="1" applyBorder="1" applyAlignment="1">
      <alignment horizontal="center"/>
    </xf>
    <xf numFmtId="169" fontId="3" fillId="2" borderId="45" xfId="0" applyNumberFormat="1" applyFont="1" applyFill="1" applyBorder="1" applyAlignment="1">
      <alignment horizontal="center"/>
    </xf>
    <xf numFmtId="0" fontId="3" fillId="2" borderId="30" xfId="0" applyFont="1" applyFill="1" applyBorder="1" applyAlignment="1">
      <alignment horizontal="center"/>
    </xf>
    <xf numFmtId="169" fontId="3" fillId="2" borderId="54" xfId="0" applyNumberFormat="1" applyFont="1" applyFill="1" applyBorder="1" applyAlignment="1">
      <alignment horizontal="center"/>
    </xf>
    <xf numFmtId="169" fontId="3" fillId="0" borderId="5" xfId="0" applyNumberFormat="1" applyFont="1" applyBorder="1" applyAlignment="1">
      <alignment horizontal="center"/>
    </xf>
    <xf numFmtId="0" fontId="3" fillId="0" borderId="40" xfId="0" applyFont="1" applyBorder="1"/>
    <xf numFmtId="0" fontId="3" fillId="0" borderId="25" xfId="0" applyFont="1" applyBorder="1"/>
    <xf numFmtId="169" fontId="3" fillId="0" borderId="8" xfId="0" applyNumberFormat="1" applyFont="1" applyBorder="1" applyAlignment="1">
      <alignment horizontal="center"/>
    </xf>
    <xf numFmtId="169" fontId="3" fillId="0" borderId="11" xfId="0" applyNumberFormat="1" applyFont="1" applyBorder="1" applyAlignment="1">
      <alignment horizontal="center"/>
    </xf>
    <xf numFmtId="0" fontId="6" fillId="0" borderId="0" xfId="0" applyFont="1" applyAlignment="1">
      <alignment horizontal="center"/>
    </xf>
    <xf numFmtId="0" fontId="6" fillId="0" borderId="0" xfId="0" applyFont="1" applyAlignment="1">
      <alignment horizontal="right"/>
    </xf>
    <xf numFmtId="0" fontId="4" fillId="3" borderId="0" xfId="0" quotePrefix="1" applyFont="1" applyFill="1" applyAlignment="1">
      <alignment horizontal="left" vertical="top" wrapText="1"/>
    </xf>
    <xf numFmtId="0" fontId="6" fillId="2" borderId="14" xfId="0" applyFont="1" applyFill="1" applyBorder="1" applyAlignment="1">
      <alignment horizontal="center"/>
    </xf>
    <xf numFmtId="0" fontId="6" fillId="2" borderId="34" xfId="0" applyFont="1" applyFill="1" applyBorder="1" applyAlignment="1">
      <alignment horizontal="center"/>
    </xf>
    <xf numFmtId="0" fontId="6" fillId="2" borderId="19" xfId="0" applyFont="1" applyFill="1" applyBorder="1" applyAlignment="1">
      <alignment horizontal="center"/>
    </xf>
    <xf numFmtId="0" fontId="4" fillId="0" borderId="0" xfId="0" quotePrefix="1" applyFont="1" applyAlignment="1">
      <alignment horizontal="left" vertical="top" wrapText="1"/>
    </xf>
    <xf numFmtId="49" fontId="3" fillId="0" borderId="0" xfId="0"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881DD-39D1-49F7-B967-A406CE521E55}">
  <sheetPr>
    <pageSetUpPr fitToPage="1"/>
  </sheetPr>
  <dimension ref="A1:E18"/>
  <sheetViews>
    <sheetView showGridLines="0" zoomScaleNormal="100" zoomScaleSheetLayoutView="100" workbookViewId="0">
      <selection sqref="A1:XFD2"/>
    </sheetView>
  </sheetViews>
  <sheetFormatPr defaultColWidth="9.140625" defaultRowHeight="15.75" x14ac:dyDescent="0.25"/>
  <cols>
    <col min="1" max="1" width="25.5703125" style="2" customWidth="1"/>
    <col min="2" max="2" width="27.85546875" style="2" customWidth="1"/>
    <col min="3" max="3" width="21" style="2" customWidth="1"/>
    <col min="4" max="16384" width="9.140625" style="2"/>
  </cols>
  <sheetData>
    <row r="1" spans="1:5" x14ac:dyDescent="0.25">
      <c r="A1" s="157" t="s">
        <v>71</v>
      </c>
    </row>
    <row r="2" spans="1:5" x14ac:dyDescent="0.25">
      <c r="A2" s="2" t="s">
        <v>72</v>
      </c>
    </row>
    <row r="5" spans="1:5" x14ac:dyDescent="0.25">
      <c r="A5" s="1"/>
      <c r="C5" s="3" t="s">
        <v>0</v>
      </c>
      <c r="E5" s="4"/>
    </row>
    <row r="6" spans="1:5" x14ac:dyDescent="0.25">
      <c r="A6" s="1"/>
      <c r="C6" s="5" t="s">
        <v>1</v>
      </c>
      <c r="E6" s="5"/>
    </row>
    <row r="7" spans="1:5" x14ac:dyDescent="0.25">
      <c r="A7" s="1"/>
      <c r="C7" s="5" t="s">
        <v>2</v>
      </c>
      <c r="E7" s="5"/>
    </row>
    <row r="8" spans="1:5" x14ac:dyDescent="0.25">
      <c r="A8" s="1"/>
      <c r="C8" s="5" t="s">
        <v>3</v>
      </c>
      <c r="E8" s="5"/>
    </row>
    <row r="9" spans="1:5" x14ac:dyDescent="0.25">
      <c r="C9" s="5" t="s">
        <v>4</v>
      </c>
      <c r="E9" s="5"/>
    </row>
    <row r="11" spans="1:5" x14ac:dyDescent="0.25">
      <c r="B11" s="6" t="s">
        <v>5</v>
      </c>
    </row>
    <row r="12" spans="1:5" x14ac:dyDescent="0.25">
      <c r="B12" s="6" t="s">
        <v>6</v>
      </c>
    </row>
    <row r="14" spans="1:5" ht="16.5" thickBot="1" x14ac:dyDescent="0.3"/>
    <row r="15" spans="1:5" ht="16.5" thickBot="1" x14ac:dyDescent="0.3">
      <c r="A15" s="7" t="s">
        <v>7</v>
      </c>
      <c r="B15" s="8" t="s">
        <v>8</v>
      </c>
      <c r="C15" s="9" t="s">
        <v>9</v>
      </c>
    </row>
    <row r="16" spans="1:5" x14ac:dyDescent="0.25">
      <c r="A16" s="10" t="s">
        <v>10</v>
      </c>
      <c r="B16" s="11">
        <f>'Exhibit SRS-10, 2 of 4'!$E$69</f>
        <v>721638914.12857783</v>
      </c>
      <c r="C16" s="12" t="s">
        <v>11</v>
      </c>
    </row>
    <row r="17" spans="1:3" x14ac:dyDescent="0.25">
      <c r="A17" s="13" t="s">
        <v>12</v>
      </c>
      <c r="B17" s="14">
        <f>'Exhibit SRS-10, 3 of 4'!$L$70</f>
        <v>1290485598.7675216</v>
      </c>
      <c r="C17" s="15">
        <f>B17-B16</f>
        <v>568846684.63894379</v>
      </c>
    </row>
    <row r="18" spans="1:3" ht="16.5" thickBot="1" x14ac:dyDescent="0.3">
      <c r="A18" s="16" t="s">
        <v>13</v>
      </c>
      <c r="B18" s="17">
        <f>'Exhibit SRS-10, 4 of 4'!$L$70</f>
        <v>1282382502.8557804</v>
      </c>
      <c r="C18" s="18">
        <f>B18-B16</f>
        <v>560743588.72720253</v>
      </c>
    </row>
  </sheetData>
  <printOptions horizontalCentered="1"/>
  <pageMargins left="1.25" right="0.95" top="2"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68652-DA39-4DFD-BBD7-472DAEEF73AC}">
  <sheetPr>
    <pageSetUpPr fitToPage="1"/>
  </sheetPr>
  <dimension ref="A1:J72"/>
  <sheetViews>
    <sheetView showGridLines="0" zoomScaleNormal="100" zoomScaleSheetLayoutView="100" workbookViewId="0">
      <selection sqref="A1:XFD2"/>
    </sheetView>
  </sheetViews>
  <sheetFormatPr defaultColWidth="15.140625" defaultRowHeight="15.75" x14ac:dyDescent="0.25"/>
  <cols>
    <col min="1" max="3" width="15.140625" style="2"/>
    <col min="4" max="4" width="16.85546875" style="2" customWidth="1"/>
    <col min="5" max="7" width="15.140625" style="2"/>
    <col min="8" max="8" width="8.5703125" style="2" customWidth="1"/>
    <col min="9" max="16384" width="15.140625" style="2"/>
  </cols>
  <sheetData>
    <row r="1" spans="1:10" x14ac:dyDescent="0.25">
      <c r="A1" s="157" t="s">
        <v>73</v>
      </c>
    </row>
    <row r="2" spans="1:10" x14ac:dyDescent="0.25">
      <c r="A2" s="2" t="s">
        <v>72</v>
      </c>
    </row>
    <row r="5" spans="1:10" x14ac:dyDescent="0.25">
      <c r="A5" s="19"/>
      <c r="G5" s="3" t="s">
        <v>0</v>
      </c>
      <c r="J5" s="4"/>
    </row>
    <row r="6" spans="1:10" x14ac:dyDescent="0.25">
      <c r="A6" s="19"/>
      <c r="G6" s="5" t="s">
        <v>1</v>
      </c>
      <c r="J6" s="5"/>
    </row>
    <row r="7" spans="1:10" x14ac:dyDescent="0.25">
      <c r="A7" s="19"/>
      <c r="G7" s="5" t="s">
        <v>2</v>
      </c>
      <c r="J7" s="5"/>
    </row>
    <row r="8" spans="1:10" x14ac:dyDescent="0.25">
      <c r="A8" s="19"/>
      <c r="G8" s="5" t="s">
        <v>3</v>
      </c>
      <c r="J8" s="5"/>
    </row>
    <row r="9" spans="1:10" x14ac:dyDescent="0.25">
      <c r="G9" s="5" t="s">
        <v>14</v>
      </c>
      <c r="J9" s="5"/>
    </row>
    <row r="11" spans="1:10" x14ac:dyDescent="0.25">
      <c r="A11" s="150" t="s">
        <v>5</v>
      </c>
      <c r="B11" s="150"/>
      <c r="C11" s="150"/>
      <c r="D11" s="150"/>
      <c r="E11" s="150"/>
      <c r="F11" s="150"/>
      <c r="G11" s="150"/>
    </row>
    <row r="12" spans="1:10" x14ac:dyDescent="0.25">
      <c r="A12" s="150" t="s">
        <v>6</v>
      </c>
      <c r="B12" s="150"/>
      <c r="C12" s="150"/>
      <c r="D12" s="150"/>
      <c r="E12" s="150"/>
      <c r="F12" s="150"/>
      <c r="G12" s="150"/>
    </row>
    <row r="13" spans="1:10" x14ac:dyDescent="0.25">
      <c r="A13" s="150"/>
      <c r="B13" s="150"/>
      <c r="C13" s="150"/>
      <c r="D13" s="150"/>
      <c r="E13" s="150"/>
      <c r="F13" s="150"/>
      <c r="G13" s="150"/>
    </row>
    <row r="14" spans="1:10" ht="16.5" thickBot="1" x14ac:dyDescent="0.3"/>
    <row r="15" spans="1:10" ht="16.5" thickBot="1" x14ac:dyDescent="0.3">
      <c r="A15" s="5" t="s">
        <v>15</v>
      </c>
      <c r="B15" s="20">
        <v>6.9487050649999993E-2</v>
      </c>
    </row>
    <row r="16" spans="1:10" x14ac:dyDescent="0.25">
      <c r="A16" s="21"/>
      <c r="B16" s="22"/>
      <c r="C16" s="22"/>
      <c r="D16" s="23" t="s">
        <v>16</v>
      </c>
      <c r="E16" s="24"/>
      <c r="F16" s="25"/>
      <c r="G16" s="26" t="s">
        <v>17</v>
      </c>
    </row>
    <row r="17" spans="1:9" x14ac:dyDescent="0.25">
      <c r="A17" s="27"/>
      <c r="B17" s="28" t="s">
        <v>18</v>
      </c>
      <c r="C17" s="28" t="s">
        <v>19</v>
      </c>
      <c r="D17" s="29" t="s">
        <v>20</v>
      </c>
      <c r="E17" s="30" t="s">
        <v>21</v>
      </c>
      <c r="F17" s="31" t="s">
        <v>21</v>
      </c>
      <c r="G17" s="32" t="s">
        <v>21</v>
      </c>
      <c r="H17" s="33"/>
      <c r="I17" s="33"/>
    </row>
    <row r="18" spans="1:9" x14ac:dyDescent="0.25">
      <c r="A18" s="27"/>
      <c r="B18" s="28" t="s">
        <v>22</v>
      </c>
      <c r="C18" s="28" t="s">
        <v>23</v>
      </c>
      <c r="D18" s="29" t="s">
        <v>24</v>
      </c>
      <c r="E18" s="30" t="s">
        <v>25</v>
      </c>
      <c r="F18" s="31" t="s">
        <v>25</v>
      </c>
      <c r="G18" s="32" t="s">
        <v>25</v>
      </c>
      <c r="H18" s="33"/>
      <c r="I18" s="33"/>
    </row>
    <row r="19" spans="1:9" ht="16.5" thickBot="1" x14ac:dyDescent="0.3">
      <c r="A19" s="34" t="s">
        <v>26</v>
      </c>
      <c r="B19" s="35" t="s">
        <v>27</v>
      </c>
      <c r="C19" s="35" t="s">
        <v>28</v>
      </c>
      <c r="D19" s="36" t="s">
        <v>28</v>
      </c>
      <c r="E19" s="37" t="s">
        <v>28</v>
      </c>
      <c r="F19" s="38" t="s">
        <v>29</v>
      </c>
      <c r="G19" s="39" t="s">
        <v>29</v>
      </c>
      <c r="H19" s="33"/>
      <c r="I19" s="33"/>
    </row>
    <row r="20" spans="1:9" x14ac:dyDescent="0.25">
      <c r="A20" s="10">
        <v>2020</v>
      </c>
      <c r="B20" s="40">
        <v>1</v>
      </c>
      <c r="C20" s="41">
        <v>0</v>
      </c>
      <c r="D20" s="41">
        <v>0</v>
      </c>
      <c r="E20" s="41">
        <f t="shared" ref="E20:E68" si="0">C20+D20</f>
        <v>0</v>
      </c>
      <c r="F20" s="41">
        <f t="shared" ref="F20:F68" si="1">E20*B20</f>
        <v>0</v>
      </c>
      <c r="G20" s="42">
        <f>F20</f>
        <v>0</v>
      </c>
      <c r="H20" s="33"/>
      <c r="I20" s="33"/>
    </row>
    <row r="21" spans="1:9" x14ac:dyDescent="0.25">
      <c r="A21" s="13">
        <f>A20+1</f>
        <v>2021</v>
      </c>
      <c r="B21" s="43">
        <f>B20/(1+$B$15)</f>
        <v>0.93502768396516067</v>
      </c>
      <c r="C21" s="44">
        <v>0</v>
      </c>
      <c r="D21" s="44">
        <v>0</v>
      </c>
      <c r="E21" s="41">
        <f t="shared" si="0"/>
        <v>0</v>
      </c>
      <c r="F21" s="44">
        <f t="shared" si="1"/>
        <v>0</v>
      </c>
      <c r="G21" s="45">
        <f>G20+F21</f>
        <v>0</v>
      </c>
      <c r="H21" s="33"/>
      <c r="I21" s="33"/>
    </row>
    <row r="22" spans="1:9" x14ac:dyDescent="0.25">
      <c r="A22" s="13">
        <f t="shared" ref="A22:A68" si="2">A21+1</f>
        <v>2022</v>
      </c>
      <c r="B22" s="43">
        <f t="shared" ref="B22:B68" si="3">B21/(1+$B$15)</f>
        <v>0.87427676978125235</v>
      </c>
      <c r="C22" s="44">
        <v>29594918.612927385</v>
      </c>
      <c r="D22" s="44">
        <v>8608831.5067339204</v>
      </c>
      <c r="E22" s="41">
        <f t="shared" si="0"/>
        <v>38203750.119661301</v>
      </c>
      <c r="F22" s="44">
        <f t="shared" si="1"/>
        <v>33400651.248147614</v>
      </c>
      <c r="G22" s="45">
        <f t="shared" ref="G22:G68" si="4">G21+F22</f>
        <v>33400651.248147614</v>
      </c>
      <c r="H22" s="33"/>
      <c r="I22" s="33"/>
    </row>
    <row r="23" spans="1:9" x14ac:dyDescent="0.25">
      <c r="A23" s="13">
        <f t="shared" si="2"/>
        <v>2023</v>
      </c>
      <c r="B23" s="43">
        <f t="shared" si="3"/>
        <v>0.81747298319310635</v>
      </c>
      <c r="C23" s="44">
        <v>66886441.867767833</v>
      </c>
      <c r="D23" s="44">
        <v>14522066.207915217</v>
      </c>
      <c r="E23" s="41">
        <f t="shared" si="0"/>
        <v>81408508.075683057</v>
      </c>
      <c r="F23" s="44">
        <f t="shared" si="1"/>
        <v>66549255.953928716</v>
      </c>
      <c r="G23" s="45">
        <f t="shared" si="4"/>
        <v>99949907.202076331</v>
      </c>
      <c r="H23" s="33"/>
      <c r="I23" s="33"/>
    </row>
    <row r="24" spans="1:9" x14ac:dyDescent="0.25">
      <c r="A24" s="13">
        <f t="shared" si="2"/>
        <v>2024</v>
      </c>
      <c r="B24" s="43">
        <f t="shared" si="3"/>
        <v>0.76435987017914098</v>
      </c>
      <c r="C24" s="44">
        <v>64840048.945750281</v>
      </c>
      <c r="D24" s="44">
        <v>14365207.710578978</v>
      </c>
      <c r="E24" s="41">
        <f t="shared" si="0"/>
        <v>79205256.656329259</v>
      </c>
      <c r="F24" s="44">
        <f t="shared" si="1"/>
        <v>60541319.695337377</v>
      </c>
      <c r="G24" s="45">
        <f t="shared" si="4"/>
        <v>160491226.8974137</v>
      </c>
      <c r="H24" s="33"/>
      <c r="I24" s="33"/>
    </row>
    <row r="25" spans="1:9" x14ac:dyDescent="0.25">
      <c r="A25" s="13">
        <f t="shared" si="2"/>
        <v>2025</v>
      </c>
      <c r="B25" s="43">
        <f t="shared" si="3"/>
        <v>0.71469763912951301</v>
      </c>
      <c r="C25" s="44">
        <v>62900525.156518318</v>
      </c>
      <c r="D25" s="44">
        <v>14330681.868428439</v>
      </c>
      <c r="E25" s="41">
        <f t="shared" si="0"/>
        <v>77231207.024946749</v>
      </c>
      <c r="F25" s="44">
        <f t="shared" si="1"/>
        <v>55196961.3278521</v>
      </c>
      <c r="G25" s="45">
        <f t="shared" si="4"/>
        <v>215688188.2252658</v>
      </c>
      <c r="H25" s="33"/>
      <c r="I25" s="33"/>
    </row>
    <row r="26" spans="1:9" x14ac:dyDescent="0.25">
      <c r="A26" s="13">
        <f t="shared" si="2"/>
        <v>2026</v>
      </c>
      <c r="B26" s="43">
        <f t="shared" si="3"/>
        <v>0.66826207825063677</v>
      </c>
      <c r="C26" s="44">
        <v>61057183.586793445</v>
      </c>
      <c r="D26" s="44">
        <v>14446826.26582057</v>
      </c>
      <c r="E26" s="41">
        <f t="shared" si="0"/>
        <v>75504009.852614015</v>
      </c>
      <c r="F26" s="44">
        <f t="shared" si="1"/>
        <v>50456466.5403644</v>
      </c>
      <c r="G26" s="45">
        <f t="shared" si="4"/>
        <v>266144654.76563019</v>
      </c>
      <c r="H26" s="33"/>
      <c r="I26" s="33"/>
    </row>
    <row r="27" spans="1:9" x14ac:dyDescent="0.25">
      <c r="A27" s="13">
        <f t="shared" si="2"/>
        <v>2027</v>
      </c>
      <c r="B27" s="43">
        <f t="shared" si="3"/>
        <v>0.62484354330843783</v>
      </c>
      <c r="C27" s="44">
        <v>59301118.475510128</v>
      </c>
      <c r="D27" s="44">
        <v>9419379.9432930313</v>
      </c>
      <c r="E27" s="41">
        <f t="shared" si="0"/>
        <v>68720498.418803155</v>
      </c>
      <c r="F27" s="44">
        <f t="shared" si="1"/>
        <v>42939559.729926862</v>
      </c>
      <c r="G27" s="45">
        <f t="shared" si="4"/>
        <v>309084214.49555707</v>
      </c>
      <c r="H27" s="33"/>
      <c r="I27" s="33"/>
    </row>
    <row r="28" spans="1:9" x14ac:dyDescent="0.25">
      <c r="A28" s="13">
        <f t="shared" si="2"/>
        <v>2028</v>
      </c>
      <c r="B28" s="43">
        <f t="shared" si="3"/>
        <v>0.58424601114027319</v>
      </c>
      <c r="C28" s="44">
        <v>57606206.256876364</v>
      </c>
      <c r="D28" s="44">
        <v>9193014.1907462031</v>
      </c>
      <c r="E28" s="41">
        <f t="shared" si="0"/>
        <v>66799220.447622567</v>
      </c>
      <c r="F28" s="44">
        <f t="shared" si="1"/>
        <v>39027178.093803257</v>
      </c>
      <c r="G28" s="45">
        <f t="shared" si="4"/>
        <v>348111392.58936036</v>
      </c>
      <c r="H28" s="33"/>
      <c r="I28" s="33"/>
    </row>
    <row r="29" spans="1:9" x14ac:dyDescent="0.25">
      <c r="A29" s="13">
        <f t="shared" si="2"/>
        <v>2029</v>
      </c>
      <c r="B29" s="43">
        <f t="shared" si="3"/>
        <v>0.54628619466237305</v>
      </c>
      <c r="C29" s="44">
        <v>55930886.712586634</v>
      </c>
      <c r="D29" s="44">
        <v>8943428.148255799</v>
      </c>
      <c r="E29" s="41">
        <f t="shared" si="0"/>
        <v>64874314.860842437</v>
      </c>
      <c r="F29" s="44">
        <f t="shared" si="1"/>
        <v>35439942.596658252</v>
      </c>
      <c r="G29" s="45">
        <f t="shared" si="4"/>
        <v>383551335.18601859</v>
      </c>
      <c r="H29" s="33"/>
      <c r="I29" s="33"/>
    </row>
    <row r="30" spans="1:9" x14ac:dyDescent="0.25">
      <c r="A30" s="13">
        <f t="shared" si="2"/>
        <v>2030</v>
      </c>
      <c r="B30" s="43">
        <f t="shared" si="3"/>
        <v>0.51079271537729953</v>
      </c>
      <c r="C30" s="44">
        <v>54254973.450892545</v>
      </c>
      <c r="D30" s="44">
        <v>8994508.0614007767</v>
      </c>
      <c r="E30" s="41">
        <f t="shared" si="0"/>
        <v>63249481.512293324</v>
      </c>
      <c r="F30" s="44">
        <f t="shared" si="1"/>
        <v>32307374.407870613</v>
      </c>
      <c r="G30" s="45">
        <f t="shared" si="4"/>
        <v>415858709.59388918</v>
      </c>
      <c r="H30" s="33"/>
      <c r="I30" s="33"/>
    </row>
    <row r="31" spans="1:9" x14ac:dyDescent="0.25">
      <c r="A31" s="13">
        <f t="shared" si="2"/>
        <v>2031</v>
      </c>
      <c r="B31" s="43">
        <f t="shared" si="3"/>
        <v>0.47760532964551189</v>
      </c>
      <c r="C31" s="44">
        <v>52579060.189198442</v>
      </c>
      <c r="D31" s="44">
        <v>8411896.6580053195</v>
      </c>
      <c r="E31" s="41">
        <f t="shared" si="0"/>
        <v>60990956.847203761</v>
      </c>
      <c r="F31" s="44">
        <f t="shared" si="1"/>
        <v>29129606.050403941</v>
      </c>
      <c r="G31" s="45">
        <f t="shared" si="4"/>
        <v>444988315.64429313</v>
      </c>
      <c r="H31" s="33"/>
      <c r="I31" s="33"/>
    </row>
    <row r="32" spans="1:9" x14ac:dyDescent="0.25">
      <c r="A32" s="13">
        <f t="shared" si="2"/>
        <v>2032</v>
      </c>
      <c r="B32" s="43">
        <f t="shared" si="3"/>
        <v>0.44657420522786007</v>
      </c>
      <c r="C32" s="44">
        <v>50903146.927504346</v>
      </c>
      <c r="D32" s="44">
        <v>8531063.6049330905</v>
      </c>
      <c r="E32" s="41">
        <f t="shared" si="0"/>
        <v>59434210.532437436</v>
      </c>
      <c r="F32" s="44">
        <f t="shared" si="1"/>
        <v>26541785.331868559</v>
      </c>
      <c r="G32" s="45">
        <f t="shared" si="4"/>
        <v>471530100.97616172</v>
      </c>
      <c r="H32" s="33"/>
      <c r="I32" s="33"/>
    </row>
    <row r="33" spans="1:9" x14ac:dyDescent="0.25">
      <c r="A33" s="13">
        <f t="shared" si="2"/>
        <v>2033</v>
      </c>
      <c r="B33" s="43">
        <f t="shared" si="3"/>
        <v>0.41755924483278833</v>
      </c>
      <c r="C33" s="44">
        <v>49227233.665810265</v>
      </c>
      <c r="D33" s="44">
        <v>7968350.0872659124</v>
      </c>
      <c r="E33" s="41">
        <f t="shared" si="0"/>
        <v>57195583.753076181</v>
      </c>
      <c r="F33" s="44">
        <f t="shared" si="1"/>
        <v>23882544.759704988</v>
      </c>
      <c r="G33" s="45">
        <f t="shared" si="4"/>
        <v>495412645.73586673</v>
      </c>
      <c r="H33" s="33"/>
      <c r="I33" s="33"/>
    </row>
    <row r="34" spans="1:9" x14ac:dyDescent="0.25">
      <c r="A34" s="13">
        <f t="shared" si="2"/>
        <v>2034</v>
      </c>
      <c r="B34" s="43">
        <f t="shared" si="3"/>
        <v>0.39042945361424353</v>
      </c>
      <c r="C34" s="44">
        <v>47551320.404116161</v>
      </c>
      <c r="D34" s="44">
        <v>8044838.2581874132</v>
      </c>
      <c r="E34" s="41">
        <f t="shared" si="0"/>
        <v>55596158.662303574</v>
      </c>
      <c r="F34" s="44">
        <f t="shared" si="1"/>
        <v>21706377.849573977</v>
      </c>
      <c r="G34" s="45">
        <f t="shared" si="4"/>
        <v>517119023.5854407</v>
      </c>
      <c r="H34" s="33"/>
      <c r="I34" s="33"/>
    </row>
    <row r="35" spans="1:9" x14ac:dyDescent="0.25">
      <c r="A35" s="13">
        <f t="shared" si="2"/>
        <v>2035</v>
      </c>
      <c r="B35" s="43">
        <f t="shared" si="3"/>
        <v>0.36506234776470925</v>
      </c>
      <c r="C35" s="44">
        <v>45875407.142422058</v>
      </c>
      <c r="D35" s="44">
        <v>7419787.6613818863</v>
      </c>
      <c r="E35" s="41">
        <f t="shared" si="0"/>
        <v>53295194.803803943</v>
      </c>
      <c r="F35" s="44">
        <f t="shared" si="1"/>
        <v>19456068.939654201</v>
      </c>
      <c r="G35" s="45">
        <f t="shared" si="4"/>
        <v>536575092.52509487</v>
      </c>
      <c r="H35" s="33"/>
      <c r="I35" s="33"/>
    </row>
    <row r="36" spans="1:9" x14ac:dyDescent="0.25">
      <c r="A36" s="13">
        <f t="shared" si="2"/>
        <v>2036</v>
      </c>
      <c r="B36" s="43">
        <f t="shared" si="3"/>
        <v>0.34134340153332016</v>
      </c>
      <c r="C36" s="44">
        <v>44199493.880727962</v>
      </c>
      <c r="D36" s="44">
        <v>7238231.5471894462</v>
      </c>
      <c r="E36" s="41">
        <f t="shared" si="0"/>
        <v>51437725.427917406</v>
      </c>
      <c r="F36" s="44">
        <f t="shared" si="1"/>
        <v>17557928.164702285</v>
      </c>
      <c r="G36" s="45">
        <f t="shared" si="4"/>
        <v>554133020.68979716</v>
      </c>
      <c r="H36" s="33"/>
      <c r="I36" s="33"/>
    </row>
    <row r="37" spans="1:9" x14ac:dyDescent="0.25">
      <c r="A37" s="13">
        <f t="shared" si="2"/>
        <v>2037</v>
      </c>
      <c r="B37" s="43">
        <f t="shared" si="3"/>
        <v>0.31916553017249022</v>
      </c>
      <c r="C37" s="44">
        <v>42698727.253321409</v>
      </c>
      <c r="D37" s="44">
        <v>7059392.9685873939</v>
      </c>
      <c r="E37" s="41">
        <f t="shared" si="0"/>
        <v>49758120.2219088</v>
      </c>
      <c r="F37" s="44">
        <f t="shared" si="1"/>
        <v>15881076.821012029</v>
      </c>
      <c r="G37" s="45">
        <f t="shared" si="4"/>
        <v>570014097.51080918</v>
      </c>
      <c r="H37" s="33"/>
      <c r="I37" s="33"/>
    </row>
    <row r="38" spans="1:9" x14ac:dyDescent="0.25">
      <c r="A38" s="13">
        <f t="shared" si="2"/>
        <v>2038</v>
      </c>
      <c r="B38" s="43">
        <f t="shared" si="3"/>
        <v>0.29842860647869612</v>
      </c>
      <c r="C38" s="44">
        <v>41548847.61189428</v>
      </c>
      <c r="D38" s="44">
        <v>7191242.4324617377</v>
      </c>
      <c r="E38" s="41">
        <f t="shared" si="0"/>
        <v>48740090.044356018</v>
      </c>
      <c r="F38" s="44">
        <f t="shared" si="1"/>
        <v>14545437.151583336</v>
      </c>
      <c r="G38" s="45">
        <f t="shared" si="4"/>
        <v>584559534.6623925</v>
      </c>
      <c r="H38" s="33"/>
      <c r="I38" s="33"/>
    </row>
    <row r="39" spans="1:9" x14ac:dyDescent="0.25">
      <c r="A39" s="13">
        <f t="shared" si="2"/>
        <v>2039</v>
      </c>
      <c r="B39" s="43">
        <f t="shared" si="3"/>
        <v>0.27903900874472559</v>
      </c>
      <c r="C39" s="44">
        <v>40574114.604754701</v>
      </c>
      <c r="D39" s="44">
        <v>6664798.8213829743</v>
      </c>
      <c r="E39" s="41">
        <f t="shared" si="0"/>
        <v>47238913.426137678</v>
      </c>
      <c r="F39" s="44">
        <f t="shared" si="1"/>
        <v>13181499.576607367</v>
      </c>
      <c r="G39" s="45">
        <f t="shared" si="4"/>
        <v>597741034.23899984</v>
      </c>
      <c r="H39" s="33"/>
      <c r="I39" s="33"/>
    </row>
    <row r="40" spans="1:9" x14ac:dyDescent="0.25">
      <c r="A40" s="13">
        <f t="shared" si="2"/>
        <v>2040</v>
      </c>
      <c r="B40" s="43">
        <f t="shared" si="3"/>
        <v>0.260909198082515</v>
      </c>
      <c r="C40" s="44">
        <v>39599381.5976151</v>
      </c>
      <c r="D40" s="44">
        <v>6594520.725579787</v>
      </c>
      <c r="E40" s="41">
        <f t="shared" si="0"/>
        <v>46193902.323194891</v>
      </c>
      <c r="F40" s="44">
        <f t="shared" si="1"/>
        <v>12052414.011446806</v>
      </c>
      <c r="G40" s="45">
        <f t="shared" si="4"/>
        <v>609793448.25044668</v>
      </c>
      <c r="H40" s="33"/>
      <c r="I40" s="33"/>
    </row>
    <row r="41" spans="1:9" x14ac:dyDescent="0.25">
      <c r="A41" s="13">
        <f t="shared" si="2"/>
        <v>2041</v>
      </c>
      <c r="B41" s="43">
        <f t="shared" si="3"/>
        <v>0.24395732320830132</v>
      </c>
      <c r="C41" s="44">
        <v>38624648.590475522</v>
      </c>
      <c r="D41" s="44">
        <v>6542704.689016995</v>
      </c>
      <c r="E41" s="41">
        <f t="shared" si="0"/>
        <v>45167353.27949252</v>
      </c>
      <c r="F41" s="44">
        <f t="shared" si="1"/>
        <v>11018906.602468686</v>
      </c>
      <c r="G41" s="45">
        <f t="shared" si="4"/>
        <v>620812354.85291541</v>
      </c>
      <c r="H41" s="33"/>
      <c r="I41" s="33"/>
    </row>
    <row r="42" spans="1:9" x14ac:dyDescent="0.25">
      <c r="A42" s="13">
        <f t="shared" si="2"/>
        <v>2042</v>
      </c>
      <c r="B42" s="43">
        <f t="shared" si="3"/>
        <v>0.22810685090579813</v>
      </c>
      <c r="C42" s="44">
        <v>37649915.583335936</v>
      </c>
      <c r="D42" s="44">
        <v>7146843.1164714573</v>
      </c>
      <c r="E42" s="41">
        <f t="shared" si="0"/>
        <v>44796758.699807391</v>
      </c>
      <c r="F42" s="44">
        <f t="shared" si="1"/>
        <v>10218447.55779998</v>
      </c>
      <c r="G42" s="45">
        <f t="shared" si="4"/>
        <v>631030802.41071534</v>
      </c>
      <c r="H42" s="33"/>
      <c r="I42" s="33"/>
    </row>
    <row r="43" spans="1:9" x14ac:dyDescent="0.25">
      <c r="A43" s="13">
        <f t="shared" si="2"/>
        <v>2043</v>
      </c>
      <c r="B43" s="43">
        <f t="shared" si="3"/>
        <v>0.21328622049903465</v>
      </c>
      <c r="C43" s="44">
        <v>36675182.57619635</v>
      </c>
      <c r="D43" s="44">
        <v>6210786.2293188628</v>
      </c>
      <c r="E43" s="41">
        <f t="shared" si="0"/>
        <v>42885968.805515215</v>
      </c>
      <c r="F43" s="44">
        <f t="shared" si="1"/>
        <v>9146986.1989678387</v>
      </c>
      <c r="G43" s="45">
        <f t="shared" si="4"/>
        <v>640177788.60968316</v>
      </c>
      <c r="H43" s="33"/>
      <c r="I43" s="33"/>
    </row>
    <row r="44" spans="1:9" x14ac:dyDescent="0.25">
      <c r="A44" s="13">
        <f t="shared" si="2"/>
        <v>2044</v>
      </c>
      <c r="B44" s="43">
        <f t="shared" si="3"/>
        <v>0.19942852077489492</v>
      </c>
      <c r="C44" s="44">
        <v>35700449.569056757</v>
      </c>
      <c r="D44" s="44">
        <v>6141392.9562873133</v>
      </c>
      <c r="E44" s="41">
        <f t="shared" si="0"/>
        <v>41841842.525344074</v>
      </c>
      <c r="F44" s="44">
        <f t="shared" si="1"/>
        <v>8344456.7613254627</v>
      </c>
      <c r="G44" s="45">
        <f t="shared" si="4"/>
        <v>648522245.37100863</v>
      </c>
      <c r="H44" s="33"/>
      <c r="I44" s="33"/>
    </row>
    <row r="45" spans="1:9" x14ac:dyDescent="0.25">
      <c r="A45" s="13">
        <f t="shared" si="2"/>
        <v>2045</v>
      </c>
      <c r="B45" s="43">
        <f t="shared" si="3"/>
        <v>0.18647118789674794</v>
      </c>
      <c r="C45" s="44">
        <v>34725716.561917171</v>
      </c>
      <c r="D45" s="44">
        <v>6008286.9051228976</v>
      </c>
      <c r="E45" s="41">
        <f t="shared" si="0"/>
        <v>40734003.467040069</v>
      </c>
      <c r="F45" s="44">
        <f t="shared" si="1"/>
        <v>7595718.0142892106</v>
      </c>
      <c r="G45" s="45">
        <f t="shared" si="4"/>
        <v>656117963.38529789</v>
      </c>
      <c r="H45" s="33"/>
      <c r="I45" s="33"/>
    </row>
    <row r="46" spans="1:9" x14ac:dyDescent="0.25">
      <c r="A46" s="13">
        <f t="shared" si="2"/>
        <v>2046</v>
      </c>
      <c r="B46" s="43">
        <f t="shared" si="3"/>
        <v>0.17435572294532853</v>
      </c>
      <c r="C46" s="44">
        <v>33750983.554777592</v>
      </c>
      <c r="D46" s="44">
        <v>6290796.0204852801</v>
      </c>
      <c r="E46" s="41">
        <f t="shared" si="0"/>
        <v>40041779.575262874</v>
      </c>
      <c r="F46" s="44">
        <f t="shared" si="1"/>
        <v>6981513.4258624483</v>
      </c>
      <c r="G46" s="45">
        <f t="shared" si="4"/>
        <v>663099476.81116033</v>
      </c>
      <c r="H46" s="33"/>
      <c r="I46" s="33"/>
    </row>
    <row r="47" spans="1:9" x14ac:dyDescent="0.25">
      <c r="A47" s="13">
        <f t="shared" si="2"/>
        <v>2047</v>
      </c>
      <c r="B47" s="43">
        <f t="shared" si="3"/>
        <v>0.16302742781164176</v>
      </c>
      <c r="C47" s="44">
        <v>32776250.54763801</v>
      </c>
      <c r="D47" s="44">
        <v>5752112.8407147434</v>
      </c>
      <c r="E47" s="41">
        <f t="shared" si="0"/>
        <v>38528363.388352752</v>
      </c>
      <c r="F47" s="44">
        <f t="shared" si="1"/>
        <v>6281179.9809953794</v>
      </c>
      <c r="G47" s="45">
        <f t="shared" si="4"/>
        <v>669380656.79215574</v>
      </c>
      <c r="H47" s="33"/>
      <c r="I47" s="33"/>
    </row>
    <row r="48" spans="1:9" x14ac:dyDescent="0.25">
      <c r="A48" s="13">
        <f t="shared" si="2"/>
        <v>2048</v>
      </c>
      <c r="B48" s="43">
        <f t="shared" si="3"/>
        <v>0.15243515824951681</v>
      </c>
      <c r="C48" s="44">
        <v>31801517.540498421</v>
      </c>
      <c r="D48" s="44">
        <v>5638539.2697699051</v>
      </c>
      <c r="E48" s="41">
        <f t="shared" si="0"/>
        <v>37440056.810268328</v>
      </c>
      <c r="F48" s="44">
        <f t="shared" si="1"/>
        <v>5707180.9847441521</v>
      </c>
      <c r="G48" s="45">
        <f t="shared" si="4"/>
        <v>675087837.77689993</v>
      </c>
      <c r="H48" s="33"/>
      <c r="I48" s="33"/>
    </row>
    <row r="49" spans="1:9" x14ac:dyDescent="0.25">
      <c r="A49" s="13">
        <f t="shared" si="2"/>
        <v>2049</v>
      </c>
      <c r="B49" s="43">
        <f t="shared" si="3"/>
        <v>0.14253109297290845</v>
      </c>
      <c r="C49" s="44">
        <v>30826784.533358835</v>
      </c>
      <c r="D49" s="44">
        <v>5504661.0181060499</v>
      </c>
      <c r="E49" s="41">
        <f t="shared" si="0"/>
        <v>36331445.551464885</v>
      </c>
      <c r="F49" s="44">
        <f t="shared" si="1"/>
        <v>5178360.643736003</v>
      </c>
      <c r="G49" s="45">
        <f t="shared" si="4"/>
        <v>680266198.42063594</v>
      </c>
      <c r="H49" s="33"/>
      <c r="I49" s="33"/>
    </row>
    <row r="50" spans="1:9" x14ac:dyDescent="0.25">
      <c r="A50" s="13">
        <f t="shared" si="2"/>
        <v>2050</v>
      </c>
      <c r="B50" s="43">
        <f t="shared" si="3"/>
        <v>0.13327051775548157</v>
      </c>
      <c r="C50" s="44">
        <v>29852051.526219238</v>
      </c>
      <c r="D50" s="44">
        <v>5769152.0063225431</v>
      </c>
      <c r="E50" s="41">
        <f t="shared" si="0"/>
        <v>35621203.532541782</v>
      </c>
      <c r="F50" s="44">
        <f t="shared" si="1"/>
        <v>4747256.2378552323</v>
      </c>
      <c r="G50" s="45">
        <f t="shared" si="4"/>
        <v>685013454.65849113</v>
      </c>
      <c r="H50" s="33"/>
      <c r="I50" s="33"/>
    </row>
    <row r="51" spans="1:9" x14ac:dyDescent="0.25">
      <c r="A51" s="13">
        <f t="shared" si="2"/>
        <v>2051</v>
      </c>
      <c r="B51" s="43">
        <f t="shared" si="3"/>
        <v>0.12461162355774576</v>
      </c>
      <c r="C51" s="44">
        <v>28877318.519079652</v>
      </c>
      <c r="D51" s="44">
        <v>5270934.3812179044</v>
      </c>
      <c r="E51" s="41">
        <f t="shared" si="0"/>
        <v>34148252.900297552</v>
      </c>
      <c r="F51" s="44">
        <f t="shared" si="1"/>
        <v>4255269.2355665788</v>
      </c>
      <c r="G51" s="45">
        <f t="shared" si="4"/>
        <v>689268723.89405775</v>
      </c>
      <c r="H51" s="33"/>
      <c r="I51" s="33"/>
    </row>
    <row r="52" spans="1:9" x14ac:dyDescent="0.25">
      <c r="A52" s="13">
        <f t="shared" si="2"/>
        <v>2052</v>
      </c>
      <c r="B52" s="43">
        <f t="shared" si="3"/>
        <v>0.11651531777033747</v>
      </c>
      <c r="C52" s="44">
        <v>27902585.511940062</v>
      </c>
      <c r="D52" s="44">
        <v>5684587.1430651033</v>
      </c>
      <c r="E52" s="41">
        <f t="shared" si="0"/>
        <v>33587172.655005164</v>
      </c>
      <c r="F52" s="44">
        <f t="shared" si="1"/>
        <v>3913420.0949051161</v>
      </c>
      <c r="G52" s="45">
        <f t="shared" si="4"/>
        <v>693182143.98896289</v>
      </c>
      <c r="H52" s="33"/>
      <c r="I52" s="33"/>
    </row>
    <row r="53" spans="1:9" x14ac:dyDescent="0.25">
      <c r="A53" s="13">
        <f t="shared" si="2"/>
        <v>2053</v>
      </c>
      <c r="B53" s="43">
        <f t="shared" si="3"/>
        <v>0.10894504772126337</v>
      </c>
      <c r="C53" s="44">
        <v>26927852.504800461</v>
      </c>
      <c r="D53" s="44">
        <v>5076675.6215037629</v>
      </c>
      <c r="E53" s="41">
        <f t="shared" si="0"/>
        <v>32004528.126304224</v>
      </c>
      <c r="F53" s="44">
        <f t="shared" si="1"/>
        <v>3486734.8440167294</v>
      </c>
      <c r="G53" s="45">
        <f t="shared" si="4"/>
        <v>696668878.83297956</v>
      </c>
      <c r="H53" s="33"/>
      <c r="I53" s="33"/>
    </row>
    <row r="54" spans="1:9" x14ac:dyDescent="0.25">
      <c r="A54" s="13">
        <f t="shared" si="2"/>
        <v>2054</v>
      </c>
      <c r="B54" s="43">
        <f t="shared" si="3"/>
        <v>0.10186663565028679</v>
      </c>
      <c r="C54" s="44">
        <v>25953119.497660879</v>
      </c>
      <c r="D54" s="44">
        <v>5363371.6557166185</v>
      </c>
      <c r="E54" s="41">
        <f t="shared" si="0"/>
        <v>31316491.153377496</v>
      </c>
      <c r="F54" s="44">
        <f t="shared" si="1"/>
        <v>3190105.594166535</v>
      </c>
      <c r="G54" s="45">
        <f t="shared" si="4"/>
        <v>699858984.42714608</v>
      </c>
      <c r="H54" s="33"/>
      <c r="I54" s="33"/>
    </row>
    <row r="55" spans="1:9" x14ac:dyDescent="0.25">
      <c r="A55" s="13">
        <f t="shared" si="2"/>
        <v>2055</v>
      </c>
      <c r="B55" s="43">
        <f t="shared" si="3"/>
        <v>9.5248124405410528E-2</v>
      </c>
      <c r="C55" s="44">
        <v>24978386.490521286</v>
      </c>
      <c r="D55" s="44">
        <v>4728449.8846004689</v>
      </c>
      <c r="E55" s="41">
        <f t="shared" si="0"/>
        <v>29706836.375121754</v>
      </c>
      <c r="F55" s="44">
        <f t="shared" si="1"/>
        <v>2829520.4467487717</v>
      </c>
      <c r="G55" s="45">
        <f t="shared" si="4"/>
        <v>702688504.87389481</v>
      </c>
      <c r="H55" s="33"/>
      <c r="I55" s="33"/>
    </row>
    <row r="56" spans="1:9" x14ac:dyDescent="0.25">
      <c r="A56" s="13">
        <f t="shared" si="2"/>
        <v>2056</v>
      </c>
      <c r="B56" s="43">
        <f t="shared" si="3"/>
        <v>8.9059633164816493E-2</v>
      </c>
      <c r="C56" s="44">
        <v>24003653.483381696</v>
      </c>
      <c r="D56" s="44">
        <v>4681808.7587160058</v>
      </c>
      <c r="E56" s="41">
        <f t="shared" si="0"/>
        <v>28685462.242097702</v>
      </c>
      <c r="F56" s="44">
        <f t="shared" si="1"/>
        <v>2554716.7444444159</v>
      </c>
      <c r="G56" s="45">
        <f t="shared" si="4"/>
        <v>705243221.61833918</v>
      </c>
      <c r="H56" s="33"/>
      <c r="I56" s="33"/>
    </row>
    <row r="57" spans="1:9" x14ac:dyDescent="0.25">
      <c r="A57" s="13">
        <f t="shared" si="2"/>
        <v>2057</v>
      </c>
      <c r="B57" s="43">
        <f t="shared" si="3"/>
        <v>8.3273222532885174E-2</v>
      </c>
      <c r="C57" s="44">
        <v>23028920.476242106</v>
      </c>
      <c r="D57" s="44">
        <v>4601146.4429385588</v>
      </c>
      <c r="E57" s="41">
        <f t="shared" si="0"/>
        <v>27630066.919180665</v>
      </c>
      <c r="F57" s="44">
        <f t="shared" si="1"/>
        <v>2300844.7111594407</v>
      </c>
      <c r="G57" s="45">
        <f t="shared" si="4"/>
        <v>707544066.32949865</v>
      </c>
      <c r="H57" s="33"/>
      <c r="I57" s="33"/>
    </row>
    <row r="58" spans="1:9" x14ac:dyDescent="0.25">
      <c r="A58" s="13">
        <f t="shared" si="2"/>
        <v>2058</v>
      </c>
      <c r="B58" s="43">
        <f t="shared" si="3"/>
        <v>7.7862768401239055E-2</v>
      </c>
      <c r="C58" s="44">
        <v>22054187.46910252</v>
      </c>
      <c r="D58" s="44">
        <v>4872201.1173157934</v>
      </c>
      <c r="E58" s="41">
        <f t="shared" si="0"/>
        <v>26926388.586418316</v>
      </c>
      <c r="F58" s="44">
        <f t="shared" si="1"/>
        <v>2096563.1583860561</v>
      </c>
      <c r="G58" s="45">
        <f t="shared" si="4"/>
        <v>709640629.48788476</v>
      </c>
      <c r="H58" s="33"/>
      <c r="I58" s="33"/>
    </row>
    <row r="59" spans="1:9" x14ac:dyDescent="0.25">
      <c r="A59" s="13">
        <f t="shared" si="2"/>
        <v>2059</v>
      </c>
      <c r="B59" s="43">
        <f t="shared" si="3"/>
        <v>7.2803844005326246E-2</v>
      </c>
      <c r="C59" s="44">
        <v>21079454.461962927</v>
      </c>
      <c r="D59" s="44">
        <v>4195540.893993414</v>
      </c>
      <c r="E59" s="41">
        <f t="shared" si="0"/>
        <v>25274995.355956342</v>
      </c>
      <c r="F59" s="44">
        <f t="shared" si="1"/>
        <v>1840116.8191303909</v>
      </c>
      <c r="G59" s="45">
        <f t="shared" si="4"/>
        <v>711480746.30701518</v>
      </c>
      <c r="H59" s="33"/>
      <c r="I59" s="33"/>
    </row>
    <row r="60" spans="1:9" x14ac:dyDescent="0.25">
      <c r="A60" s="13">
        <f t="shared" si="2"/>
        <v>2060</v>
      </c>
      <c r="B60" s="43">
        <f t="shared" si="3"/>
        <v>6.8073609644061048E-2</v>
      </c>
      <c r="C60" s="44">
        <v>20104721.454823334</v>
      </c>
      <c r="D60" s="44">
        <v>4162327.8142111748</v>
      </c>
      <c r="E60" s="41">
        <f t="shared" si="0"/>
        <v>24267049.269034509</v>
      </c>
      <c r="F60" s="44">
        <f t="shared" si="1"/>
        <v>1651945.6391534521</v>
      </c>
      <c r="G60" s="45">
        <f t="shared" si="4"/>
        <v>713132691.94616866</v>
      </c>
      <c r="H60" s="33"/>
      <c r="I60" s="33"/>
    </row>
    <row r="61" spans="1:9" x14ac:dyDescent="0.25">
      <c r="A61" s="13">
        <f t="shared" si="2"/>
        <v>2061</v>
      </c>
      <c r="B61" s="43">
        <f t="shared" si="3"/>
        <v>6.3650709564634825E-2</v>
      </c>
      <c r="C61" s="44">
        <v>19304623.272208389</v>
      </c>
      <c r="D61" s="44">
        <v>4045131.5496843546</v>
      </c>
      <c r="E61" s="41">
        <f t="shared" si="0"/>
        <v>23349754.821892742</v>
      </c>
      <c r="F61" s="44">
        <f t="shared" si="1"/>
        <v>1486228.4625737264</v>
      </c>
      <c r="G61" s="45">
        <f t="shared" si="4"/>
        <v>714618920.40874243</v>
      </c>
      <c r="H61" s="33"/>
      <c r="I61" s="33"/>
    </row>
    <row r="62" spans="1:9" x14ac:dyDescent="0.25">
      <c r="A62" s="13">
        <f t="shared" si="2"/>
        <v>2062</v>
      </c>
      <c r="B62" s="43">
        <f t="shared" si="3"/>
        <v>5.9515175546959599E-2</v>
      </c>
      <c r="C62" s="44">
        <v>18523928.95898506</v>
      </c>
      <c r="D62" s="44">
        <v>4972138.1919139437</v>
      </c>
      <c r="E62" s="41">
        <f t="shared" si="0"/>
        <v>23496067.150899004</v>
      </c>
      <c r="F62" s="44">
        <f t="shared" si="1"/>
        <v>1398372.5611489052</v>
      </c>
      <c r="G62" s="45">
        <f t="shared" si="4"/>
        <v>716017292.96989131</v>
      </c>
      <c r="H62" s="33"/>
      <c r="I62" s="33"/>
    </row>
    <row r="63" spans="1:9" x14ac:dyDescent="0.25">
      <c r="A63" s="13">
        <f t="shared" si="2"/>
        <v>2063</v>
      </c>
      <c r="B63" s="43">
        <f t="shared" si="3"/>
        <v>5.5648336752453599E-2</v>
      </c>
      <c r="C63" s="44">
        <v>17743234.645761736</v>
      </c>
      <c r="D63" s="44">
        <v>4069985.4614286972</v>
      </c>
      <c r="E63" s="41">
        <f t="shared" si="0"/>
        <v>21813220.107190434</v>
      </c>
      <c r="F63" s="44">
        <f t="shared" si="1"/>
        <v>1213869.4181803253</v>
      </c>
      <c r="G63" s="45">
        <f t="shared" si="4"/>
        <v>717231162.38807166</v>
      </c>
      <c r="H63" s="33"/>
      <c r="I63" s="33"/>
    </row>
    <row r="64" spans="1:9" x14ac:dyDescent="0.25">
      <c r="A64" s="13">
        <f t="shared" si="2"/>
        <v>2064</v>
      </c>
      <c r="B64" s="43">
        <f t="shared" si="3"/>
        <v>5.2032735430160015E-2</v>
      </c>
      <c r="C64" s="44">
        <v>16962540.332538407</v>
      </c>
      <c r="D64" s="44">
        <v>3968428.6089395178</v>
      </c>
      <c r="E64" s="41">
        <f t="shared" si="0"/>
        <v>20930968.941477925</v>
      </c>
      <c r="F64" s="44">
        <f t="shared" si="1"/>
        <v>1089095.5692288172</v>
      </c>
      <c r="G64" s="45">
        <f t="shared" si="4"/>
        <v>718320257.95730042</v>
      </c>
      <c r="H64" s="33"/>
      <c r="I64" s="33"/>
    </row>
    <row r="65" spans="1:9" x14ac:dyDescent="0.25">
      <c r="A65" s="13">
        <f t="shared" si="2"/>
        <v>2065</v>
      </c>
      <c r="B65" s="43">
        <f t="shared" si="3"/>
        <v>4.8652048099634478E-2</v>
      </c>
      <c r="C65" s="44">
        <v>16181846.019315081</v>
      </c>
      <c r="D65" s="44">
        <v>3867395.1422899035</v>
      </c>
      <c r="E65" s="41">
        <f t="shared" si="0"/>
        <v>20049241.161604986</v>
      </c>
      <c r="F65" s="44">
        <f t="shared" si="1"/>
        <v>975436.64535557723</v>
      </c>
      <c r="G65" s="45">
        <f t="shared" si="4"/>
        <v>719295694.60265601</v>
      </c>
      <c r="H65" s="33"/>
      <c r="I65" s="33"/>
    </row>
    <row r="66" spans="1:9" x14ac:dyDescent="0.25">
      <c r="A66" s="13">
        <f t="shared" si="2"/>
        <v>2066</v>
      </c>
      <c r="B66" s="43">
        <f t="shared" si="3"/>
        <v>4.5491011854762821E-2</v>
      </c>
      <c r="C66" s="44">
        <v>15401151.706091756</v>
      </c>
      <c r="D66" s="44">
        <v>3766902.5959069058</v>
      </c>
      <c r="E66" s="41">
        <f t="shared" si="0"/>
        <v>19168054.30199866</v>
      </c>
      <c r="F66" s="44">
        <f t="shared" si="1"/>
        <v>871974.18548495858</v>
      </c>
      <c r="G66" s="45">
        <f t="shared" si="4"/>
        <v>720167668.78814101</v>
      </c>
      <c r="H66" s="33"/>
      <c r="I66" s="33"/>
    </row>
    <row r="67" spans="1:9" x14ac:dyDescent="0.25">
      <c r="A67" s="13">
        <f t="shared" si="2"/>
        <v>2067</v>
      </c>
      <c r="B67" s="43">
        <f t="shared" si="3"/>
        <v>4.2535355455790548E-2</v>
      </c>
      <c r="C67" s="44">
        <v>14620457.392868429</v>
      </c>
      <c r="D67" s="44">
        <v>3673528.2936399924</v>
      </c>
      <c r="E67" s="41">
        <f t="shared" si="0"/>
        <v>18293985.686508421</v>
      </c>
      <c r="F67" s="44">
        <f t="shared" si="1"/>
        <v>778141.18387878011</v>
      </c>
      <c r="G67" s="45">
        <f t="shared" si="4"/>
        <v>720945809.97201979</v>
      </c>
      <c r="H67" s="33"/>
      <c r="I67" s="33"/>
    </row>
    <row r="68" spans="1:9" ht="16.5" thickBot="1" x14ac:dyDescent="0.3">
      <c r="A68" s="16">
        <f t="shared" si="2"/>
        <v>2068</v>
      </c>
      <c r="B68" s="46">
        <f t="shared" si="3"/>
        <v>3.9771734898462696E-2</v>
      </c>
      <c r="C68" s="47">
        <v>13839763.079645103</v>
      </c>
      <c r="D68" s="47">
        <v>3587290.5383992405</v>
      </c>
      <c r="E68" s="48">
        <f t="shared" si="0"/>
        <v>17427053.618044343</v>
      </c>
      <c r="F68" s="49">
        <f t="shared" si="1"/>
        <v>693104.15655815473</v>
      </c>
      <c r="G68" s="50">
        <f t="shared" si="4"/>
        <v>721638914.12857795</v>
      </c>
      <c r="H68" s="33"/>
      <c r="I68" s="33"/>
    </row>
    <row r="69" spans="1:9" ht="16.5" thickBot="1" x14ac:dyDescent="0.3">
      <c r="A69" s="151" t="s">
        <v>30</v>
      </c>
      <c r="B69" s="151"/>
      <c r="C69" s="51">
        <f t="shared" ref="C69:D69" si="5">NPV($B$15,C21:C68)+C20</f>
        <v>605547616.89292896</v>
      </c>
      <c r="D69" s="52">
        <f t="shared" si="5"/>
        <v>116091297.23564869</v>
      </c>
      <c r="E69" s="53">
        <f>NPV($B$15,E21:E68)+E20</f>
        <v>721638914.12857783</v>
      </c>
      <c r="F69" s="33"/>
      <c r="G69" s="33"/>
      <c r="H69" s="33"/>
      <c r="I69" s="33"/>
    </row>
    <row r="70" spans="1:9" x14ac:dyDescent="0.25">
      <c r="A70" s="54"/>
      <c r="B70" s="54"/>
      <c r="C70" s="55"/>
      <c r="D70" s="55"/>
      <c r="E70" s="55"/>
      <c r="F70" s="33"/>
      <c r="G70" s="33"/>
      <c r="H70" s="33"/>
      <c r="I70" s="33"/>
    </row>
    <row r="71" spans="1:9" x14ac:dyDescent="0.25">
      <c r="A71" s="56" t="s">
        <v>31</v>
      </c>
      <c r="B71" s="57"/>
      <c r="C71" s="58"/>
      <c r="D71" s="58"/>
      <c r="E71" s="58"/>
      <c r="F71" s="56"/>
      <c r="G71" s="56"/>
      <c r="H71" s="33"/>
      <c r="I71" s="33"/>
    </row>
    <row r="72" spans="1:9" x14ac:dyDescent="0.25">
      <c r="A72" s="56" t="s">
        <v>32</v>
      </c>
      <c r="B72" s="57"/>
      <c r="C72" s="58"/>
      <c r="D72" s="58"/>
      <c r="E72" s="58"/>
      <c r="F72" s="56"/>
      <c r="G72" s="56"/>
      <c r="H72" s="33"/>
      <c r="I72" s="33"/>
    </row>
  </sheetData>
  <mergeCells count="4">
    <mergeCell ref="A11:G11"/>
    <mergeCell ref="A12:G12"/>
    <mergeCell ref="A13:G13"/>
    <mergeCell ref="A69:B69"/>
  </mergeCells>
  <printOptions horizontalCentered="1" verticalCentered="1"/>
  <pageMargins left="1.25" right="0.7" top="1.2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F4E20-763E-4803-8400-A115A1E6B897}">
  <sheetPr>
    <pageSetUpPr fitToPage="1"/>
  </sheetPr>
  <dimension ref="A1:R78"/>
  <sheetViews>
    <sheetView showGridLines="0" zoomScaleNormal="100" zoomScaleSheetLayoutView="90" workbookViewId="0">
      <selection sqref="A1:XFD2"/>
    </sheetView>
  </sheetViews>
  <sheetFormatPr defaultColWidth="9.140625" defaultRowHeight="15.75" x14ac:dyDescent="0.25"/>
  <cols>
    <col min="1" max="1" width="8.5703125" style="2" customWidth="1"/>
    <col min="2" max="2" width="10.85546875" style="2" customWidth="1"/>
    <col min="3" max="5" width="11.85546875" style="2" customWidth="1"/>
    <col min="6" max="6" width="14" style="2" customWidth="1"/>
    <col min="7" max="8" width="13.85546875" style="2" customWidth="1"/>
    <col min="9" max="9" width="16.140625" style="2" bestFit="1" customWidth="1"/>
    <col min="10" max="10" width="11.85546875" style="2" customWidth="1"/>
    <col min="11" max="11" width="13.140625" style="2" bestFit="1" customWidth="1"/>
    <col min="12" max="12" width="23.42578125" style="2" bestFit="1" customWidth="1"/>
    <col min="13" max="13" width="13.140625" style="2" bestFit="1" customWidth="1"/>
    <col min="14" max="14" width="16.140625" style="2" bestFit="1" customWidth="1"/>
    <col min="15" max="15" width="2.85546875" style="2" customWidth="1"/>
    <col min="16" max="16" width="13" style="2" customWidth="1"/>
    <col min="17" max="17" width="13.5703125" style="2" customWidth="1"/>
    <col min="18" max="16384" width="9.140625" style="2"/>
  </cols>
  <sheetData>
    <row r="1" spans="1:18" x14ac:dyDescent="0.25">
      <c r="A1" s="157" t="s">
        <v>74</v>
      </c>
    </row>
    <row r="2" spans="1:18" x14ac:dyDescent="0.25">
      <c r="A2" s="2" t="s">
        <v>72</v>
      </c>
    </row>
    <row r="5" spans="1:18" x14ac:dyDescent="0.25">
      <c r="A5" s="19"/>
      <c r="K5" s="4"/>
      <c r="Q5" s="3" t="s">
        <v>0</v>
      </c>
      <c r="R5" s="4"/>
    </row>
    <row r="6" spans="1:18" x14ac:dyDescent="0.25">
      <c r="A6" s="19"/>
      <c r="K6" s="5"/>
      <c r="Q6" s="5" t="s">
        <v>1</v>
      </c>
      <c r="R6" s="5"/>
    </row>
    <row r="7" spans="1:18" x14ac:dyDescent="0.25">
      <c r="A7" s="19"/>
      <c r="K7" s="5"/>
      <c r="Q7" s="5" t="s">
        <v>2</v>
      </c>
      <c r="R7" s="5"/>
    </row>
    <row r="8" spans="1:18" x14ac:dyDescent="0.25">
      <c r="A8" s="59"/>
      <c r="K8" s="5"/>
      <c r="Q8" s="5" t="s">
        <v>3</v>
      </c>
      <c r="R8" s="5"/>
    </row>
    <row r="9" spans="1:18" x14ac:dyDescent="0.25">
      <c r="K9" s="5"/>
      <c r="Q9" s="5" t="s">
        <v>33</v>
      </c>
      <c r="R9" s="5"/>
    </row>
    <row r="11" spans="1:18" x14ac:dyDescent="0.25">
      <c r="A11" s="150" t="s">
        <v>34</v>
      </c>
      <c r="B11" s="150"/>
      <c r="C11" s="150"/>
      <c r="D11" s="150"/>
      <c r="E11" s="150"/>
      <c r="F11" s="150"/>
      <c r="G11" s="150"/>
      <c r="H11" s="150"/>
      <c r="I11" s="150"/>
      <c r="J11" s="150"/>
      <c r="K11" s="150"/>
      <c r="L11" s="150"/>
      <c r="M11" s="150"/>
      <c r="N11" s="150"/>
      <c r="O11" s="150"/>
      <c r="P11" s="150"/>
      <c r="Q11" s="150"/>
    </row>
    <row r="12" spans="1:18" x14ac:dyDescent="0.25">
      <c r="A12" s="150" t="s">
        <v>35</v>
      </c>
      <c r="B12" s="150"/>
      <c r="C12" s="150"/>
      <c r="D12" s="150"/>
      <c r="E12" s="150"/>
      <c r="F12" s="150"/>
      <c r="G12" s="150"/>
      <c r="H12" s="150"/>
      <c r="I12" s="150"/>
      <c r="J12" s="150"/>
      <c r="K12" s="150"/>
      <c r="L12" s="150"/>
      <c r="M12" s="150"/>
      <c r="N12" s="150"/>
      <c r="O12" s="150"/>
      <c r="P12" s="150"/>
      <c r="Q12" s="150"/>
    </row>
    <row r="13" spans="1:18" ht="16.5" thickBot="1" x14ac:dyDescent="0.3"/>
    <row r="14" spans="1:18" ht="16.5" thickBot="1" x14ac:dyDescent="0.3">
      <c r="A14" s="60"/>
      <c r="B14" s="5" t="s">
        <v>15</v>
      </c>
      <c r="C14" s="20">
        <v>6.9487050649999993E-2</v>
      </c>
      <c r="D14" s="60"/>
      <c r="E14" s="60"/>
      <c r="F14" s="60"/>
      <c r="J14" s="61"/>
      <c r="K14" s="61"/>
      <c r="L14" s="61"/>
    </row>
    <row r="15" spans="1:18" ht="16.5" thickBot="1" x14ac:dyDescent="0.3">
      <c r="A15" s="60"/>
      <c r="B15" s="5" t="s">
        <v>36</v>
      </c>
      <c r="C15" s="62">
        <f>Q30</f>
        <v>5.9394366422726441E-2</v>
      </c>
      <c r="D15" s="2" t="s">
        <v>37</v>
      </c>
      <c r="E15" s="60"/>
      <c r="F15" s="60"/>
      <c r="J15" s="61"/>
      <c r="K15" s="61"/>
      <c r="L15" s="61"/>
    </row>
    <row r="16" spans="1:18" x14ac:dyDescent="0.25">
      <c r="A16" s="60"/>
      <c r="B16" s="5"/>
      <c r="C16" s="33"/>
      <c r="E16" s="60"/>
      <c r="F16" s="60"/>
      <c r="J16" s="61"/>
      <c r="K16" s="61"/>
      <c r="L16" s="61"/>
    </row>
    <row r="17" spans="1:17" x14ac:dyDescent="0.25">
      <c r="A17" s="60"/>
      <c r="B17" s="63">
        <v>-1</v>
      </c>
      <c r="C17" s="63">
        <v>-2</v>
      </c>
      <c r="D17" s="63">
        <v>-3</v>
      </c>
      <c r="E17" s="63">
        <v>-4</v>
      </c>
      <c r="F17" s="63">
        <v>-5</v>
      </c>
      <c r="G17" s="63">
        <v>-6</v>
      </c>
      <c r="H17" s="63">
        <v>-7</v>
      </c>
      <c r="I17" s="63">
        <v>-8</v>
      </c>
      <c r="J17" s="64">
        <v>-9</v>
      </c>
      <c r="K17" s="64">
        <v>-10</v>
      </c>
      <c r="L17" s="64">
        <v>-11</v>
      </c>
      <c r="M17" s="64">
        <v>-12</v>
      </c>
      <c r="N17" s="64">
        <v>-13</v>
      </c>
      <c r="P17" s="64">
        <v>-14</v>
      </c>
      <c r="Q17" s="64">
        <v>-15</v>
      </c>
    </row>
    <row r="18" spans="1:17" ht="16.5" thickBot="1" x14ac:dyDescent="0.3">
      <c r="A18" s="60"/>
      <c r="B18" s="5"/>
      <c r="C18" s="33"/>
      <c r="D18" s="33"/>
      <c r="E18" s="33"/>
      <c r="F18" s="60"/>
      <c r="G18" s="60"/>
      <c r="H18" s="60"/>
      <c r="L18" s="61"/>
      <c r="M18" s="61"/>
      <c r="N18" s="61"/>
    </row>
    <row r="19" spans="1:17" ht="16.5" thickBot="1" x14ac:dyDescent="0.3">
      <c r="A19" s="60"/>
      <c r="B19" s="60"/>
      <c r="C19" s="60"/>
      <c r="D19" s="60"/>
      <c r="E19" s="60"/>
      <c r="F19" s="153" t="s">
        <v>38</v>
      </c>
      <c r="G19" s="154"/>
      <c r="H19" s="155"/>
      <c r="L19" s="61"/>
      <c r="M19" s="61"/>
      <c r="N19" s="61"/>
    </row>
    <row r="20" spans="1:17" ht="95.25" thickBot="1" x14ac:dyDescent="0.3">
      <c r="A20" s="65" t="s">
        <v>26</v>
      </c>
      <c r="B20" s="66" t="s">
        <v>39</v>
      </c>
      <c r="C20" s="66" t="s">
        <v>40</v>
      </c>
      <c r="D20" s="67" t="s">
        <v>41</v>
      </c>
      <c r="E20" s="68" t="s">
        <v>42</v>
      </c>
      <c r="F20" s="69" t="s">
        <v>43</v>
      </c>
      <c r="G20" s="70" t="s">
        <v>44</v>
      </c>
      <c r="H20" s="71" t="s">
        <v>45</v>
      </c>
      <c r="I20" s="67" t="s">
        <v>46</v>
      </c>
      <c r="J20" s="66" t="s">
        <v>47</v>
      </c>
      <c r="K20" s="66" t="s">
        <v>48</v>
      </c>
      <c r="L20" s="72" t="s">
        <v>49</v>
      </c>
      <c r="M20" s="72" t="s">
        <v>50</v>
      </c>
      <c r="N20" s="73" t="s">
        <v>51</v>
      </c>
      <c r="O20" s="33"/>
      <c r="P20" s="74" t="s">
        <v>26</v>
      </c>
      <c r="Q20" s="75" t="s">
        <v>52</v>
      </c>
    </row>
    <row r="21" spans="1:17" x14ac:dyDescent="0.25">
      <c r="A21" s="10">
        <v>2020</v>
      </c>
      <c r="B21" s="40">
        <v>1</v>
      </c>
      <c r="C21" s="76">
        <v>0</v>
      </c>
      <c r="D21" s="77">
        <v>0</v>
      </c>
      <c r="E21" s="78">
        <f>ROUNDUP((C21*D21)+C21,-3)</f>
        <v>0</v>
      </c>
      <c r="F21" s="79">
        <v>3.12235</v>
      </c>
      <c r="G21" s="80">
        <v>8.0600000000000005E-2</v>
      </c>
      <c r="H21" s="81">
        <v>0.11</v>
      </c>
      <c r="I21" s="82">
        <f>$E21*$F21*12</f>
        <v>0</v>
      </c>
      <c r="J21" s="83">
        <f>$E21*$G21*12</f>
        <v>0</v>
      </c>
      <c r="K21" s="83">
        <f>E21*H21*12</f>
        <v>0</v>
      </c>
      <c r="L21" s="83">
        <f>I21+J21+K21</f>
        <v>0</v>
      </c>
      <c r="M21" s="83">
        <f>B21*L21</f>
        <v>0</v>
      </c>
      <c r="N21" s="84">
        <f>M21</f>
        <v>0</v>
      </c>
      <c r="O21" s="33"/>
      <c r="P21" s="85">
        <v>2020</v>
      </c>
      <c r="Q21" s="32"/>
    </row>
    <row r="22" spans="1:17" x14ac:dyDescent="0.25">
      <c r="A22" s="13">
        <f>A21+1</f>
        <v>2021</v>
      </c>
      <c r="B22" s="43">
        <f>B21/(1+$C$14)</f>
        <v>0.93502768396516067</v>
      </c>
      <c r="C22" s="86">
        <v>0</v>
      </c>
      <c r="D22" s="87">
        <v>0</v>
      </c>
      <c r="E22" s="88">
        <f t="shared" ref="E22:E69" si="0">ROUNDUP((C22*D22)+C22,-3)</f>
        <v>0</v>
      </c>
      <c r="F22" s="89">
        <v>3.3077999999999999</v>
      </c>
      <c r="G22" s="90">
        <v>8.0600000000000005E-2</v>
      </c>
      <c r="H22" s="91">
        <v>0.11</v>
      </c>
      <c r="I22" s="92">
        <f t="shared" ref="I22:I69" si="1">$E22*$F22*12</f>
        <v>0</v>
      </c>
      <c r="J22" s="93">
        <f t="shared" ref="J22:J69" si="2">$E22*$G22*12</f>
        <v>0</v>
      </c>
      <c r="K22" s="93">
        <f t="shared" ref="K22:K69" si="3">E22*H22*12</f>
        <v>0</v>
      </c>
      <c r="L22" s="93">
        <f t="shared" ref="L22:L69" si="4">I22+J22+K22</f>
        <v>0</v>
      </c>
      <c r="M22" s="93">
        <f t="shared" ref="M22:M69" si="5">B22*L22</f>
        <v>0</v>
      </c>
      <c r="N22" s="94">
        <f>N21+M22</f>
        <v>0</v>
      </c>
      <c r="O22" s="33"/>
      <c r="P22" s="85">
        <f>P21+1</f>
        <v>2021</v>
      </c>
      <c r="Q22" s="95">
        <f>(F22-F21)/F21</f>
        <v>5.9394366422726441E-2</v>
      </c>
    </row>
    <row r="23" spans="1:17" x14ac:dyDescent="0.25">
      <c r="A23" s="13">
        <f t="shared" ref="A23:A69" si="6">A22+1</f>
        <v>2022</v>
      </c>
      <c r="B23" s="43">
        <f t="shared" ref="B23:B69" si="7">B22/(1+$C$14)</f>
        <v>0.87427676978125235</v>
      </c>
      <c r="C23" s="86">
        <v>624000</v>
      </c>
      <c r="D23" s="87">
        <v>0</v>
      </c>
      <c r="E23" s="88">
        <f t="shared" si="0"/>
        <v>624000</v>
      </c>
      <c r="F23" s="89">
        <v>3.6519300000000001</v>
      </c>
      <c r="G23" s="90">
        <v>8.0600000000000005E-2</v>
      </c>
      <c r="H23" s="91">
        <v>0.11</v>
      </c>
      <c r="I23" s="92">
        <f>$E23*$F23*6</f>
        <v>13672825.920000002</v>
      </c>
      <c r="J23" s="93">
        <f>$E23*$G23*6</f>
        <v>301766.40000000002</v>
      </c>
      <c r="K23" s="93">
        <f>E23*H23*6</f>
        <v>411840</v>
      </c>
      <c r="L23" s="93">
        <f t="shared" si="4"/>
        <v>14386432.320000002</v>
      </c>
      <c r="M23" s="93">
        <f t="shared" si="5"/>
        <v>12577723.577406211</v>
      </c>
      <c r="N23" s="94">
        <f t="shared" ref="N23:N69" si="8">N22+M23</f>
        <v>12577723.577406211</v>
      </c>
      <c r="O23" s="33"/>
      <c r="P23" s="85">
        <f t="shared" ref="P23:P25" si="9">P22+1</f>
        <v>2022</v>
      </c>
      <c r="Q23" s="95">
        <f t="shared" ref="Q23:Q26" si="10">(F23-F22)/F22</f>
        <v>0.1040359151097407</v>
      </c>
    </row>
    <row r="24" spans="1:17" x14ac:dyDescent="0.25">
      <c r="A24" s="13">
        <f t="shared" si="6"/>
        <v>2023</v>
      </c>
      <c r="B24" s="43">
        <f t="shared" si="7"/>
        <v>0.81747298319310635</v>
      </c>
      <c r="C24" s="86">
        <v>624000</v>
      </c>
      <c r="D24" s="87">
        <v>0</v>
      </c>
      <c r="E24" s="88">
        <f t="shared" si="0"/>
        <v>624000</v>
      </c>
      <c r="F24" s="89">
        <v>4.1358300000000003</v>
      </c>
      <c r="G24" s="90">
        <v>8.0600000000000005E-2</v>
      </c>
      <c r="H24" s="91">
        <v>0.11</v>
      </c>
      <c r="I24" s="92">
        <f t="shared" si="1"/>
        <v>30969095.040000007</v>
      </c>
      <c r="J24" s="93">
        <f t="shared" si="2"/>
        <v>603532.80000000005</v>
      </c>
      <c r="K24" s="93">
        <f t="shared" si="3"/>
        <v>823680</v>
      </c>
      <c r="L24" s="93">
        <f t="shared" si="4"/>
        <v>32396307.840000007</v>
      </c>
      <c r="M24" s="93">
        <f t="shared" si="5"/>
        <v>26483106.414407026</v>
      </c>
      <c r="N24" s="94">
        <f t="shared" si="8"/>
        <v>39060829.991813235</v>
      </c>
      <c r="O24" s="33"/>
      <c r="P24" s="85">
        <f t="shared" si="9"/>
        <v>2023</v>
      </c>
      <c r="Q24" s="95">
        <f t="shared" si="10"/>
        <v>0.13250527803106857</v>
      </c>
    </row>
    <row r="25" spans="1:17" x14ac:dyDescent="0.25">
      <c r="A25" s="13">
        <f t="shared" si="6"/>
        <v>2024</v>
      </c>
      <c r="B25" s="43">
        <f t="shared" si="7"/>
        <v>0.76435987017914098</v>
      </c>
      <c r="C25" s="86">
        <v>624000</v>
      </c>
      <c r="D25" s="87">
        <v>0</v>
      </c>
      <c r="E25" s="88">
        <f t="shared" si="0"/>
        <v>624000</v>
      </c>
      <c r="F25" s="89">
        <v>4.46279</v>
      </c>
      <c r="G25" s="90">
        <v>8.0600000000000005E-2</v>
      </c>
      <c r="H25" s="91">
        <v>0.11</v>
      </c>
      <c r="I25" s="92">
        <f t="shared" si="1"/>
        <v>33417371.52</v>
      </c>
      <c r="J25" s="93">
        <f t="shared" si="2"/>
        <v>603532.80000000005</v>
      </c>
      <c r="K25" s="93">
        <f t="shared" si="3"/>
        <v>823680</v>
      </c>
      <c r="L25" s="93">
        <f t="shared" si="4"/>
        <v>34844584.32</v>
      </c>
      <c r="M25" s="93">
        <f t="shared" si="5"/>
        <v>26633801.947281331</v>
      </c>
      <c r="N25" s="94">
        <f t="shared" si="8"/>
        <v>65694631.939094566</v>
      </c>
      <c r="O25" s="33"/>
      <c r="P25" s="85">
        <f t="shared" si="9"/>
        <v>2024</v>
      </c>
      <c r="Q25" s="95">
        <f t="shared" si="10"/>
        <v>7.9055473750129876E-2</v>
      </c>
    </row>
    <row r="26" spans="1:17" ht="16.5" thickBot="1" x14ac:dyDescent="0.3">
      <c r="A26" s="13">
        <f t="shared" si="6"/>
        <v>2025</v>
      </c>
      <c r="B26" s="43">
        <f t="shared" si="7"/>
        <v>0.71469763912951301</v>
      </c>
      <c r="C26" s="86">
        <v>624000</v>
      </c>
      <c r="D26" s="87">
        <v>0</v>
      </c>
      <c r="E26" s="88">
        <f t="shared" si="0"/>
        <v>624000</v>
      </c>
      <c r="F26" s="96">
        <v>4.7339000000000002</v>
      </c>
      <c r="G26" s="97">
        <v>8.0600000000000005E-2</v>
      </c>
      <c r="H26" s="98">
        <v>0.11</v>
      </c>
      <c r="I26" s="92">
        <f t="shared" si="1"/>
        <v>35447443.200000003</v>
      </c>
      <c r="J26" s="93">
        <f t="shared" si="2"/>
        <v>603532.80000000005</v>
      </c>
      <c r="K26" s="93">
        <f t="shared" si="3"/>
        <v>823680</v>
      </c>
      <c r="L26" s="93">
        <f t="shared" si="4"/>
        <v>36874656</v>
      </c>
      <c r="M26" s="93">
        <f t="shared" si="5"/>
        <v>26354229.58691293</v>
      </c>
      <c r="N26" s="94">
        <f t="shared" si="8"/>
        <v>92048861.526007503</v>
      </c>
      <c r="O26" s="33"/>
      <c r="P26" s="85">
        <f>A26</f>
        <v>2025</v>
      </c>
      <c r="Q26" s="95">
        <f t="shared" si="10"/>
        <v>6.0748993342729589E-2</v>
      </c>
    </row>
    <row r="27" spans="1:17" x14ac:dyDescent="0.25">
      <c r="A27" s="13">
        <f t="shared" si="6"/>
        <v>2026</v>
      </c>
      <c r="B27" s="43">
        <f t="shared" si="7"/>
        <v>0.66826207825063677</v>
      </c>
      <c r="C27" s="86">
        <v>827000</v>
      </c>
      <c r="D27" s="87">
        <v>0</v>
      </c>
      <c r="E27" s="99">
        <f t="shared" si="0"/>
        <v>827000</v>
      </c>
      <c r="F27" s="100">
        <f>(F26*$C$15)+F26</f>
        <v>5.0150669912085446</v>
      </c>
      <c r="G27" s="101">
        <v>8.0600000000000005E-2</v>
      </c>
      <c r="H27" s="102">
        <v>0.11</v>
      </c>
      <c r="I27" s="93">
        <f t="shared" si="1"/>
        <v>49769524.820753597</v>
      </c>
      <c r="J27" s="93">
        <f t="shared" si="2"/>
        <v>799874.39999999991</v>
      </c>
      <c r="K27" s="93">
        <f t="shared" si="3"/>
        <v>1091640</v>
      </c>
      <c r="L27" s="93">
        <f t="shared" si="4"/>
        <v>51661039.220753595</v>
      </c>
      <c r="M27" s="93">
        <f t="shared" si="5"/>
        <v>34523113.434248455</v>
      </c>
      <c r="N27" s="94">
        <f t="shared" si="8"/>
        <v>126571974.96025595</v>
      </c>
      <c r="O27" s="33"/>
      <c r="P27" s="85"/>
      <c r="Q27" s="103"/>
    </row>
    <row r="28" spans="1:17" x14ac:dyDescent="0.25">
      <c r="A28" s="13">
        <f t="shared" si="6"/>
        <v>2027</v>
      </c>
      <c r="B28" s="43">
        <f t="shared" si="7"/>
        <v>0.62484354330843783</v>
      </c>
      <c r="C28" s="86">
        <f>C27</f>
        <v>827000</v>
      </c>
      <c r="D28" s="87">
        <v>0</v>
      </c>
      <c r="E28" s="99">
        <f t="shared" si="0"/>
        <v>827000</v>
      </c>
      <c r="F28" s="100">
        <f t="shared" ref="F28:F69" si="11">(F27*$C$15)+F27</f>
        <v>5.3129337177189049</v>
      </c>
      <c r="G28" s="104">
        <v>8.0600000000000005E-2</v>
      </c>
      <c r="H28" s="105">
        <v>0.11</v>
      </c>
      <c r="I28" s="93">
        <f t="shared" si="1"/>
        <v>52725554.21464242</v>
      </c>
      <c r="J28" s="93">
        <f t="shared" si="2"/>
        <v>799874.39999999991</v>
      </c>
      <c r="K28" s="93">
        <f t="shared" si="3"/>
        <v>1091640</v>
      </c>
      <c r="L28" s="93">
        <f t="shared" si="4"/>
        <v>54617068.614642419</v>
      </c>
      <c r="M28" s="93">
        <f t="shared" si="5"/>
        <v>34127122.678293243</v>
      </c>
      <c r="N28" s="94">
        <f t="shared" si="8"/>
        <v>160699097.63854921</v>
      </c>
      <c r="O28" s="33"/>
      <c r="P28" s="106" t="s">
        <v>53</v>
      </c>
      <c r="Q28" s="95">
        <f>Q24</f>
        <v>0.13250527803106857</v>
      </c>
    </row>
    <row r="29" spans="1:17" x14ac:dyDescent="0.25">
      <c r="A29" s="13">
        <f t="shared" si="6"/>
        <v>2028</v>
      </c>
      <c r="B29" s="43">
        <f t="shared" si="7"/>
        <v>0.58424601114027319</v>
      </c>
      <c r="C29" s="86">
        <f t="shared" ref="C29:C69" si="12">C28</f>
        <v>827000</v>
      </c>
      <c r="D29" s="87">
        <v>0</v>
      </c>
      <c r="E29" s="99">
        <f t="shared" si="0"/>
        <v>827000</v>
      </c>
      <c r="F29" s="100">
        <f t="shared" si="11"/>
        <v>5.6284920497287594</v>
      </c>
      <c r="G29" s="104">
        <v>8.0600000000000005E-2</v>
      </c>
      <c r="H29" s="105">
        <v>0.11</v>
      </c>
      <c r="I29" s="93">
        <f t="shared" si="1"/>
        <v>55857155.1015082</v>
      </c>
      <c r="J29" s="93">
        <f t="shared" si="2"/>
        <v>799874.39999999991</v>
      </c>
      <c r="K29" s="93">
        <f t="shared" si="3"/>
        <v>1091640</v>
      </c>
      <c r="L29" s="93">
        <f t="shared" si="4"/>
        <v>57748669.501508199</v>
      </c>
      <c r="M29" s="93">
        <f t="shared" si="5"/>
        <v>33739429.804914117</v>
      </c>
      <c r="N29" s="94">
        <f t="shared" si="8"/>
        <v>194438527.44346333</v>
      </c>
      <c r="O29" s="33"/>
      <c r="P29" s="106" t="s">
        <v>54</v>
      </c>
      <c r="Q29" s="95">
        <f>AVERAGE(Q22:Q26)</f>
        <v>8.7148005331279033E-2</v>
      </c>
    </row>
    <row r="30" spans="1:17" ht="16.5" thickBot="1" x14ac:dyDescent="0.3">
      <c r="A30" s="13">
        <f t="shared" si="6"/>
        <v>2029</v>
      </c>
      <c r="B30" s="43">
        <f t="shared" si="7"/>
        <v>0.54628619466237305</v>
      </c>
      <c r="C30" s="86">
        <f t="shared" si="12"/>
        <v>827000</v>
      </c>
      <c r="D30" s="87">
        <v>0</v>
      </c>
      <c r="E30" s="99">
        <f t="shared" si="0"/>
        <v>827000</v>
      </c>
      <c r="F30" s="100">
        <f t="shared" si="11"/>
        <v>5.962792768937752</v>
      </c>
      <c r="G30" s="104">
        <v>8.0600000000000005E-2</v>
      </c>
      <c r="H30" s="105">
        <v>0.11</v>
      </c>
      <c r="I30" s="93">
        <f t="shared" si="1"/>
        <v>59174755.438938245</v>
      </c>
      <c r="J30" s="93">
        <f t="shared" si="2"/>
        <v>799874.39999999991</v>
      </c>
      <c r="K30" s="93">
        <f t="shared" si="3"/>
        <v>1091640</v>
      </c>
      <c r="L30" s="93">
        <f t="shared" si="4"/>
        <v>61066269.838938244</v>
      </c>
      <c r="M30" s="93">
        <f t="shared" si="5"/>
        <v>33359660.172539219</v>
      </c>
      <c r="N30" s="94">
        <f t="shared" si="8"/>
        <v>227798187.61600256</v>
      </c>
      <c r="O30" s="33"/>
      <c r="P30" s="107" t="s">
        <v>55</v>
      </c>
      <c r="Q30" s="108">
        <f>Q22</f>
        <v>5.9394366422726441E-2</v>
      </c>
    </row>
    <row r="31" spans="1:17" x14ac:dyDescent="0.25">
      <c r="A31" s="13">
        <f t="shared" si="6"/>
        <v>2030</v>
      </c>
      <c r="B31" s="43">
        <f t="shared" si="7"/>
        <v>0.51079271537729953</v>
      </c>
      <c r="C31" s="86">
        <f t="shared" si="12"/>
        <v>827000</v>
      </c>
      <c r="D31" s="87">
        <v>0</v>
      </c>
      <c r="E31" s="99">
        <f t="shared" si="0"/>
        <v>827000</v>
      </c>
      <c r="F31" s="100">
        <f t="shared" si="11"/>
        <v>6.3169490675588245</v>
      </c>
      <c r="G31" s="104">
        <v>8.0600000000000005E-2</v>
      </c>
      <c r="H31" s="105">
        <v>0.11</v>
      </c>
      <c r="I31" s="93">
        <f t="shared" si="1"/>
        <v>62689402.546453774</v>
      </c>
      <c r="J31" s="93">
        <f t="shared" si="2"/>
        <v>799874.39999999991</v>
      </c>
      <c r="K31" s="93">
        <f t="shared" si="3"/>
        <v>1091640</v>
      </c>
      <c r="L31" s="93">
        <f t="shared" si="4"/>
        <v>64580916.946453772</v>
      </c>
      <c r="M31" s="93">
        <f t="shared" si="5"/>
        <v>32987461.928634983</v>
      </c>
      <c r="N31" s="94">
        <f t="shared" si="8"/>
        <v>260785649.54463753</v>
      </c>
      <c r="O31" s="33"/>
      <c r="P31" s="109"/>
      <c r="Q31" s="109"/>
    </row>
    <row r="32" spans="1:17" x14ac:dyDescent="0.25">
      <c r="A32" s="13">
        <f t="shared" si="6"/>
        <v>2031</v>
      </c>
      <c r="B32" s="43">
        <f t="shared" si="7"/>
        <v>0.47760532964551189</v>
      </c>
      <c r="C32" s="86">
        <f t="shared" si="12"/>
        <v>827000</v>
      </c>
      <c r="D32" s="87">
        <v>0</v>
      </c>
      <c r="E32" s="99">
        <f t="shared" si="0"/>
        <v>827000</v>
      </c>
      <c r="F32" s="100">
        <f t="shared" si="11"/>
        <v>6.6921402551511138</v>
      </c>
      <c r="G32" s="104">
        <v>8.0600000000000005E-2</v>
      </c>
      <c r="H32" s="105">
        <v>0.11</v>
      </c>
      <c r="I32" s="93">
        <f t="shared" si="1"/>
        <v>66412799.892119654</v>
      </c>
      <c r="J32" s="93">
        <f t="shared" si="2"/>
        <v>799874.39999999991</v>
      </c>
      <c r="K32" s="93">
        <f t="shared" si="3"/>
        <v>1091640</v>
      </c>
      <c r="L32" s="93">
        <f t="shared" si="4"/>
        <v>68304314.292119652</v>
      </c>
      <c r="M32" s="93">
        <f t="shared" si="5"/>
        <v>32622504.543698456</v>
      </c>
      <c r="N32" s="94">
        <f t="shared" si="8"/>
        <v>293408154.08833599</v>
      </c>
      <c r="O32" s="33"/>
      <c r="P32" s="109"/>
      <c r="Q32" s="109"/>
    </row>
    <row r="33" spans="1:17" x14ac:dyDescent="0.25">
      <c r="A33" s="13">
        <f t="shared" si="6"/>
        <v>2032</v>
      </c>
      <c r="B33" s="43">
        <f t="shared" si="7"/>
        <v>0.44657420522786007</v>
      </c>
      <c r="C33" s="86">
        <f t="shared" si="12"/>
        <v>827000</v>
      </c>
      <c r="D33" s="87">
        <v>0</v>
      </c>
      <c r="E33" s="99">
        <f t="shared" si="0"/>
        <v>827000</v>
      </c>
      <c r="F33" s="100">
        <f t="shared" si="11"/>
        <v>7.0896156856178374</v>
      </c>
      <c r="G33" s="104">
        <v>8.0600000000000005E-2</v>
      </c>
      <c r="H33" s="105">
        <v>0.11</v>
      </c>
      <c r="I33" s="93">
        <f t="shared" si="1"/>
        <v>70357346.064071417</v>
      </c>
      <c r="J33" s="93">
        <f t="shared" si="2"/>
        <v>799874.39999999991</v>
      </c>
      <c r="K33" s="93">
        <f t="shared" si="3"/>
        <v>1091640</v>
      </c>
      <c r="L33" s="93">
        <f t="shared" si="4"/>
        <v>72248860.464071423</v>
      </c>
      <c r="M33" s="93">
        <f t="shared" si="5"/>
        <v>32264477.440361258</v>
      </c>
      <c r="N33" s="94">
        <f t="shared" si="8"/>
        <v>325672631.52869725</v>
      </c>
      <c r="O33" s="33"/>
      <c r="P33" s="109"/>
      <c r="Q33" s="109"/>
    </row>
    <row r="34" spans="1:17" x14ac:dyDescent="0.25">
      <c r="A34" s="13">
        <f t="shared" si="6"/>
        <v>2033</v>
      </c>
      <c r="B34" s="43">
        <f t="shared" si="7"/>
        <v>0.41755924483278833</v>
      </c>
      <c r="C34" s="86">
        <f t="shared" si="12"/>
        <v>827000</v>
      </c>
      <c r="D34" s="87">
        <v>0</v>
      </c>
      <c r="E34" s="99">
        <f t="shared" si="0"/>
        <v>827000</v>
      </c>
      <c r="F34" s="100">
        <f t="shared" si="11"/>
        <v>7.5106989174457324</v>
      </c>
      <c r="G34" s="104">
        <v>8.0600000000000005E-2</v>
      </c>
      <c r="H34" s="105">
        <v>0.11</v>
      </c>
      <c r="I34" s="93">
        <f t="shared" si="1"/>
        <v>74536176.056731448</v>
      </c>
      <c r="J34" s="93">
        <f t="shared" si="2"/>
        <v>799874.39999999991</v>
      </c>
      <c r="K34" s="93">
        <f t="shared" si="3"/>
        <v>1091640</v>
      </c>
      <c r="L34" s="93">
        <f t="shared" si="4"/>
        <v>76427690.456731454</v>
      </c>
      <c r="M34" s="93">
        <f t="shared" si="5"/>
        <v>31913088.711426888</v>
      </c>
      <c r="N34" s="94">
        <f t="shared" si="8"/>
        <v>357585720.24012417</v>
      </c>
      <c r="O34" s="33"/>
      <c r="P34" s="109"/>
      <c r="Q34" s="109"/>
    </row>
    <row r="35" spans="1:17" x14ac:dyDescent="0.25">
      <c r="A35" s="13">
        <f t="shared" si="6"/>
        <v>2034</v>
      </c>
      <c r="B35" s="43">
        <f t="shared" si="7"/>
        <v>0.39042945361424353</v>
      </c>
      <c r="C35" s="86">
        <f t="shared" si="12"/>
        <v>827000</v>
      </c>
      <c r="D35" s="87">
        <v>0</v>
      </c>
      <c r="E35" s="99">
        <f t="shared" si="0"/>
        <v>827000</v>
      </c>
      <c r="F35" s="100">
        <f t="shared" si="11"/>
        <v>7.9567921210392791</v>
      </c>
      <c r="G35" s="104">
        <v>8.0600000000000005E-2</v>
      </c>
      <c r="H35" s="105">
        <v>0.11</v>
      </c>
      <c r="I35" s="93">
        <f t="shared" si="1"/>
        <v>78963205.009193808</v>
      </c>
      <c r="J35" s="93">
        <f t="shared" si="2"/>
        <v>799874.39999999991</v>
      </c>
      <c r="K35" s="93">
        <f t="shared" si="3"/>
        <v>1091640</v>
      </c>
      <c r="L35" s="93">
        <f t="shared" si="4"/>
        <v>80854719.409193814</v>
      </c>
      <c r="M35" s="93">
        <f t="shared" si="5"/>
        <v>31568063.921064511</v>
      </c>
      <c r="N35" s="94">
        <f t="shared" si="8"/>
        <v>389153784.16118866</v>
      </c>
      <c r="O35" s="33"/>
      <c r="P35" s="109"/>
      <c r="Q35" s="109"/>
    </row>
    <row r="36" spans="1:17" x14ac:dyDescent="0.25">
      <c r="A36" s="13">
        <f t="shared" si="6"/>
        <v>2035</v>
      </c>
      <c r="B36" s="43">
        <f t="shared" si="7"/>
        <v>0.36506234776470925</v>
      </c>
      <c r="C36" s="86">
        <f t="shared" si="12"/>
        <v>827000</v>
      </c>
      <c r="D36" s="87">
        <v>0</v>
      </c>
      <c r="E36" s="99">
        <f t="shared" si="0"/>
        <v>827000</v>
      </c>
      <c r="F36" s="100">
        <f t="shared" si="11"/>
        <v>8.4293807478257481</v>
      </c>
      <c r="G36" s="104">
        <v>8.0600000000000005E-2</v>
      </c>
      <c r="H36" s="105">
        <v>0.11</v>
      </c>
      <c r="I36" s="93">
        <f t="shared" si="1"/>
        <v>83653174.541422725</v>
      </c>
      <c r="J36" s="93">
        <f t="shared" si="2"/>
        <v>799874.39999999991</v>
      </c>
      <c r="K36" s="93">
        <f t="shared" si="3"/>
        <v>1091640</v>
      </c>
      <c r="L36" s="93">
        <f t="shared" si="4"/>
        <v>85544688.941422731</v>
      </c>
      <c r="M36" s="93">
        <f t="shared" si="5"/>
        <v>31229144.983757544</v>
      </c>
      <c r="N36" s="94">
        <f t="shared" si="8"/>
        <v>420382929.14494622</v>
      </c>
      <c r="O36" s="33"/>
      <c r="P36" s="109"/>
      <c r="Q36" s="109"/>
    </row>
    <row r="37" spans="1:17" x14ac:dyDescent="0.25">
      <c r="A37" s="13">
        <f t="shared" si="6"/>
        <v>2036</v>
      </c>
      <c r="B37" s="43">
        <f t="shared" si="7"/>
        <v>0.34134340153332016</v>
      </c>
      <c r="C37" s="86">
        <f t="shared" si="12"/>
        <v>827000</v>
      </c>
      <c r="D37" s="87">
        <v>0</v>
      </c>
      <c r="E37" s="99">
        <f t="shared" si="0"/>
        <v>827000</v>
      </c>
      <c r="F37" s="100">
        <f t="shared" si="11"/>
        <v>8.9300384766787868</v>
      </c>
      <c r="G37" s="104">
        <v>8.0600000000000005E-2</v>
      </c>
      <c r="H37" s="105">
        <v>0.11</v>
      </c>
      <c r="I37" s="93">
        <f t="shared" si="1"/>
        <v>88621701.842560291</v>
      </c>
      <c r="J37" s="93">
        <f t="shared" si="2"/>
        <v>799874.39999999991</v>
      </c>
      <c r="K37" s="93">
        <f t="shared" si="3"/>
        <v>1091640</v>
      </c>
      <c r="L37" s="93">
        <f t="shared" si="4"/>
        <v>90513216.242560297</v>
      </c>
      <c r="M37" s="93">
        <f t="shared" si="5"/>
        <v>30896089.115956496</v>
      </c>
      <c r="N37" s="94">
        <f t="shared" si="8"/>
        <v>451279018.2609027</v>
      </c>
      <c r="O37" s="33"/>
      <c r="P37" s="109"/>
      <c r="Q37" s="109"/>
    </row>
    <row r="38" spans="1:17" x14ac:dyDescent="0.25">
      <c r="A38" s="13">
        <f t="shared" si="6"/>
        <v>2037</v>
      </c>
      <c r="B38" s="43">
        <f t="shared" si="7"/>
        <v>0.31916553017249022</v>
      </c>
      <c r="C38" s="86">
        <f t="shared" si="12"/>
        <v>827000</v>
      </c>
      <c r="D38" s="87">
        <v>0</v>
      </c>
      <c r="E38" s="99">
        <f t="shared" si="0"/>
        <v>827000</v>
      </c>
      <c r="F38" s="100">
        <f t="shared" si="11"/>
        <v>9.4604324541316931</v>
      </c>
      <c r="G38" s="104">
        <v>8.0600000000000005E-2</v>
      </c>
      <c r="H38" s="105">
        <v>0.11</v>
      </c>
      <c r="I38" s="93">
        <f t="shared" si="1"/>
        <v>93885331.674802929</v>
      </c>
      <c r="J38" s="93">
        <f t="shared" si="2"/>
        <v>799874.39999999991</v>
      </c>
      <c r="K38" s="93">
        <f t="shared" si="3"/>
        <v>1091640</v>
      </c>
      <c r="L38" s="93">
        <f t="shared" si="4"/>
        <v>95776846.074802935</v>
      </c>
      <c r="M38" s="93">
        <f t="shared" si="5"/>
        <v>30568667.855713468</v>
      </c>
      <c r="N38" s="94">
        <f t="shared" si="8"/>
        <v>481847686.11661619</v>
      </c>
      <c r="O38" s="33"/>
      <c r="P38" s="109"/>
      <c r="Q38" s="109"/>
    </row>
    <row r="39" spans="1:17" x14ac:dyDescent="0.25">
      <c r="A39" s="13">
        <f t="shared" si="6"/>
        <v>2038</v>
      </c>
      <c r="B39" s="43">
        <f t="shared" si="7"/>
        <v>0.29842860647869612</v>
      </c>
      <c r="C39" s="86">
        <f t="shared" si="12"/>
        <v>827000</v>
      </c>
      <c r="D39" s="87">
        <v>0</v>
      </c>
      <c r="E39" s="99">
        <f t="shared" si="0"/>
        <v>827000</v>
      </c>
      <c r="F39" s="100">
        <f t="shared" si="11"/>
        <v>10.022328845829843</v>
      </c>
      <c r="G39" s="104">
        <v>8.0600000000000005E-2</v>
      </c>
      <c r="H39" s="105">
        <v>0.11</v>
      </c>
      <c r="I39" s="93">
        <f t="shared" si="1"/>
        <v>99461591.466015369</v>
      </c>
      <c r="J39" s="93">
        <f t="shared" si="2"/>
        <v>799874.39999999991</v>
      </c>
      <c r="K39" s="93">
        <f t="shared" si="3"/>
        <v>1091640</v>
      </c>
      <c r="L39" s="93">
        <f t="shared" si="4"/>
        <v>101353105.86601537</v>
      </c>
      <c r="M39" s="93">
        <f t="shared" si="5"/>
        <v>30246666.145882729</v>
      </c>
      <c r="N39" s="94">
        <f t="shared" si="8"/>
        <v>512094352.26249892</v>
      </c>
      <c r="O39" s="33"/>
      <c r="P39" s="109"/>
      <c r="Q39" s="109"/>
    </row>
    <row r="40" spans="1:17" x14ac:dyDescent="0.25">
      <c r="A40" s="13">
        <f t="shared" si="6"/>
        <v>2039</v>
      </c>
      <c r="B40" s="43">
        <f t="shared" si="7"/>
        <v>0.27903900874472559</v>
      </c>
      <c r="C40" s="86">
        <f t="shared" si="12"/>
        <v>827000</v>
      </c>
      <c r="D40" s="87">
        <v>0</v>
      </c>
      <c r="E40" s="99">
        <f t="shared" si="0"/>
        <v>827000</v>
      </c>
      <c r="F40" s="100">
        <f t="shared" si="11"/>
        <v>10.617598717708121</v>
      </c>
      <c r="G40" s="104">
        <v>8.0600000000000005E-2</v>
      </c>
      <c r="H40" s="105">
        <v>0.11</v>
      </c>
      <c r="I40" s="93">
        <f t="shared" si="1"/>
        <v>105369049.67453541</v>
      </c>
      <c r="J40" s="93">
        <f t="shared" si="2"/>
        <v>799874.39999999991</v>
      </c>
      <c r="K40" s="93">
        <f t="shared" si="3"/>
        <v>1091640</v>
      </c>
      <c r="L40" s="93">
        <f t="shared" si="4"/>
        <v>107260564.07453541</v>
      </c>
      <c r="M40" s="93">
        <f t="shared" si="5"/>
        <v>29929881.476758488</v>
      </c>
      <c r="N40" s="94">
        <f t="shared" si="8"/>
        <v>542024233.73925745</v>
      </c>
      <c r="O40" s="33"/>
      <c r="P40" s="109"/>
      <c r="Q40" s="109"/>
    </row>
    <row r="41" spans="1:17" x14ac:dyDescent="0.25">
      <c r="A41" s="13">
        <f t="shared" si="6"/>
        <v>2040</v>
      </c>
      <c r="B41" s="43">
        <f t="shared" si="7"/>
        <v>0.260909198082515</v>
      </c>
      <c r="C41" s="86">
        <f t="shared" si="12"/>
        <v>827000</v>
      </c>
      <c r="D41" s="87">
        <v>0</v>
      </c>
      <c r="E41" s="99">
        <f t="shared" si="0"/>
        <v>827000</v>
      </c>
      <c r="F41" s="100">
        <f t="shared" si="11"/>
        <v>11.248224266477148</v>
      </c>
      <c r="G41" s="104">
        <v>8.0600000000000005E-2</v>
      </c>
      <c r="H41" s="105">
        <v>0.11</v>
      </c>
      <c r="I41" s="93">
        <f t="shared" si="1"/>
        <v>111627377.62051922</v>
      </c>
      <c r="J41" s="93">
        <f t="shared" si="2"/>
        <v>799874.39999999991</v>
      </c>
      <c r="K41" s="93">
        <f t="shared" si="3"/>
        <v>1091640</v>
      </c>
      <c r="L41" s="93">
        <f t="shared" si="4"/>
        <v>113518892.02051923</v>
      </c>
      <c r="M41" s="93">
        <f t="shared" si="5"/>
        <v>29618123.084289283</v>
      </c>
      <c r="N41" s="94">
        <f t="shared" si="8"/>
        <v>571642356.82354677</v>
      </c>
      <c r="O41" s="33"/>
      <c r="P41" s="109"/>
      <c r="Q41" s="109"/>
    </row>
    <row r="42" spans="1:17" x14ac:dyDescent="0.25">
      <c r="A42" s="13">
        <f t="shared" si="6"/>
        <v>2041</v>
      </c>
      <c r="B42" s="43">
        <f t="shared" si="7"/>
        <v>0.24395732320830132</v>
      </c>
      <c r="C42" s="86">
        <f t="shared" si="12"/>
        <v>827000</v>
      </c>
      <c r="D42" s="87">
        <v>0</v>
      </c>
      <c r="E42" s="99">
        <f t="shared" si="0"/>
        <v>827000</v>
      </c>
      <c r="F42" s="100">
        <f t="shared" si="11"/>
        <v>11.916305420165296</v>
      </c>
      <c r="G42" s="104">
        <v>8.0600000000000005E-2</v>
      </c>
      <c r="H42" s="105">
        <v>0.11</v>
      </c>
      <c r="I42" s="93">
        <f t="shared" si="1"/>
        <v>118257414.9897204</v>
      </c>
      <c r="J42" s="93">
        <f t="shared" si="2"/>
        <v>799874.39999999991</v>
      </c>
      <c r="K42" s="93">
        <f t="shared" si="3"/>
        <v>1091640</v>
      </c>
      <c r="L42" s="93">
        <f t="shared" si="4"/>
        <v>120148929.38972041</v>
      </c>
      <c r="M42" s="93">
        <f t="shared" si="5"/>
        <v>29311211.200259395</v>
      </c>
      <c r="N42" s="94">
        <f t="shared" si="8"/>
        <v>600953568.02380621</v>
      </c>
      <c r="O42" s="33"/>
      <c r="P42" s="109"/>
      <c r="Q42" s="109"/>
    </row>
    <row r="43" spans="1:17" x14ac:dyDescent="0.25">
      <c r="A43" s="13">
        <f t="shared" si="6"/>
        <v>2042</v>
      </c>
      <c r="B43" s="43">
        <f t="shared" si="7"/>
        <v>0.22810685090579813</v>
      </c>
      <c r="C43" s="86">
        <f t="shared" si="12"/>
        <v>827000</v>
      </c>
      <c r="D43" s="87">
        <v>0</v>
      </c>
      <c r="E43" s="99">
        <f t="shared" si="0"/>
        <v>827000</v>
      </c>
      <c r="F43" s="100">
        <f t="shared" si="11"/>
        <v>12.624066830695714</v>
      </c>
      <c r="G43" s="104">
        <v>8.0600000000000005E-2</v>
      </c>
      <c r="H43" s="105">
        <v>0.11</v>
      </c>
      <c r="I43" s="93">
        <f t="shared" si="1"/>
        <v>125281239.22782427</v>
      </c>
      <c r="J43" s="93">
        <f t="shared" si="2"/>
        <v>799874.39999999991</v>
      </c>
      <c r="K43" s="93">
        <f t="shared" si="3"/>
        <v>1091640</v>
      </c>
      <c r="L43" s="93">
        <f t="shared" si="4"/>
        <v>127172753.62782428</v>
      </c>
      <c r="M43" s="93">
        <f t="shared" si="5"/>
        <v>29008976.35106191</v>
      </c>
      <c r="N43" s="94">
        <f t="shared" si="8"/>
        <v>629962544.37486815</v>
      </c>
      <c r="O43" s="33"/>
      <c r="P43" s="109"/>
      <c r="Q43" s="109"/>
    </row>
    <row r="44" spans="1:17" x14ac:dyDescent="0.25">
      <c r="A44" s="13">
        <f t="shared" si="6"/>
        <v>2043</v>
      </c>
      <c r="B44" s="43">
        <f t="shared" si="7"/>
        <v>0.21328622049903465</v>
      </c>
      <c r="C44" s="86">
        <f t="shared" si="12"/>
        <v>827000</v>
      </c>
      <c r="D44" s="87">
        <v>0</v>
      </c>
      <c r="E44" s="99">
        <f t="shared" si="0"/>
        <v>827000</v>
      </c>
      <c r="F44" s="100">
        <f t="shared" si="11"/>
        <v>13.373865281783042</v>
      </c>
      <c r="G44" s="104">
        <v>8.0600000000000005E-2</v>
      </c>
      <c r="H44" s="105">
        <v>0.11</v>
      </c>
      <c r="I44" s="93">
        <f t="shared" si="1"/>
        <v>132722239.0564149</v>
      </c>
      <c r="J44" s="93">
        <f t="shared" si="2"/>
        <v>799874.39999999991</v>
      </c>
      <c r="K44" s="93">
        <f t="shared" si="3"/>
        <v>1091640</v>
      </c>
      <c r="L44" s="93">
        <f t="shared" si="4"/>
        <v>134613753.45641491</v>
      </c>
      <c r="M44" s="93">
        <f t="shared" si="5"/>
        <v>28711258.701907597</v>
      </c>
      <c r="N44" s="94">
        <f t="shared" si="8"/>
        <v>658673803.07677579</v>
      </c>
      <c r="O44" s="33"/>
      <c r="P44" s="109"/>
      <c r="Q44" s="109"/>
    </row>
    <row r="45" spans="1:17" x14ac:dyDescent="0.25">
      <c r="A45" s="13">
        <f t="shared" si="6"/>
        <v>2044</v>
      </c>
      <c r="B45" s="43">
        <f t="shared" si="7"/>
        <v>0.19942852077489492</v>
      </c>
      <c r="C45" s="86">
        <f t="shared" si="12"/>
        <v>827000</v>
      </c>
      <c r="D45" s="87">
        <v>0</v>
      </c>
      <c r="E45" s="99">
        <f t="shared" si="0"/>
        <v>827000</v>
      </c>
      <c r="F45" s="100">
        <f t="shared" si="11"/>
        <v>14.168197536817443</v>
      </c>
      <c r="G45" s="104">
        <v>8.0600000000000005E-2</v>
      </c>
      <c r="H45" s="105">
        <v>0.11</v>
      </c>
      <c r="I45" s="93">
        <f t="shared" si="1"/>
        <v>140605192.3553763</v>
      </c>
      <c r="J45" s="93">
        <f t="shared" si="2"/>
        <v>799874.39999999991</v>
      </c>
      <c r="K45" s="93">
        <f t="shared" si="3"/>
        <v>1091640</v>
      </c>
      <c r="L45" s="93">
        <f t="shared" si="4"/>
        <v>142496706.75537631</v>
      </c>
      <c r="M45" s="93">
        <f t="shared" si="5"/>
        <v>28417907.443518676</v>
      </c>
      <c r="N45" s="94">
        <f t="shared" si="8"/>
        <v>687091710.52029443</v>
      </c>
      <c r="O45" s="33"/>
      <c r="P45" s="109"/>
      <c r="Q45" s="109"/>
    </row>
    <row r="46" spans="1:17" x14ac:dyDescent="0.25">
      <c r="A46" s="13">
        <f t="shared" si="6"/>
        <v>2045</v>
      </c>
      <c r="B46" s="43">
        <f t="shared" si="7"/>
        <v>0.18647118789674794</v>
      </c>
      <c r="C46" s="86">
        <f t="shared" si="12"/>
        <v>827000</v>
      </c>
      <c r="D46" s="87">
        <v>0</v>
      </c>
      <c r="E46" s="99">
        <f t="shared" si="0"/>
        <v>827000</v>
      </c>
      <c r="F46" s="100">
        <f t="shared" si="11"/>
        <v>15.009708652868749</v>
      </c>
      <c r="G46" s="104">
        <v>8.0600000000000005E-2</v>
      </c>
      <c r="H46" s="105">
        <v>0.11</v>
      </c>
      <c r="I46" s="93">
        <f t="shared" si="1"/>
        <v>148956348.67106947</v>
      </c>
      <c r="J46" s="93">
        <f t="shared" si="2"/>
        <v>799874.39999999991</v>
      </c>
      <c r="K46" s="93">
        <f t="shared" si="3"/>
        <v>1091640</v>
      </c>
      <c r="L46" s="93">
        <f t="shared" si="4"/>
        <v>150847863.07106948</v>
      </c>
      <c r="M46" s="93">
        <f t="shared" si="5"/>
        <v>28128780.218548302</v>
      </c>
      <c r="N46" s="94">
        <f t="shared" si="8"/>
        <v>715220490.73884273</v>
      </c>
      <c r="O46" s="33"/>
      <c r="P46" s="109"/>
      <c r="Q46" s="109"/>
    </row>
    <row r="47" spans="1:17" x14ac:dyDescent="0.25">
      <c r="A47" s="13">
        <f t="shared" si="6"/>
        <v>2046</v>
      </c>
      <c r="B47" s="43">
        <f t="shared" si="7"/>
        <v>0.17435572294532853</v>
      </c>
      <c r="C47" s="86">
        <f t="shared" si="12"/>
        <v>827000</v>
      </c>
      <c r="D47" s="87">
        <v>0</v>
      </c>
      <c r="E47" s="99">
        <f t="shared" si="0"/>
        <v>827000</v>
      </c>
      <c r="F47" s="100">
        <f t="shared" si="11"/>
        <v>15.901200788495604</v>
      </c>
      <c r="G47" s="104">
        <v>8.0600000000000005E-2</v>
      </c>
      <c r="H47" s="105">
        <v>0.11</v>
      </c>
      <c r="I47" s="93">
        <f t="shared" si="1"/>
        <v>157803516.6250304</v>
      </c>
      <c r="J47" s="93">
        <f t="shared" si="2"/>
        <v>799874.39999999991</v>
      </c>
      <c r="K47" s="93">
        <f t="shared" si="3"/>
        <v>1091640</v>
      </c>
      <c r="L47" s="93">
        <f t="shared" si="4"/>
        <v>159695031.0250304</v>
      </c>
      <c r="M47" s="93">
        <f t="shared" si="5"/>
        <v>27843742.585145846</v>
      </c>
      <c r="N47" s="94">
        <f t="shared" si="8"/>
        <v>743064233.32398856</v>
      </c>
      <c r="O47" s="33"/>
      <c r="P47" s="109"/>
      <c r="Q47" s="109"/>
    </row>
    <row r="48" spans="1:17" x14ac:dyDescent="0.25">
      <c r="A48" s="13">
        <f t="shared" si="6"/>
        <v>2047</v>
      </c>
      <c r="B48" s="43">
        <f t="shared" si="7"/>
        <v>0.16302742781164176</v>
      </c>
      <c r="C48" s="86">
        <f t="shared" si="12"/>
        <v>827000</v>
      </c>
      <c r="D48" s="87">
        <v>0</v>
      </c>
      <c r="E48" s="99">
        <f t="shared" si="0"/>
        <v>827000</v>
      </c>
      <c r="F48" s="100">
        <f t="shared" si="11"/>
        <v>16.84564253468886</v>
      </c>
      <c r="G48" s="104">
        <v>8.0600000000000005E-2</v>
      </c>
      <c r="H48" s="105">
        <v>0.11</v>
      </c>
      <c r="I48" s="93">
        <f t="shared" si="1"/>
        <v>167176156.51425225</v>
      </c>
      <c r="J48" s="93">
        <f t="shared" si="2"/>
        <v>799874.39999999991</v>
      </c>
      <c r="K48" s="93">
        <f t="shared" si="3"/>
        <v>1091640</v>
      </c>
      <c r="L48" s="93">
        <f t="shared" si="4"/>
        <v>169067670.91425225</v>
      </c>
      <c r="M48" s="93">
        <f t="shared" si="5"/>
        <v>27562667.515255664</v>
      </c>
      <c r="N48" s="94">
        <f t="shared" si="8"/>
        <v>770626900.83924425</v>
      </c>
      <c r="O48" s="33"/>
      <c r="P48" s="109"/>
      <c r="Q48" s="109"/>
    </row>
    <row r="49" spans="1:17" x14ac:dyDescent="0.25">
      <c r="A49" s="13">
        <f t="shared" si="6"/>
        <v>2048</v>
      </c>
      <c r="B49" s="43">
        <f t="shared" si="7"/>
        <v>0.15243515824951681</v>
      </c>
      <c r="C49" s="86">
        <f t="shared" si="12"/>
        <v>827000</v>
      </c>
      <c r="D49" s="87">
        <v>0</v>
      </c>
      <c r="E49" s="99">
        <f t="shared" si="0"/>
        <v>827000</v>
      </c>
      <c r="F49" s="100">
        <f t="shared" si="11"/>
        <v>17.846178800020436</v>
      </c>
      <c r="G49" s="104">
        <v>8.0600000000000005E-2</v>
      </c>
      <c r="H49" s="105">
        <v>0.11</v>
      </c>
      <c r="I49" s="93">
        <f t="shared" si="1"/>
        <v>177105478.41140282</v>
      </c>
      <c r="J49" s="93">
        <f t="shared" si="2"/>
        <v>799874.39999999991</v>
      </c>
      <c r="K49" s="93">
        <f t="shared" si="3"/>
        <v>1091640</v>
      </c>
      <c r="L49" s="93">
        <f t="shared" si="4"/>
        <v>178996992.81140283</v>
      </c>
      <c r="M49" s="93">
        <f t="shared" si="5"/>
        <v>27285434.925393812</v>
      </c>
      <c r="N49" s="94">
        <f t="shared" si="8"/>
        <v>797912335.76463807</v>
      </c>
      <c r="O49" s="33"/>
      <c r="P49" s="109"/>
      <c r="Q49" s="109"/>
    </row>
    <row r="50" spans="1:17" x14ac:dyDescent="0.25">
      <c r="A50" s="13">
        <f t="shared" si="6"/>
        <v>2049</v>
      </c>
      <c r="B50" s="43">
        <f t="shared" si="7"/>
        <v>0.14253109297290845</v>
      </c>
      <c r="C50" s="86">
        <f t="shared" si="12"/>
        <v>827000</v>
      </c>
      <c r="D50" s="87">
        <v>0</v>
      </c>
      <c r="E50" s="99">
        <f t="shared" si="0"/>
        <v>827000</v>
      </c>
      <c r="F50" s="100">
        <f t="shared" si="11"/>
        <v>18.906141282914341</v>
      </c>
      <c r="G50" s="104">
        <v>8.0600000000000005E-2</v>
      </c>
      <c r="H50" s="105">
        <v>0.11</v>
      </c>
      <c r="I50" s="93">
        <f t="shared" si="1"/>
        <v>187624546.09164193</v>
      </c>
      <c r="J50" s="93">
        <f t="shared" si="2"/>
        <v>799874.39999999991</v>
      </c>
      <c r="K50" s="93">
        <f t="shared" si="3"/>
        <v>1091640</v>
      </c>
      <c r="L50" s="93">
        <f t="shared" si="4"/>
        <v>189516060.49164194</v>
      </c>
      <c r="M50" s="93">
        <f t="shared" si="5"/>
        <v>27011931.237793557</v>
      </c>
      <c r="N50" s="94">
        <f t="shared" si="8"/>
        <v>824924267.00243163</v>
      </c>
      <c r="O50" s="33"/>
      <c r="P50" s="109"/>
      <c r="Q50" s="109"/>
    </row>
    <row r="51" spans="1:17" x14ac:dyDescent="0.25">
      <c r="A51" s="13">
        <f t="shared" si="6"/>
        <v>2050</v>
      </c>
      <c r="B51" s="43">
        <f t="shared" si="7"/>
        <v>0.13327051775548157</v>
      </c>
      <c r="C51" s="86">
        <f t="shared" si="12"/>
        <v>827000</v>
      </c>
      <c r="D51" s="87">
        <v>0</v>
      </c>
      <c r="E51" s="99">
        <f t="shared" si="0"/>
        <v>827000</v>
      </c>
      <c r="F51" s="100">
        <f t="shared" si="11"/>
        <v>20.029059565911592</v>
      </c>
      <c r="G51" s="104">
        <v>8.0600000000000005E-2</v>
      </c>
      <c r="H51" s="105">
        <v>0.11</v>
      </c>
      <c r="I51" s="93">
        <f t="shared" si="1"/>
        <v>198768387.13210663</v>
      </c>
      <c r="J51" s="93">
        <f t="shared" si="2"/>
        <v>799874.39999999991</v>
      </c>
      <c r="K51" s="93">
        <f t="shared" si="3"/>
        <v>1091640</v>
      </c>
      <c r="L51" s="93">
        <f t="shared" si="4"/>
        <v>200659901.53210664</v>
      </c>
      <c r="M51" s="93">
        <f t="shared" si="5"/>
        <v>26742048.9699478</v>
      </c>
      <c r="N51" s="94">
        <f t="shared" si="8"/>
        <v>851666315.97237945</v>
      </c>
      <c r="O51" s="33"/>
      <c r="P51" s="109"/>
      <c r="Q51" s="109"/>
    </row>
    <row r="52" spans="1:17" x14ac:dyDescent="0.25">
      <c r="A52" s="13">
        <f t="shared" si="6"/>
        <v>2051</v>
      </c>
      <c r="B52" s="43">
        <f t="shared" si="7"/>
        <v>0.12461162355774576</v>
      </c>
      <c r="C52" s="86">
        <f t="shared" si="12"/>
        <v>827000</v>
      </c>
      <c r="D52" s="87">
        <v>0</v>
      </c>
      <c r="E52" s="99">
        <f t="shared" si="0"/>
        <v>827000</v>
      </c>
      <c r="F52" s="100">
        <f t="shared" si="11"/>
        <v>21.218672868871959</v>
      </c>
      <c r="G52" s="104">
        <v>8.0600000000000005E-2</v>
      </c>
      <c r="H52" s="105">
        <v>0.11</v>
      </c>
      <c r="I52" s="93">
        <f t="shared" si="1"/>
        <v>210574109.55068535</v>
      </c>
      <c r="J52" s="93">
        <f t="shared" si="2"/>
        <v>799874.39999999991</v>
      </c>
      <c r="K52" s="93">
        <f t="shared" si="3"/>
        <v>1091640</v>
      </c>
      <c r="L52" s="93">
        <f t="shared" si="4"/>
        <v>212465623.95068535</v>
      </c>
      <c r="M52" s="93">
        <f t="shared" si="5"/>
        <v>26475686.350704376</v>
      </c>
      <c r="N52" s="94">
        <f t="shared" si="8"/>
        <v>878142002.32308388</v>
      </c>
      <c r="O52" s="33"/>
      <c r="P52" s="109"/>
      <c r="Q52" s="109"/>
    </row>
    <row r="53" spans="1:17" x14ac:dyDescent="0.25">
      <c r="A53" s="13">
        <f t="shared" si="6"/>
        <v>2052</v>
      </c>
      <c r="B53" s="43">
        <f t="shared" si="7"/>
        <v>0.11651531777033747</v>
      </c>
      <c r="C53" s="86">
        <f t="shared" si="12"/>
        <v>827000</v>
      </c>
      <c r="D53" s="87">
        <v>0</v>
      </c>
      <c r="E53" s="99">
        <f t="shared" si="0"/>
        <v>827000</v>
      </c>
      <c r="F53" s="100">
        <f t="shared" si="11"/>
        <v>22.478942500249705</v>
      </c>
      <c r="G53" s="104">
        <v>8.0600000000000005E-2</v>
      </c>
      <c r="H53" s="105">
        <v>0.11</v>
      </c>
      <c r="I53" s="93">
        <f t="shared" si="1"/>
        <v>223081025.37247807</v>
      </c>
      <c r="J53" s="93">
        <f t="shared" si="2"/>
        <v>799874.39999999991</v>
      </c>
      <c r="K53" s="93">
        <f t="shared" si="3"/>
        <v>1091640</v>
      </c>
      <c r="L53" s="93">
        <f t="shared" si="4"/>
        <v>224972539.77247807</v>
      </c>
      <c r="M53" s="93">
        <f t="shared" si="5"/>
        <v>26212746.961190168</v>
      </c>
      <c r="N53" s="94">
        <f t="shared" si="8"/>
        <v>904354749.2842741</v>
      </c>
      <c r="O53" s="33"/>
      <c r="P53" s="109"/>
      <c r="Q53" s="109"/>
    </row>
    <row r="54" spans="1:17" x14ac:dyDescent="0.25">
      <c r="A54" s="13">
        <f t="shared" si="6"/>
        <v>2053</v>
      </c>
      <c r="B54" s="43">
        <f t="shared" si="7"/>
        <v>0.10894504772126337</v>
      </c>
      <c r="C54" s="86">
        <f t="shared" si="12"/>
        <v>827000</v>
      </c>
      <c r="D54" s="87">
        <v>0</v>
      </c>
      <c r="E54" s="99">
        <f t="shared" si="0"/>
        <v>827000</v>
      </c>
      <c r="F54" s="100">
        <f t="shared" si="11"/>
        <v>23.814065047904933</v>
      </c>
      <c r="G54" s="104">
        <v>8.0600000000000005E-2</v>
      </c>
      <c r="H54" s="105">
        <v>0.11</v>
      </c>
      <c r="I54" s="93">
        <f t="shared" si="1"/>
        <v>236330781.53540856</v>
      </c>
      <c r="J54" s="93">
        <f t="shared" si="2"/>
        <v>799874.39999999991</v>
      </c>
      <c r="K54" s="93">
        <f t="shared" si="3"/>
        <v>1091640</v>
      </c>
      <c r="L54" s="93">
        <f t="shared" si="4"/>
        <v>238222295.93540856</v>
      </c>
      <c r="M54" s="93">
        <f t="shared" si="5"/>
        <v>25953139.398952011</v>
      </c>
      <c r="N54" s="94">
        <f t="shared" si="8"/>
        <v>930307888.68322611</v>
      </c>
      <c r="O54" s="33"/>
      <c r="P54" s="109"/>
      <c r="Q54" s="109"/>
    </row>
    <row r="55" spans="1:17" x14ac:dyDescent="0.25">
      <c r="A55" s="13">
        <f t="shared" si="6"/>
        <v>2054</v>
      </c>
      <c r="B55" s="43">
        <f t="shared" si="7"/>
        <v>0.10186663565028679</v>
      </c>
      <c r="C55" s="86">
        <f t="shared" si="12"/>
        <v>827000</v>
      </c>
      <c r="D55" s="87">
        <v>0</v>
      </c>
      <c r="E55" s="99">
        <f t="shared" si="0"/>
        <v>827000</v>
      </c>
      <c r="F55" s="100">
        <f t="shared" si="11"/>
        <v>25.228486353374841</v>
      </c>
      <c r="G55" s="104">
        <v>8.0600000000000005E-2</v>
      </c>
      <c r="H55" s="105">
        <v>0.11</v>
      </c>
      <c r="I55" s="93">
        <f t="shared" si="1"/>
        <v>250367498.57089192</v>
      </c>
      <c r="J55" s="93">
        <f t="shared" si="2"/>
        <v>799874.39999999991</v>
      </c>
      <c r="K55" s="93">
        <f t="shared" si="3"/>
        <v>1091640</v>
      </c>
      <c r="L55" s="93">
        <f t="shared" si="4"/>
        <v>252259012.97089192</v>
      </c>
      <c r="M55" s="93">
        <f t="shared" si="5"/>
        <v>25696776.963806819</v>
      </c>
      <c r="N55" s="94">
        <f t="shared" si="8"/>
        <v>956004665.64703298</v>
      </c>
      <c r="O55" s="33"/>
      <c r="P55" s="109"/>
      <c r="Q55" s="109"/>
    </row>
    <row r="56" spans="1:17" x14ac:dyDescent="0.25">
      <c r="A56" s="13">
        <f t="shared" si="6"/>
        <v>2055</v>
      </c>
      <c r="B56" s="43">
        <f t="shared" si="7"/>
        <v>9.5248124405410528E-2</v>
      </c>
      <c r="C56" s="86">
        <f t="shared" si="12"/>
        <v>827000</v>
      </c>
      <c r="D56" s="87">
        <v>0</v>
      </c>
      <c r="E56" s="99">
        <f t="shared" si="0"/>
        <v>827000</v>
      </c>
      <c r="F56" s="100">
        <f t="shared" si="11"/>
        <v>26.726916316137938</v>
      </c>
      <c r="G56" s="104">
        <v>8.0600000000000005E-2</v>
      </c>
      <c r="H56" s="105">
        <v>0.11</v>
      </c>
      <c r="I56" s="93">
        <f t="shared" si="1"/>
        <v>265237917.52135289</v>
      </c>
      <c r="J56" s="93">
        <f t="shared" si="2"/>
        <v>799874.39999999991</v>
      </c>
      <c r="K56" s="93">
        <f t="shared" si="3"/>
        <v>1091640</v>
      </c>
      <c r="L56" s="93">
        <f t="shared" si="4"/>
        <v>267129431.92135289</v>
      </c>
      <c r="M56" s="93">
        <f t="shared" si="5"/>
        <v>25443577.363991663</v>
      </c>
      <c r="N56" s="94">
        <f t="shared" si="8"/>
        <v>981448243.01102459</v>
      </c>
      <c r="O56" s="33"/>
      <c r="P56" s="109"/>
      <c r="Q56" s="109"/>
    </row>
    <row r="57" spans="1:17" x14ac:dyDescent="0.25">
      <c r="A57" s="13">
        <f t="shared" si="6"/>
        <v>2056</v>
      </c>
      <c r="B57" s="43">
        <f t="shared" si="7"/>
        <v>8.9059633164816493E-2</v>
      </c>
      <c r="C57" s="86">
        <f t="shared" si="12"/>
        <v>827000</v>
      </c>
      <c r="D57" s="87">
        <v>0</v>
      </c>
      <c r="E57" s="99">
        <f t="shared" si="0"/>
        <v>827000</v>
      </c>
      <c r="F57" s="100">
        <f t="shared" si="11"/>
        <v>28.314344577168182</v>
      </c>
      <c r="G57" s="104">
        <v>8.0600000000000005E-2</v>
      </c>
      <c r="H57" s="105">
        <v>0.11</v>
      </c>
      <c r="I57" s="93">
        <f t="shared" si="1"/>
        <v>280991555.58381706</v>
      </c>
      <c r="J57" s="93">
        <f t="shared" si="2"/>
        <v>799874.39999999991</v>
      </c>
      <c r="K57" s="93">
        <f t="shared" si="3"/>
        <v>1091640</v>
      </c>
      <c r="L57" s="93">
        <f t="shared" si="4"/>
        <v>282883069.98381704</v>
      </c>
      <c r="M57" s="93">
        <f t="shared" si="5"/>
        <v>25193462.441295858</v>
      </c>
      <c r="N57" s="94">
        <f t="shared" si="8"/>
        <v>1006641705.4523205</v>
      </c>
      <c r="O57" s="33"/>
      <c r="P57" s="109"/>
      <c r="Q57" s="109"/>
    </row>
    <row r="58" spans="1:17" x14ac:dyDescent="0.25">
      <c r="A58" s="13">
        <f t="shared" si="6"/>
        <v>2057</v>
      </c>
      <c r="B58" s="43">
        <f t="shared" si="7"/>
        <v>8.3273222532885174E-2</v>
      </c>
      <c r="C58" s="86">
        <f t="shared" si="12"/>
        <v>827000</v>
      </c>
      <c r="D58" s="87">
        <v>0</v>
      </c>
      <c r="E58" s="99">
        <f t="shared" si="0"/>
        <v>827000</v>
      </c>
      <c r="F58" s="100">
        <f t="shared" si="11"/>
        <v>29.996057134003845</v>
      </c>
      <c r="G58" s="104">
        <v>8.0600000000000005E-2</v>
      </c>
      <c r="H58" s="105">
        <v>0.11</v>
      </c>
      <c r="I58" s="93">
        <f t="shared" si="1"/>
        <v>297680870.99785411</v>
      </c>
      <c r="J58" s="93">
        <f t="shared" si="2"/>
        <v>799874.39999999991</v>
      </c>
      <c r="K58" s="93">
        <f t="shared" si="3"/>
        <v>1091640</v>
      </c>
      <c r="L58" s="93">
        <f t="shared" si="4"/>
        <v>299572385.39785409</v>
      </c>
      <c r="M58" s="93">
        <f t="shared" si="5"/>
        <v>24946357.913942743</v>
      </c>
      <c r="N58" s="94">
        <f t="shared" si="8"/>
        <v>1031588063.3662632</v>
      </c>
      <c r="O58" s="33"/>
      <c r="P58" s="109"/>
      <c r="Q58" s="109"/>
    </row>
    <row r="59" spans="1:17" x14ac:dyDescent="0.25">
      <c r="A59" s="13">
        <f t="shared" si="6"/>
        <v>2058</v>
      </c>
      <c r="B59" s="43">
        <f t="shared" si="7"/>
        <v>7.7862768401239055E-2</v>
      </c>
      <c r="C59" s="86">
        <f t="shared" si="12"/>
        <v>827000</v>
      </c>
      <c r="D59" s="87">
        <v>0</v>
      </c>
      <c r="E59" s="99">
        <f t="shared" si="0"/>
        <v>827000</v>
      </c>
      <c r="F59" s="100">
        <f t="shared" si="11"/>
        <v>31.777653942657906</v>
      </c>
      <c r="G59" s="104">
        <v>8.0600000000000005E-2</v>
      </c>
      <c r="H59" s="105">
        <v>0.11</v>
      </c>
      <c r="I59" s="93">
        <f t="shared" si="1"/>
        <v>315361437.72693706</v>
      </c>
      <c r="J59" s="93">
        <f t="shared" si="2"/>
        <v>799874.39999999991</v>
      </c>
      <c r="K59" s="93">
        <f t="shared" si="3"/>
        <v>1091640</v>
      </c>
      <c r="L59" s="93">
        <f t="shared" si="4"/>
        <v>317252952.12693703</v>
      </c>
      <c r="M59" s="93">
        <f t="shared" si="5"/>
        <v>24702193.136069078</v>
      </c>
      <c r="N59" s="94">
        <f t="shared" si="8"/>
        <v>1056290256.5023322</v>
      </c>
      <c r="O59" s="33"/>
      <c r="P59" s="109"/>
      <c r="Q59" s="109"/>
    </row>
    <row r="60" spans="1:17" x14ac:dyDescent="0.25">
      <c r="A60" s="13">
        <f t="shared" si="6"/>
        <v>2059</v>
      </c>
      <c r="B60" s="43">
        <f t="shared" si="7"/>
        <v>7.2803844005326246E-2</v>
      </c>
      <c r="C60" s="86">
        <f t="shared" si="12"/>
        <v>827000</v>
      </c>
      <c r="D60" s="87">
        <v>0</v>
      </c>
      <c r="E60" s="99">
        <f t="shared" si="0"/>
        <v>827000</v>
      </c>
      <c r="F60" s="100">
        <f t="shared" si="11"/>
        <v>33.665067564982728</v>
      </c>
      <c r="G60" s="104">
        <v>8.0600000000000005E-2</v>
      </c>
      <c r="H60" s="105">
        <v>0.11</v>
      </c>
      <c r="I60" s="93">
        <f t="shared" si="1"/>
        <v>334092130.51488858</v>
      </c>
      <c r="J60" s="93">
        <f t="shared" si="2"/>
        <v>799874.39999999991</v>
      </c>
      <c r="K60" s="93">
        <f t="shared" si="3"/>
        <v>1091640</v>
      </c>
      <c r="L60" s="93">
        <f t="shared" si="4"/>
        <v>335983644.91488856</v>
      </c>
      <c r="M60" s="93">
        <f t="shared" si="5"/>
        <v>24460900.87272447</v>
      </c>
      <c r="N60" s="94">
        <f t="shared" si="8"/>
        <v>1080751157.3750567</v>
      </c>
      <c r="O60" s="33"/>
      <c r="P60" s="109"/>
      <c r="Q60" s="109"/>
    </row>
    <row r="61" spans="1:17" x14ac:dyDescent="0.25">
      <c r="A61" s="13">
        <f t="shared" si="6"/>
        <v>2060</v>
      </c>
      <c r="B61" s="43">
        <f t="shared" si="7"/>
        <v>6.8073609644061048E-2</v>
      </c>
      <c r="C61" s="86">
        <f t="shared" si="12"/>
        <v>827000</v>
      </c>
      <c r="D61" s="87">
        <v>0</v>
      </c>
      <c r="E61" s="99">
        <f t="shared" si="0"/>
        <v>827000</v>
      </c>
      <c r="F61" s="100">
        <f t="shared" si="11"/>
        <v>35.664582923583154</v>
      </c>
      <c r="G61" s="104">
        <v>8.0600000000000005E-2</v>
      </c>
      <c r="H61" s="105">
        <v>0.11</v>
      </c>
      <c r="I61" s="93">
        <f t="shared" si="1"/>
        <v>353935320.93363923</v>
      </c>
      <c r="J61" s="93">
        <f t="shared" si="2"/>
        <v>799874.39999999991</v>
      </c>
      <c r="K61" s="93">
        <f t="shared" si="3"/>
        <v>1091640</v>
      </c>
      <c r="L61" s="93">
        <f t="shared" si="4"/>
        <v>355826835.3336392</v>
      </c>
      <c r="M61" s="93">
        <f t="shared" si="5"/>
        <v>24222417.089383744</v>
      </c>
      <c r="N61" s="94">
        <f t="shared" si="8"/>
        <v>1104973574.4644406</v>
      </c>
      <c r="O61" s="33"/>
      <c r="P61" s="109"/>
      <c r="Q61" s="109"/>
    </row>
    <row r="62" spans="1:17" x14ac:dyDescent="0.25">
      <c r="A62" s="13">
        <f t="shared" si="6"/>
        <v>2061</v>
      </c>
      <c r="B62" s="43">
        <f t="shared" si="7"/>
        <v>6.3650709564634825E-2</v>
      </c>
      <c r="C62" s="86">
        <f t="shared" si="12"/>
        <v>827000</v>
      </c>
      <c r="D62" s="87">
        <v>0</v>
      </c>
      <c r="E62" s="99">
        <f t="shared" si="0"/>
        <v>827000</v>
      </c>
      <c r="F62" s="100">
        <f t="shared" si="11"/>
        <v>37.782858230060164</v>
      </c>
      <c r="G62" s="104">
        <v>8.0600000000000005E-2</v>
      </c>
      <c r="H62" s="105">
        <v>0.11</v>
      </c>
      <c r="I62" s="93">
        <f t="shared" si="1"/>
        <v>374957085.07511705</v>
      </c>
      <c r="J62" s="93">
        <f t="shared" si="2"/>
        <v>799874.39999999991</v>
      </c>
      <c r="K62" s="93">
        <f t="shared" si="3"/>
        <v>1091640</v>
      </c>
      <c r="L62" s="93">
        <f t="shared" si="4"/>
        <v>376848599.47511703</v>
      </c>
      <c r="M62" s="93">
        <f t="shared" si="5"/>
        <v>23986680.75503007</v>
      </c>
      <c r="N62" s="94">
        <f t="shared" si="8"/>
        <v>1128960255.2194707</v>
      </c>
      <c r="O62" s="33"/>
      <c r="P62" s="109"/>
      <c r="Q62" s="109"/>
    </row>
    <row r="63" spans="1:17" x14ac:dyDescent="0.25">
      <c r="A63" s="13">
        <f t="shared" si="6"/>
        <v>2062</v>
      </c>
      <c r="B63" s="43">
        <f t="shared" si="7"/>
        <v>5.9515175546959599E-2</v>
      </c>
      <c r="C63" s="86">
        <f t="shared" si="12"/>
        <v>827000</v>
      </c>
      <c r="D63" s="87">
        <v>0</v>
      </c>
      <c r="E63" s="99">
        <f t="shared" si="0"/>
        <v>827000</v>
      </c>
      <c r="F63" s="100">
        <f t="shared" si="11"/>
        <v>40.026947156274282</v>
      </c>
      <c r="G63" s="104">
        <v>8.0600000000000005E-2</v>
      </c>
      <c r="H63" s="105">
        <v>0.11</v>
      </c>
      <c r="I63" s="93">
        <f t="shared" si="1"/>
        <v>397227423.578866</v>
      </c>
      <c r="J63" s="93">
        <f t="shared" si="2"/>
        <v>799874.39999999991</v>
      </c>
      <c r="K63" s="93">
        <f t="shared" si="3"/>
        <v>1091640</v>
      </c>
      <c r="L63" s="93">
        <f t="shared" si="4"/>
        <v>399118937.97886598</v>
      </c>
      <c r="M63" s="93">
        <f t="shared" si="5"/>
        <v>23753633.657928288</v>
      </c>
      <c r="N63" s="94">
        <f t="shared" si="8"/>
        <v>1152713888.877399</v>
      </c>
      <c r="O63" s="33"/>
      <c r="P63" s="109"/>
      <c r="Q63" s="109"/>
    </row>
    <row r="64" spans="1:17" x14ac:dyDescent="0.25">
      <c r="A64" s="13">
        <f t="shared" si="6"/>
        <v>2063</v>
      </c>
      <c r="B64" s="43">
        <f t="shared" si="7"/>
        <v>5.5648336752453599E-2</v>
      </c>
      <c r="C64" s="86">
        <f t="shared" si="12"/>
        <v>827000</v>
      </c>
      <c r="D64" s="87">
        <v>0</v>
      </c>
      <c r="E64" s="99">
        <f t="shared" si="0"/>
        <v>827000</v>
      </c>
      <c r="F64" s="100">
        <f t="shared" si="11"/>
        <v>42.404322322457148</v>
      </c>
      <c r="G64" s="104">
        <v>8.0600000000000005E-2</v>
      </c>
      <c r="H64" s="105">
        <v>0.11</v>
      </c>
      <c r="I64" s="93">
        <f t="shared" si="1"/>
        <v>420820494.72806472</v>
      </c>
      <c r="J64" s="93">
        <f t="shared" si="2"/>
        <v>799874.39999999991</v>
      </c>
      <c r="K64" s="93">
        <f t="shared" si="3"/>
        <v>1091640</v>
      </c>
      <c r="L64" s="93">
        <f t="shared" si="4"/>
        <v>422712009.12806469</v>
      </c>
      <c r="M64" s="93">
        <f t="shared" si="5"/>
        <v>23523220.233264785</v>
      </c>
      <c r="N64" s="94">
        <f t="shared" si="8"/>
        <v>1176237109.1106637</v>
      </c>
      <c r="O64" s="33"/>
      <c r="P64" s="109"/>
      <c r="Q64" s="109"/>
    </row>
    <row r="65" spans="1:17" x14ac:dyDescent="0.25">
      <c r="A65" s="13">
        <f t="shared" si="6"/>
        <v>2064</v>
      </c>
      <c r="B65" s="43">
        <f t="shared" si="7"/>
        <v>5.2032735430160015E-2</v>
      </c>
      <c r="C65" s="86">
        <f t="shared" si="12"/>
        <v>827000</v>
      </c>
      <c r="D65" s="87">
        <v>0</v>
      </c>
      <c r="E65" s="99">
        <f t="shared" si="0"/>
        <v>827000</v>
      </c>
      <c r="F65" s="100">
        <f t="shared" si="11"/>
        <v>44.922900180384566</v>
      </c>
      <c r="G65" s="104">
        <v>8.0600000000000005E-2</v>
      </c>
      <c r="H65" s="105">
        <v>0.11</v>
      </c>
      <c r="I65" s="93">
        <f t="shared" si="1"/>
        <v>445814861.39013636</v>
      </c>
      <c r="J65" s="93">
        <f t="shared" si="2"/>
        <v>799874.39999999991</v>
      </c>
      <c r="K65" s="93">
        <f t="shared" si="3"/>
        <v>1091640</v>
      </c>
      <c r="L65" s="93">
        <f t="shared" si="4"/>
        <v>447706375.79013634</v>
      </c>
      <c r="M65" s="93">
        <f t="shared" si="5"/>
        <v>23295387.40188396</v>
      </c>
      <c r="N65" s="94">
        <f t="shared" si="8"/>
        <v>1199532496.5125475</v>
      </c>
      <c r="O65" s="33"/>
      <c r="P65" s="109"/>
      <c r="Q65" s="109"/>
    </row>
    <row r="66" spans="1:17" x14ac:dyDescent="0.25">
      <c r="A66" s="13">
        <f t="shared" si="6"/>
        <v>2065</v>
      </c>
      <c r="B66" s="43">
        <f t="shared" si="7"/>
        <v>4.8652048099634478E-2</v>
      </c>
      <c r="C66" s="86">
        <f t="shared" si="12"/>
        <v>827000</v>
      </c>
      <c r="D66" s="87">
        <v>0</v>
      </c>
      <c r="E66" s="99">
        <f t="shared" si="0"/>
        <v>827000</v>
      </c>
      <c r="F66" s="100">
        <f t="shared" si="11"/>
        <v>47.591067374469894</v>
      </c>
      <c r="G66" s="104">
        <v>8.0600000000000005E-2</v>
      </c>
      <c r="H66" s="105">
        <v>0.11</v>
      </c>
      <c r="I66" s="93">
        <f t="shared" si="1"/>
        <v>472293752.62423921</v>
      </c>
      <c r="J66" s="93">
        <f t="shared" si="2"/>
        <v>799874.39999999991</v>
      </c>
      <c r="K66" s="93">
        <f t="shared" si="3"/>
        <v>1091640</v>
      </c>
      <c r="L66" s="93">
        <f t="shared" si="4"/>
        <v>474185267.02423918</v>
      </c>
      <c r="M66" s="93">
        <f t="shared" si="5"/>
        <v>23070084.419401303</v>
      </c>
      <c r="N66" s="94">
        <f t="shared" si="8"/>
        <v>1222602580.9319489</v>
      </c>
      <c r="O66" s="33"/>
      <c r="P66" s="109"/>
      <c r="Q66" s="109"/>
    </row>
    <row r="67" spans="1:17" x14ac:dyDescent="0.25">
      <c r="A67" s="13">
        <f t="shared" si="6"/>
        <v>2066</v>
      </c>
      <c r="B67" s="43">
        <f t="shared" si="7"/>
        <v>4.5491011854762821E-2</v>
      </c>
      <c r="C67" s="86">
        <f t="shared" si="12"/>
        <v>827000</v>
      </c>
      <c r="D67" s="87">
        <v>0</v>
      </c>
      <c r="E67" s="99">
        <f t="shared" si="0"/>
        <v>827000</v>
      </c>
      <c r="F67" s="100">
        <f t="shared" si="11"/>
        <v>50.417708668557822</v>
      </c>
      <c r="G67" s="104">
        <v>8.0600000000000005E-2</v>
      </c>
      <c r="H67" s="105">
        <v>0.11</v>
      </c>
      <c r="I67" s="93">
        <f t="shared" si="1"/>
        <v>500345340.82676786</v>
      </c>
      <c r="J67" s="93">
        <f t="shared" si="2"/>
        <v>799874.39999999991</v>
      </c>
      <c r="K67" s="93">
        <f t="shared" si="3"/>
        <v>1091640</v>
      </c>
      <c r="L67" s="93">
        <f t="shared" si="4"/>
        <v>502236855.22676784</v>
      </c>
      <c r="M67" s="93">
        <f t="shared" si="5"/>
        <v>22847262.735019695</v>
      </c>
      <c r="N67" s="94">
        <f t="shared" si="8"/>
        <v>1245449843.6669686</v>
      </c>
      <c r="O67" s="33"/>
      <c r="P67" s="109"/>
      <c r="Q67" s="109"/>
    </row>
    <row r="68" spans="1:17" x14ac:dyDescent="0.25">
      <c r="A68" s="13">
        <f t="shared" si="6"/>
        <v>2067</v>
      </c>
      <c r="B68" s="43">
        <f t="shared" si="7"/>
        <v>4.2535355455790548E-2</v>
      </c>
      <c r="C68" s="86">
        <f t="shared" si="12"/>
        <v>827000</v>
      </c>
      <c r="D68" s="87">
        <v>0</v>
      </c>
      <c r="E68" s="99">
        <f t="shared" si="0"/>
        <v>827000</v>
      </c>
      <c r="F68" s="100">
        <f t="shared" si="11"/>
        <v>53.412236531412418</v>
      </c>
      <c r="G68" s="104">
        <v>8.0600000000000005E-2</v>
      </c>
      <c r="H68" s="105">
        <v>0.11</v>
      </c>
      <c r="I68" s="93">
        <f t="shared" si="1"/>
        <v>530063035.33773685</v>
      </c>
      <c r="J68" s="93">
        <f t="shared" si="2"/>
        <v>799874.39999999991</v>
      </c>
      <c r="K68" s="93">
        <f t="shared" si="3"/>
        <v>1091640</v>
      </c>
      <c r="L68" s="93">
        <f t="shared" si="4"/>
        <v>531954549.73773682</v>
      </c>
      <c r="M68" s="93">
        <f t="shared" si="5"/>
        <v>22626875.859419648</v>
      </c>
      <c r="N68" s="94">
        <f t="shared" si="8"/>
        <v>1268076719.5263882</v>
      </c>
      <c r="O68" s="33"/>
      <c r="P68" s="109"/>
      <c r="Q68" s="109"/>
    </row>
    <row r="69" spans="1:17" ht="16.5" thickBot="1" x14ac:dyDescent="0.3">
      <c r="A69" s="16">
        <f t="shared" si="6"/>
        <v>2068</v>
      </c>
      <c r="B69" s="46">
        <f t="shared" si="7"/>
        <v>3.9771734898462696E-2</v>
      </c>
      <c r="C69" s="110">
        <f t="shared" si="12"/>
        <v>827000</v>
      </c>
      <c r="D69" s="111">
        <v>0</v>
      </c>
      <c r="E69" s="112">
        <f t="shared" si="0"/>
        <v>827000</v>
      </c>
      <c r="F69" s="113">
        <f t="shared" si="11"/>
        <v>56.58462247941646</v>
      </c>
      <c r="G69" s="114">
        <v>8.0600000000000005E-2</v>
      </c>
      <c r="H69" s="115">
        <v>0.11</v>
      </c>
      <c r="I69" s="116">
        <f t="shared" si="1"/>
        <v>561545793.48572898</v>
      </c>
      <c r="J69" s="116">
        <f t="shared" si="2"/>
        <v>799874.39999999991</v>
      </c>
      <c r="K69" s="116">
        <f t="shared" si="3"/>
        <v>1091640</v>
      </c>
      <c r="L69" s="116">
        <f t="shared" si="4"/>
        <v>563437307.88572896</v>
      </c>
      <c r="M69" s="116">
        <f t="shared" si="5"/>
        <v>22408879.241134718</v>
      </c>
      <c r="N69" s="117">
        <f t="shared" si="8"/>
        <v>1290485598.7675228</v>
      </c>
      <c r="O69" s="33"/>
      <c r="P69" s="109"/>
      <c r="Q69" s="109"/>
    </row>
    <row r="70" spans="1:17" ht="16.5" thickBot="1" x14ac:dyDescent="0.3">
      <c r="A70" s="33"/>
      <c r="B70" s="33"/>
      <c r="C70" s="33"/>
      <c r="D70" s="33"/>
      <c r="E70" s="33"/>
      <c r="F70" s="33"/>
      <c r="G70" s="33"/>
      <c r="H70" s="54" t="s">
        <v>30</v>
      </c>
      <c r="I70" s="118">
        <f t="shared" ref="I70:K70" si="13">NPV($C$14,I22:I69)+I21</f>
        <v>1268211841.6954544</v>
      </c>
      <c r="J70" s="118">
        <f t="shared" si="13"/>
        <v>9419017.9433823097</v>
      </c>
      <c r="K70" s="119">
        <f t="shared" si="13"/>
        <v>12854739.128685534</v>
      </c>
      <c r="L70" s="120">
        <f>NPV($C$14,L22:L69)+L21</f>
        <v>1290485598.7675216</v>
      </c>
      <c r="M70" s="33"/>
      <c r="N70" s="33"/>
      <c r="O70" s="33"/>
      <c r="P70" s="109"/>
      <c r="Q70" s="109"/>
    </row>
    <row r="71" spans="1:17" x14ac:dyDescent="0.25">
      <c r="C71" s="121"/>
      <c r="D71" s="121"/>
      <c r="E71" s="121"/>
      <c r="F71" s="121"/>
      <c r="G71" s="121"/>
      <c r="H71" s="121"/>
      <c r="L71" s="61"/>
      <c r="M71" s="61"/>
      <c r="N71" s="61"/>
      <c r="P71" s="122"/>
      <c r="Q71" s="122"/>
    </row>
    <row r="72" spans="1:17" x14ac:dyDescent="0.25">
      <c r="A72" s="123" t="s">
        <v>56</v>
      </c>
      <c r="B72" s="123"/>
      <c r="C72" s="121"/>
      <c r="D72" s="121"/>
      <c r="E72" s="121"/>
      <c r="F72" s="121"/>
      <c r="G72" s="121"/>
      <c r="H72" s="121"/>
      <c r="L72" s="124"/>
      <c r="M72" s="125"/>
      <c r="N72" s="61"/>
    </row>
    <row r="73" spans="1:17" x14ac:dyDescent="0.25">
      <c r="A73" s="2" t="s">
        <v>57</v>
      </c>
      <c r="B73" s="123"/>
      <c r="C73" s="121"/>
      <c r="D73" s="121"/>
      <c r="E73" s="121"/>
      <c r="F73" s="121"/>
      <c r="G73" s="121"/>
      <c r="H73" s="121"/>
      <c r="L73" s="61"/>
      <c r="M73" s="61"/>
      <c r="N73" s="61"/>
    </row>
    <row r="74" spans="1:17" x14ac:dyDescent="0.25">
      <c r="A74" s="2" t="s">
        <v>58</v>
      </c>
      <c r="B74" s="123"/>
      <c r="C74" s="121"/>
      <c r="D74" s="121"/>
      <c r="E74" s="121"/>
      <c r="F74" s="121"/>
      <c r="G74" s="121"/>
      <c r="H74" s="121"/>
      <c r="L74" s="61"/>
      <c r="M74" s="61"/>
      <c r="N74" s="61"/>
    </row>
    <row r="75" spans="1:17" ht="50.45" customHeight="1" x14ac:dyDescent="0.25">
      <c r="A75" s="156" t="s">
        <v>67</v>
      </c>
      <c r="B75" s="156"/>
      <c r="C75" s="156"/>
      <c r="D75" s="156"/>
      <c r="E75" s="156"/>
      <c r="F75" s="156"/>
      <c r="G75" s="156"/>
      <c r="H75" s="156"/>
      <c r="I75" s="156"/>
      <c r="J75" s="156"/>
      <c r="K75" s="156"/>
      <c r="L75" s="156"/>
      <c r="M75" s="156"/>
      <c r="N75" s="156"/>
    </row>
    <row r="76" spans="1:17" ht="36.6" customHeight="1" x14ac:dyDescent="0.25">
      <c r="A76" s="156" t="s">
        <v>59</v>
      </c>
      <c r="B76" s="156"/>
      <c r="C76" s="156"/>
      <c r="D76" s="156"/>
      <c r="E76" s="156"/>
      <c r="F76" s="156"/>
      <c r="G76" s="156"/>
      <c r="H76" s="156"/>
      <c r="I76" s="156"/>
      <c r="J76" s="156"/>
      <c r="K76" s="156"/>
      <c r="L76" s="156"/>
      <c r="M76" s="156"/>
      <c r="N76" s="156"/>
    </row>
    <row r="77" spans="1:17" ht="34.5" customHeight="1" x14ac:dyDescent="0.25">
      <c r="A77" s="156" t="s">
        <v>60</v>
      </c>
      <c r="B77" s="156"/>
      <c r="C77" s="156"/>
      <c r="D77" s="156"/>
      <c r="E77" s="156"/>
      <c r="F77" s="156"/>
      <c r="G77" s="156"/>
      <c r="H77" s="156"/>
      <c r="I77" s="156"/>
      <c r="J77" s="156"/>
      <c r="K77" s="156"/>
      <c r="L77" s="156"/>
      <c r="M77" s="156"/>
      <c r="N77" s="156"/>
    </row>
    <row r="78" spans="1:17" ht="55.5" customHeight="1" x14ac:dyDescent="0.25">
      <c r="A78" s="152" t="s">
        <v>61</v>
      </c>
      <c r="B78" s="152"/>
      <c r="C78" s="152"/>
      <c r="D78" s="152"/>
      <c r="E78" s="152"/>
      <c r="F78" s="152"/>
      <c r="G78" s="152"/>
      <c r="H78" s="152"/>
      <c r="I78" s="152"/>
      <c r="J78" s="152"/>
      <c r="K78" s="152"/>
      <c r="L78" s="152"/>
      <c r="M78" s="152"/>
      <c r="N78" s="152"/>
    </row>
  </sheetData>
  <mergeCells count="7">
    <mergeCell ref="A78:N78"/>
    <mergeCell ref="A11:Q11"/>
    <mergeCell ref="A12:Q12"/>
    <mergeCell ref="F19:H19"/>
    <mergeCell ref="A75:N75"/>
    <mergeCell ref="A76:N76"/>
    <mergeCell ref="A77:N77"/>
  </mergeCells>
  <printOptions horizontalCentered="1"/>
  <pageMargins left="1.25" right="0.45" top="2" bottom="0.5" header="0.3" footer="0.3"/>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73EF-F6AF-4EE5-8EEA-2B053FBADDE7}">
  <sheetPr>
    <pageSetUpPr fitToPage="1"/>
  </sheetPr>
  <dimension ref="A1:Q78"/>
  <sheetViews>
    <sheetView showGridLines="0" tabSelected="1" zoomScaleNormal="100" zoomScaleSheetLayoutView="100" workbookViewId="0">
      <selection sqref="A1:XFD2"/>
    </sheetView>
  </sheetViews>
  <sheetFormatPr defaultColWidth="9.140625" defaultRowHeight="15.75" x14ac:dyDescent="0.25"/>
  <cols>
    <col min="1" max="1" width="8.140625" style="2" customWidth="1"/>
    <col min="2" max="5" width="11.85546875" style="2" customWidth="1"/>
    <col min="6" max="8" width="13.85546875" style="2" customWidth="1"/>
    <col min="9" max="9" width="16.85546875" style="2" bestFit="1" customWidth="1"/>
    <col min="10" max="11" width="13.85546875" style="2" bestFit="1" customWidth="1"/>
    <col min="12" max="12" width="16.85546875" style="2" bestFit="1" customWidth="1"/>
    <col min="13" max="13" width="15.140625" style="2" bestFit="1" customWidth="1"/>
    <col min="14" max="14" width="16.85546875" style="2" bestFit="1" customWidth="1"/>
    <col min="15" max="15" width="2.85546875" style="2" customWidth="1"/>
    <col min="16" max="16" width="12.85546875" style="2" customWidth="1"/>
    <col min="17" max="17" width="16.140625" style="2" customWidth="1"/>
    <col min="18" max="16384" width="9.140625" style="2"/>
  </cols>
  <sheetData>
    <row r="1" spans="1:17" x14ac:dyDescent="0.25">
      <c r="A1" s="157" t="s">
        <v>75</v>
      </c>
    </row>
    <row r="2" spans="1:17" x14ac:dyDescent="0.25">
      <c r="A2" s="2" t="s">
        <v>72</v>
      </c>
    </row>
    <row r="5" spans="1:17" x14ac:dyDescent="0.25">
      <c r="A5" s="19"/>
      <c r="K5" s="4"/>
      <c r="Q5" s="3" t="s">
        <v>0</v>
      </c>
    </row>
    <row r="6" spans="1:17" x14ac:dyDescent="0.25">
      <c r="A6" s="19"/>
      <c r="K6" s="5"/>
      <c r="Q6" s="5" t="s">
        <v>1</v>
      </c>
    </row>
    <row r="7" spans="1:17" x14ac:dyDescent="0.25">
      <c r="A7" s="19"/>
      <c r="K7" s="5"/>
      <c r="Q7" s="5" t="s">
        <v>2</v>
      </c>
    </row>
    <row r="8" spans="1:17" x14ac:dyDescent="0.25">
      <c r="A8" s="59"/>
      <c r="K8" s="5"/>
      <c r="Q8" s="5" t="s">
        <v>3</v>
      </c>
    </row>
    <row r="9" spans="1:17" x14ac:dyDescent="0.25">
      <c r="K9" s="5"/>
      <c r="Q9" s="5" t="s">
        <v>62</v>
      </c>
    </row>
    <row r="11" spans="1:17" x14ac:dyDescent="0.25">
      <c r="A11" s="150" t="s">
        <v>34</v>
      </c>
      <c r="B11" s="150"/>
      <c r="C11" s="150"/>
      <c r="D11" s="150"/>
      <c r="E11" s="150"/>
      <c r="F11" s="150"/>
      <c r="G11" s="150"/>
      <c r="H11" s="150"/>
      <c r="I11" s="150"/>
      <c r="J11" s="150"/>
      <c r="K11" s="150"/>
      <c r="L11" s="150"/>
      <c r="M11" s="150"/>
      <c r="N11" s="150"/>
      <c r="O11" s="150"/>
      <c r="P11" s="150"/>
      <c r="Q11" s="150"/>
    </row>
    <row r="12" spans="1:17" x14ac:dyDescent="0.25">
      <c r="A12" s="150" t="s">
        <v>3</v>
      </c>
      <c r="B12" s="150"/>
      <c r="C12" s="150"/>
      <c r="D12" s="150"/>
      <c r="E12" s="150"/>
      <c r="F12" s="150"/>
      <c r="G12" s="150"/>
      <c r="H12" s="150"/>
      <c r="I12" s="150"/>
      <c r="J12" s="150"/>
      <c r="K12" s="150"/>
      <c r="L12" s="150"/>
      <c r="M12" s="150"/>
      <c r="N12" s="150"/>
      <c r="O12" s="150"/>
      <c r="P12" s="150"/>
      <c r="Q12" s="150"/>
    </row>
    <row r="13" spans="1:17" ht="16.5" thickBot="1" x14ac:dyDescent="0.3"/>
    <row r="14" spans="1:17" ht="16.5" thickBot="1" x14ac:dyDescent="0.3">
      <c r="A14" s="60"/>
      <c r="B14" s="5" t="s">
        <v>15</v>
      </c>
      <c r="C14" s="20">
        <v>6.9487050649999993E-2</v>
      </c>
      <c r="D14" s="33"/>
      <c r="E14" s="33"/>
      <c r="F14" s="60"/>
      <c r="G14" s="60"/>
      <c r="H14" s="60"/>
      <c r="L14" s="61"/>
      <c r="M14" s="61"/>
      <c r="N14" s="61"/>
    </row>
    <row r="15" spans="1:17" ht="16.5" thickBot="1" x14ac:dyDescent="0.3">
      <c r="A15" s="60"/>
      <c r="B15" s="5" t="s">
        <v>63</v>
      </c>
      <c r="C15" s="62">
        <f>Q25</f>
        <v>4.6742485491843164E-2</v>
      </c>
      <c r="D15" s="2" t="s">
        <v>37</v>
      </c>
      <c r="E15" s="60"/>
      <c r="F15" s="60"/>
      <c r="J15" s="61"/>
      <c r="K15" s="61"/>
      <c r="L15" s="61"/>
    </row>
    <row r="16" spans="1:17" x14ac:dyDescent="0.25">
      <c r="A16" s="60"/>
      <c r="B16" s="5"/>
      <c r="C16" s="33"/>
      <c r="D16" s="33"/>
      <c r="E16" s="33"/>
      <c r="G16" s="60"/>
      <c r="H16" s="60"/>
      <c r="L16" s="61"/>
      <c r="M16" s="61"/>
      <c r="N16" s="61"/>
    </row>
    <row r="17" spans="1:17" x14ac:dyDescent="0.25">
      <c r="A17" s="60"/>
      <c r="B17" s="63">
        <v>-1</v>
      </c>
      <c r="C17" s="63">
        <v>-2</v>
      </c>
      <c r="D17" s="63">
        <v>-3</v>
      </c>
      <c r="E17" s="63">
        <v>-4</v>
      </c>
      <c r="F17" s="63">
        <v>-5</v>
      </c>
      <c r="G17" s="63">
        <v>-6</v>
      </c>
      <c r="H17" s="63">
        <v>-7</v>
      </c>
      <c r="I17" s="63">
        <v>-8</v>
      </c>
      <c r="J17" s="63">
        <v>-9</v>
      </c>
      <c r="K17" s="63">
        <v>-10</v>
      </c>
      <c r="L17" s="64">
        <v>-11</v>
      </c>
      <c r="M17" s="64">
        <v>-12</v>
      </c>
      <c r="N17" s="64">
        <v>-13</v>
      </c>
      <c r="P17" s="64">
        <v>-14</v>
      </c>
      <c r="Q17" s="64">
        <v>-15</v>
      </c>
    </row>
    <row r="18" spans="1:17" ht="16.5" thickBot="1" x14ac:dyDescent="0.3">
      <c r="A18" s="60"/>
      <c r="B18" s="5"/>
      <c r="C18" s="33"/>
      <c r="D18" s="33"/>
      <c r="E18" s="33"/>
      <c r="F18" s="60"/>
      <c r="G18" s="60"/>
      <c r="H18" s="60"/>
      <c r="L18" s="61"/>
      <c r="M18" s="61"/>
      <c r="N18" s="61"/>
    </row>
    <row r="19" spans="1:17" ht="16.5" thickBot="1" x14ac:dyDescent="0.3">
      <c r="A19" s="60"/>
      <c r="B19" s="60"/>
      <c r="C19" s="60"/>
      <c r="D19" s="60"/>
      <c r="E19" s="60"/>
      <c r="F19" s="153" t="s">
        <v>64</v>
      </c>
      <c r="G19" s="154"/>
      <c r="H19" s="155"/>
      <c r="L19" s="61"/>
      <c r="M19" s="61"/>
      <c r="N19" s="61"/>
    </row>
    <row r="20" spans="1:17" ht="82.5" thickBot="1" x14ac:dyDescent="0.3">
      <c r="A20" s="65" t="s">
        <v>26</v>
      </c>
      <c r="B20" s="66" t="s">
        <v>39</v>
      </c>
      <c r="C20" s="66" t="s">
        <v>40</v>
      </c>
      <c r="D20" s="67" t="s">
        <v>41</v>
      </c>
      <c r="E20" s="68" t="s">
        <v>42</v>
      </c>
      <c r="F20" s="69" t="s">
        <v>43</v>
      </c>
      <c r="G20" s="70" t="s">
        <v>65</v>
      </c>
      <c r="H20" s="71" t="s">
        <v>45</v>
      </c>
      <c r="I20" s="67" t="s">
        <v>46</v>
      </c>
      <c r="J20" s="66" t="s">
        <v>47</v>
      </c>
      <c r="K20" s="66" t="s">
        <v>48</v>
      </c>
      <c r="L20" s="72" t="s">
        <v>49</v>
      </c>
      <c r="M20" s="72" t="s">
        <v>50</v>
      </c>
      <c r="N20" s="73" t="s">
        <v>51</v>
      </c>
      <c r="O20" s="33"/>
      <c r="P20" s="126" t="s">
        <v>26</v>
      </c>
      <c r="Q20" s="75" t="s">
        <v>52</v>
      </c>
    </row>
    <row r="21" spans="1:17" x14ac:dyDescent="0.25">
      <c r="A21" s="127">
        <v>2020</v>
      </c>
      <c r="B21" s="128">
        <v>1</v>
      </c>
      <c r="C21" s="129">
        <v>0</v>
      </c>
      <c r="D21" s="130">
        <v>1.4E-2</v>
      </c>
      <c r="E21" s="131">
        <f>ROUNDUP((C21*D21)+C21,-3)</f>
        <v>0</v>
      </c>
      <c r="F21" s="132">
        <v>2.9578487136433624</v>
      </c>
      <c r="G21" s="133">
        <v>0.10587000000000001</v>
      </c>
      <c r="H21" s="134">
        <v>0.21324000000000001</v>
      </c>
      <c r="I21" s="135">
        <f>$E21*$F21*12</f>
        <v>0</v>
      </c>
      <c r="J21" s="136">
        <f>$E21*$G21*12</f>
        <v>0</v>
      </c>
      <c r="K21" s="136">
        <f>E21*H21*12</f>
        <v>0</v>
      </c>
      <c r="L21" s="136">
        <f>I21+J21+K21</f>
        <v>0</v>
      </c>
      <c r="M21" s="136">
        <f t="shared" ref="M21:M69" si="0">B21*L21</f>
        <v>0</v>
      </c>
      <c r="N21" s="137">
        <f>M21</f>
        <v>0</v>
      </c>
      <c r="O21" s="33"/>
      <c r="P21" s="138">
        <v>2020</v>
      </c>
      <c r="Q21" s="26" t="s">
        <v>11</v>
      </c>
    </row>
    <row r="22" spans="1:17" x14ac:dyDescent="0.25">
      <c r="A22" s="13">
        <f>A21+1</f>
        <v>2021</v>
      </c>
      <c r="B22" s="43">
        <f>B21/(1+$C$14)</f>
        <v>0.93502768396516067</v>
      </c>
      <c r="C22" s="86">
        <v>0</v>
      </c>
      <c r="D22" s="87">
        <v>1.4E-2</v>
      </c>
      <c r="E22" s="88">
        <f t="shared" ref="E22:E69" si="1">ROUNDUP((C22*D22)+C22,-3)</f>
        <v>0</v>
      </c>
      <c r="F22" s="89">
        <v>3.3148487136433626</v>
      </c>
      <c r="G22" s="90">
        <v>0.10587000000000001</v>
      </c>
      <c r="H22" s="139">
        <v>0.21324000000000001</v>
      </c>
      <c r="I22" s="92">
        <f t="shared" ref="I22" si="2">$E22*$F22*12</f>
        <v>0</v>
      </c>
      <c r="J22" s="93">
        <f t="shared" ref="J22:J69" si="3">$E22*$G22*12</f>
        <v>0</v>
      </c>
      <c r="K22" s="93">
        <f t="shared" ref="K22:K69" si="4">E22*H22*12</f>
        <v>0</v>
      </c>
      <c r="L22" s="93">
        <f t="shared" ref="L22:L69" si="5">I22+J22+K22</f>
        <v>0</v>
      </c>
      <c r="M22" s="93">
        <f t="shared" si="0"/>
        <v>0</v>
      </c>
      <c r="N22" s="94">
        <f>N21+M22</f>
        <v>0</v>
      </c>
      <c r="O22" s="33"/>
      <c r="P22" s="85">
        <f>P21+1</f>
        <v>2021</v>
      </c>
      <c r="Q22" s="95">
        <f>(F22-F21)/F21</f>
        <v>0.12069582813796503</v>
      </c>
    </row>
    <row r="23" spans="1:17" x14ac:dyDescent="0.25">
      <c r="A23" s="13">
        <f t="shared" ref="A23:A69" si="6">A22+1</f>
        <v>2022</v>
      </c>
      <c r="B23" s="43">
        <f t="shared" ref="B23:B69" si="7">B22/(1+$C$14)</f>
        <v>0.87427676978125235</v>
      </c>
      <c r="C23" s="86">
        <v>624000</v>
      </c>
      <c r="D23" s="87">
        <v>1.4E-2</v>
      </c>
      <c r="E23" s="88">
        <f t="shared" si="1"/>
        <v>633000</v>
      </c>
      <c r="F23" s="89">
        <v>3.7378487136433627</v>
      </c>
      <c r="G23" s="90">
        <v>0.10587000000000001</v>
      </c>
      <c r="H23" s="139">
        <v>0.21324000000000001</v>
      </c>
      <c r="I23" s="140">
        <f>$E23*$F23*6</f>
        <v>14196349.41441749</v>
      </c>
      <c r="J23" s="93">
        <f>$E23*$G23*6</f>
        <v>402094.26</v>
      </c>
      <c r="K23" s="93">
        <f>E23*H23*6</f>
        <v>809885.52</v>
      </c>
      <c r="L23" s="93">
        <f t="shared" si="5"/>
        <v>15408329.19441749</v>
      </c>
      <c r="M23" s="93">
        <f t="shared" si="0"/>
        <v>13471144.275821488</v>
      </c>
      <c r="N23" s="94">
        <f t="shared" ref="N23:N69" si="8">N22+M23</f>
        <v>13471144.275821488</v>
      </c>
      <c r="O23" s="33"/>
      <c r="P23" s="85">
        <f t="shared" ref="P23:P25" si="9">P22+1</f>
        <v>2022</v>
      </c>
      <c r="Q23" s="95">
        <f t="shared" ref="Q23:Q30" si="10">(F23-F22)/F22</f>
        <v>0.12760763357283933</v>
      </c>
    </row>
    <row r="24" spans="1:17" x14ac:dyDescent="0.25">
      <c r="A24" s="13">
        <f t="shared" si="6"/>
        <v>2023</v>
      </c>
      <c r="B24" s="43">
        <f t="shared" si="7"/>
        <v>0.81747298319310635</v>
      </c>
      <c r="C24" s="86">
        <v>624000</v>
      </c>
      <c r="D24" s="87">
        <v>1.4E-2</v>
      </c>
      <c r="E24" s="88">
        <f t="shared" si="1"/>
        <v>633000</v>
      </c>
      <c r="F24" s="89">
        <v>4.1108487136433629</v>
      </c>
      <c r="G24" s="90">
        <v>0.10587000000000001</v>
      </c>
      <c r="H24" s="139">
        <v>0.21324000000000001</v>
      </c>
      <c r="I24" s="92">
        <f>$E24*$F24*7+$F23*$E24*5</f>
        <v>30045461.828834984</v>
      </c>
      <c r="J24" s="93">
        <f t="shared" si="3"/>
        <v>804188.52</v>
      </c>
      <c r="K24" s="93">
        <f t="shared" si="4"/>
        <v>1619771.04</v>
      </c>
      <c r="L24" s="93">
        <f t="shared" si="5"/>
        <v>32469421.388834983</v>
      </c>
      <c r="M24" s="93">
        <f t="shared" si="0"/>
        <v>26542874.765284989</v>
      </c>
      <c r="N24" s="94">
        <f t="shared" si="8"/>
        <v>40014019.041106477</v>
      </c>
      <c r="O24" s="33"/>
      <c r="P24" s="85">
        <f t="shared" si="9"/>
        <v>2023</v>
      </c>
      <c r="Q24" s="95">
        <f t="shared" si="10"/>
        <v>9.9790020564109183E-2</v>
      </c>
    </row>
    <row r="25" spans="1:17" x14ac:dyDescent="0.25">
      <c r="A25" s="13">
        <f t="shared" si="6"/>
        <v>2024</v>
      </c>
      <c r="B25" s="43">
        <f t="shared" si="7"/>
        <v>0.76435987017914098</v>
      </c>
      <c r="C25" s="86">
        <v>624000</v>
      </c>
      <c r="D25" s="87">
        <v>1.4E-2</v>
      </c>
      <c r="E25" s="88">
        <f t="shared" si="1"/>
        <v>633000</v>
      </c>
      <c r="F25" s="89">
        <v>4.3029999999999999</v>
      </c>
      <c r="G25" s="90">
        <v>0.10587000000000001</v>
      </c>
      <c r="H25" s="139">
        <v>0.21324000000000001</v>
      </c>
      <c r="I25" s="92">
        <f t="shared" ref="I25:I69" si="11">$E25*$F25*7+$F24*$E25*5</f>
        <v>32077429.178681243</v>
      </c>
      <c r="J25" s="93">
        <f t="shared" si="3"/>
        <v>804188.52</v>
      </c>
      <c r="K25" s="93">
        <f t="shared" si="4"/>
        <v>1619771.04</v>
      </c>
      <c r="L25" s="93">
        <f t="shared" si="5"/>
        <v>34501388.738681242</v>
      </c>
      <c r="M25" s="93">
        <f t="shared" si="0"/>
        <v>26371477.017298471</v>
      </c>
      <c r="N25" s="94">
        <f t="shared" si="8"/>
        <v>66385496.058404952</v>
      </c>
      <c r="O25" s="33"/>
      <c r="P25" s="85">
        <f t="shared" si="9"/>
        <v>2024</v>
      </c>
      <c r="Q25" s="95">
        <f t="shared" si="10"/>
        <v>4.6742485491843164E-2</v>
      </c>
    </row>
    <row r="26" spans="1:17" x14ac:dyDescent="0.25">
      <c r="A26" s="13">
        <f>A25+1</f>
        <v>2025</v>
      </c>
      <c r="B26" s="43">
        <f t="shared" si="7"/>
        <v>0.71469763912951301</v>
      </c>
      <c r="C26" s="86">
        <v>624000</v>
      </c>
      <c r="D26" s="87">
        <v>1.4E-2</v>
      </c>
      <c r="E26" s="88">
        <f t="shared" si="1"/>
        <v>633000</v>
      </c>
      <c r="F26" s="89">
        <v>4.7729999999999997</v>
      </c>
      <c r="G26" s="90">
        <v>0.10587000000000001</v>
      </c>
      <c r="H26" s="139">
        <v>0.21324000000000001</v>
      </c>
      <c r="I26" s="92">
        <f t="shared" si="11"/>
        <v>34768158</v>
      </c>
      <c r="J26" s="93">
        <f t="shared" si="3"/>
        <v>804188.52</v>
      </c>
      <c r="K26" s="93">
        <f t="shared" si="4"/>
        <v>1619771.04</v>
      </c>
      <c r="L26" s="93">
        <f t="shared" si="5"/>
        <v>37192117.560000002</v>
      </c>
      <c r="M26" s="93">
        <f t="shared" si="0"/>
        <v>26581118.614359304</v>
      </c>
      <c r="N26" s="94">
        <f>N25+M26</f>
        <v>92966614.672764257</v>
      </c>
      <c r="O26" s="33"/>
      <c r="P26" s="85">
        <f>A26</f>
        <v>2025</v>
      </c>
      <c r="Q26" s="95">
        <f t="shared" si="10"/>
        <v>0.10922612131071339</v>
      </c>
    </row>
    <row r="27" spans="1:17" x14ac:dyDescent="0.25">
      <c r="A27" s="13">
        <f t="shared" si="6"/>
        <v>2026</v>
      </c>
      <c r="B27" s="43">
        <f t="shared" si="7"/>
        <v>0.66826207825063677</v>
      </c>
      <c r="C27" s="86">
        <v>827000</v>
      </c>
      <c r="D27" s="87">
        <v>1.4E-2</v>
      </c>
      <c r="E27" s="88">
        <f t="shared" si="1"/>
        <v>839000</v>
      </c>
      <c r="F27" s="79">
        <v>5.08</v>
      </c>
      <c r="G27" s="80">
        <v>0.10587000000000001</v>
      </c>
      <c r="H27" s="141">
        <v>0.21324000000000001</v>
      </c>
      <c r="I27" s="92">
        <f t="shared" si="11"/>
        <v>49857575</v>
      </c>
      <c r="J27" s="93">
        <f t="shared" si="3"/>
        <v>1065899.1600000001</v>
      </c>
      <c r="K27" s="93">
        <f t="shared" si="4"/>
        <v>2146900.3200000003</v>
      </c>
      <c r="L27" s="93">
        <f t="shared" si="5"/>
        <v>53070374.479999997</v>
      </c>
      <c r="M27" s="93">
        <f t="shared" si="0"/>
        <v>35464918.743544355</v>
      </c>
      <c r="N27" s="94">
        <f t="shared" si="8"/>
        <v>128431533.41630861</v>
      </c>
      <c r="O27" s="33"/>
      <c r="P27" s="85">
        <v>2026</v>
      </c>
      <c r="Q27" s="95">
        <f t="shared" si="10"/>
        <v>6.4320134087576031E-2</v>
      </c>
    </row>
    <row r="28" spans="1:17" x14ac:dyDescent="0.25">
      <c r="A28" s="13">
        <f t="shared" si="6"/>
        <v>2027</v>
      </c>
      <c r="B28" s="43">
        <f t="shared" si="7"/>
        <v>0.62484354330843783</v>
      </c>
      <c r="C28" s="86">
        <f>C27</f>
        <v>827000</v>
      </c>
      <c r="D28" s="87">
        <v>1.4E-2</v>
      </c>
      <c r="E28" s="88">
        <f t="shared" si="1"/>
        <v>839000</v>
      </c>
      <c r="F28" s="89">
        <v>5.7093381038555204</v>
      </c>
      <c r="G28" s="90">
        <v>0.10587000000000001</v>
      </c>
      <c r="H28" s="139">
        <v>0.21324000000000001</v>
      </c>
      <c r="I28" s="92">
        <f t="shared" si="11"/>
        <v>54841542.683943473</v>
      </c>
      <c r="J28" s="93">
        <f t="shared" si="3"/>
        <v>1065899.1600000001</v>
      </c>
      <c r="K28" s="93">
        <f t="shared" si="4"/>
        <v>2146900.3200000003</v>
      </c>
      <c r="L28" s="93">
        <f t="shared" si="5"/>
        <v>58054342.163943477</v>
      </c>
      <c r="M28" s="93">
        <f t="shared" si="0"/>
        <v>36274880.862158887</v>
      </c>
      <c r="N28" s="94">
        <f t="shared" si="8"/>
        <v>164706414.27846751</v>
      </c>
      <c r="O28" s="33"/>
      <c r="P28" s="85">
        <v>2027</v>
      </c>
      <c r="Q28" s="95">
        <f t="shared" si="10"/>
        <v>0.12388545351486621</v>
      </c>
    </row>
    <row r="29" spans="1:17" x14ac:dyDescent="0.25">
      <c r="A29" s="13">
        <f t="shared" si="6"/>
        <v>2028</v>
      </c>
      <c r="B29" s="43">
        <f t="shared" si="7"/>
        <v>0.58424601114027319</v>
      </c>
      <c r="C29" s="86">
        <f t="shared" ref="C29:C69" si="12">C28</f>
        <v>827000</v>
      </c>
      <c r="D29" s="87">
        <v>1.4E-2</v>
      </c>
      <c r="E29" s="88">
        <f t="shared" si="1"/>
        <v>839000</v>
      </c>
      <c r="F29" s="89">
        <v>6.4166420441213692</v>
      </c>
      <c r="G29" s="90">
        <v>0.10587000000000001</v>
      </c>
      <c r="H29" s="139">
        <v>0.21324000000000001</v>
      </c>
      <c r="I29" s="92">
        <f t="shared" si="11"/>
        <v>61635612.07079871</v>
      </c>
      <c r="J29" s="93">
        <f t="shared" si="3"/>
        <v>1065899.1600000001</v>
      </c>
      <c r="K29" s="93">
        <f t="shared" si="4"/>
        <v>2146900.3200000003</v>
      </c>
      <c r="L29" s="93">
        <f t="shared" si="5"/>
        <v>64848411.550798707</v>
      </c>
      <c r="M29" s="93">
        <f t="shared" si="0"/>
        <v>37887425.777336963</v>
      </c>
      <c r="N29" s="94">
        <f t="shared" si="8"/>
        <v>202593840.05580446</v>
      </c>
      <c r="O29" s="33"/>
      <c r="P29" s="85">
        <v>2028</v>
      </c>
      <c r="Q29" s="95">
        <f t="shared" si="10"/>
        <v>0.12388545351486643</v>
      </c>
    </row>
    <row r="30" spans="1:17" ht="16.5" thickBot="1" x14ac:dyDescent="0.3">
      <c r="A30" s="13">
        <f t="shared" si="6"/>
        <v>2029</v>
      </c>
      <c r="B30" s="43">
        <f t="shared" si="7"/>
        <v>0.54628619466237305</v>
      </c>
      <c r="C30" s="86">
        <f t="shared" si="12"/>
        <v>827000</v>
      </c>
      <c r="D30" s="87">
        <v>1.4E-2</v>
      </c>
      <c r="E30" s="88">
        <f t="shared" si="1"/>
        <v>839000</v>
      </c>
      <c r="F30" s="142">
        <v>7.211570653799904</v>
      </c>
      <c r="G30" s="143">
        <v>0.10587000000000001</v>
      </c>
      <c r="H30" s="144">
        <v>0.21324000000000001</v>
      </c>
      <c r="I30" s="92">
        <f t="shared" si="11"/>
        <v>69271367.824855983</v>
      </c>
      <c r="J30" s="93">
        <f t="shared" si="3"/>
        <v>1065899.1600000001</v>
      </c>
      <c r="K30" s="93">
        <f t="shared" si="4"/>
        <v>2146900.3200000003</v>
      </c>
      <c r="L30" s="93">
        <f t="shared" si="5"/>
        <v>72484167.304855973</v>
      </c>
      <c r="M30" s="93">
        <f t="shared" si="0"/>
        <v>39597099.930240564</v>
      </c>
      <c r="N30" s="94">
        <f t="shared" si="8"/>
        <v>242190939.98604503</v>
      </c>
      <c r="O30" s="33"/>
      <c r="P30" s="85">
        <v>2029</v>
      </c>
      <c r="Q30" s="95">
        <f t="shared" si="10"/>
        <v>0.12388545351486635</v>
      </c>
    </row>
    <row r="31" spans="1:17" x14ac:dyDescent="0.25">
      <c r="A31" s="13">
        <f t="shared" si="6"/>
        <v>2030</v>
      </c>
      <c r="B31" s="43">
        <f t="shared" si="7"/>
        <v>0.51079271537729953</v>
      </c>
      <c r="C31" s="86">
        <f t="shared" si="12"/>
        <v>827000</v>
      </c>
      <c r="D31" s="87">
        <v>1.4E-2</v>
      </c>
      <c r="E31" s="99">
        <f t="shared" si="1"/>
        <v>839000</v>
      </c>
      <c r="F31" s="100">
        <f t="shared" ref="F31:F69" si="13">(F30*$C$15)+F30</f>
        <v>7.5486573904585477</v>
      </c>
      <c r="G31" s="101">
        <v>0.10587000000000001</v>
      </c>
      <c r="H31" s="145">
        <v>0.21324000000000001</v>
      </c>
      <c r="I31" s="92">
        <f t="shared" si="11"/>
        <v>74585803.74685365</v>
      </c>
      <c r="J31" s="93">
        <f t="shared" si="3"/>
        <v>1065899.1600000001</v>
      </c>
      <c r="K31" s="93">
        <f t="shared" si="4"/>
        <v>2146900.3200000003</v>
      </c>
      <c r="L31" s="93">
        <f t="shared" si="5"/>
        <v>77798603.226853639</v>
      </c>
      <c r="M31" s="93">
        <f t="shared" si="0"/>
        <v>39738959.794805706</v>
      </c>
      <c r="N31" s="94">
        <f t="shared" si="8"/>
        <v>281929899.78085077</v>
      </c>
      <c r="O31" s="33"/>
      <c r="P31" s="146"/>
      <c r="Q31" s="147"/>
    </row>
    <row r="32" spans="1:17" x14ac:dyDescent="0.25">
      <c r="A32" s="13">
        <f t="shared" si="6"/>
        <v>2031</v>
      </c>
      <c r="B32" s="43">
        <f t="shared" si="7"/>
        <v>0.47760532964551189</v>
      </c>
      <c r="C32" s="86">
        <f t="shared" si="12"/>
        <v>827000</v>
      </c>
      <c r="D32" s="87">
        <v>1.4E-2</v>
      </c>
      <c r="E32" s="99">
        <f t="shared" si="1"/>
        <v>839000</v>
      </c>
      <c r="F32" s="100">
        <f t="shared" si="13"/>
        <v>7.9015003990149513</v>
      </c>
      <c r="G32" s="104">
        <v>0.10587000000000001</v>
      </c>
      <c r="H32" s="148">
        <v>0.21324000000000001</v>
      </c>
      <c r="I32" s="92">
        <f t="shared" si="11"/>
        <v>78072129.596388429</v>
      </c>
      <c r="J32" s="93">
        <f t="shared" si="3"/>
        <v>1065899.1600000001</v>
      </c>
      <c r="K32" s="93">
        <f t="shared" si="4"/>
        <v>2146900.3200000003</v>
      </c>
      <c r="L32" s="93">
        <f t="shared" si="5"/>
        <v>81284929.076388419</v>
      </c>
      <c r="M32" s="93">
        <f t="shared" si="0"/>
        <v>38822115.346740544</v>
      </c>
      <c r="N32" s="94">
        <f t="shared" si="8"/>
        <v>320752015.12759131</v>
      </c>
      <c r="O32" s="33"/>
      <c r="P32" s="106" t="s">
        <v>53</v>
      </c>
      <c r="Q32" s="95">
        <f>Q23</f>
        <v>0.12760763357283933</v>
      </c>
    </row>
    <row r="33" spans="1:17" x14ac:dyDescent="0.25">
      <c r="A33" s="13">
        <f t="shared" si="6"/>
        <v>2032</v>
      </c>
      <c r="B33" s="43">
        <f t="shared" si="7"/>
        <v>0.44657420522786007</v>
      </c>
      <c r="C33" s="86">
        <f t="shared" si="12"/>
        <v>827000</v>
      </c>
      <c r="D33" s="87">
        <v>1.4E-2</v>
      </c>
      <c r="E33" s="99">
        <f t="shared" si="1"/>
        <v>839000</v>
      </c>
      <c r="F33" s="100">
        <f t="shared" si="13"/>
        <v>8.2708361667797003</v>
      </c>
      <c r="G33" s="104">
        <v>0.10587000000000001</v>
      </c>
      <c r="H33" s="148">
        <v>0.21324000000000001</v>
      </c>
      <c r="I33" s="92">
        <f t="shared" si="11"/>
        <v>81721414.981364906</v>
      </c>
      <c r="J33" s="93">
        <f t="shared" si="3"/>
        <v>1065899.1600000001</v>
      </c>
      <c r="K33" s="93">
        <f t="shared" si="4"/>
        <v>2146900.3200000003</v>
      </c>
      <c r="L33" s="93">
        <f t="shared" si="5"/>
        <v>84934214.461364895</v>
      </c>
      <c r="M33" s="93">
        <f t="shared" si="0"/>
        <v>37929429.319736645</v>
      </c>
      <c r="N33" s="94">
        <f t="shared" si="8"/>
        <v>358681444.44732797</v>
      </c>
      <c r="O33" s="33"/>
      <c r="P33" s="106" t="s">
        <v>54</v>
      </c>
      <c r="Q33" s="95">
        <f>AVERAGE(Q22:Q30)</f>
        <v>0.10444873152329391</v>
      </c>
    </row>
    <row r="34" spans="1:17" ht="16.5" thickBot="1" x14ac:dyDescent="0.3">
      <c r="A34" s="13">
        <f t="shared" si="6"/>
        <v>2033</v>
      </c>
      <c r="B34" s="43">
        <f t="shared" si="7"/>
        <v>0.41755924483278833</v>
      </c>
      <c r="C34" s="86">
        <f t="shared" si="12"/>
        <v>827000</v>
      </c>
      <c r="D34" s="87">
        <v>1.4E-2</v>
      </c>
      <c r="E34" s="99">
        <f t="shared" si="1"/>
        <v>839000</v>
      </c>
      <c r="F34" s="100">
        <f t="shared" si="13"/>
        <v>8.6574356063108127</v>
      </c>
      <c r="G34" s="104">
        <v>0.10587000000000001</v>
      </c>
      <c r="H34" s="148">
        <v>0.21324000000000001</v>
      </c>
      <c r="I34" s="92">
        <f t="shared" si="11"/>
        <v>85541277.035504252</v>
      </c>
      <c r="J34" s="93">
        <f t="shared" si="3"/>
        <v>1065899.1600000001</v>
      </c>
      <c r="K34" s="93">
        <f t="shared" si="4"/>
        <v>2146900.3200000003</v>
      </c>
      <c r="L34" s="93">
        <f t="shared" si="5"/>
        <v>88754076.515504241</v>
      </c>
      <c r="M34" s="93">
        <f t="shared" si="0"/>
        <v>37060085.165645465</v>
      </c>
      <c r="N34" s="94">
        <f t="shared" si="8"/>
        <v>395741529.61297345</v>
      </c>
      <c r="O34" s="33"/>
      <c r="P34" s="107" t="s">
        <v>55</v>
      </c>
      <c r="Q34" s="108">
        <f>Q25</f>
        <v>4.6742485491843164E-2</v>
      </c>
    </row>
    <row r="35" spans="1:17" x14ac:dyDescent="0.25">
      <c r="A35" s="13">
        <f t="shared" si="6"/>
        <v>2034</v>
      </c>
      <c r="B35" s="43">
        <f t="shared" si="7"/>
        <v>0.39042945361424353</v>
      </c>
      <c r="C35" s="86">
        <f t="shared" si="12"/>
        <v>827000</v>
      </c>
      <c r="D35" s="87">
        <v>1.4E-2</v>
      </c>
      <c r="E35" s="99">
        <f t="shared" si="1"/>
        <v>839000</v>
      </c>
      <c r="F35" s="100">
        <f t="shared" si="13"/>
        <v>9.0621056645353626</v>
      </c>
      <c r="G35" s="104">
        <v>0.10587000000000001</v>
      </c>
      <c r="H35" s="148">
        <v>0.21324000000000001</v>
      </c>
      <c r="I35" s="92">
        <f t="shared" si="11"/>
        <v>89539688.936290041</v>
      </c>
      <c r="J35" s="93">
        <f t="shared" si="3"/>
        <v>1065899.1600000001</v>
      </c>
      <c r="K35" s="93">
        <f t="shared" si="4"/>
        <v>2146900.3200000003</v>
      </c>
      <c r="L35" s="93">
        <f t="shared" si="5"/>
        <v>92752488.416290045</v>
      </c>
      <c r="M35" s="93">
        <f t="shared" si="0"/>
        <v>36213303.373733573</v>
      </c>
      <c r="N35" s="94">
        <f t="shared" si="8"/>
        <v>431954832.98670703</v>
      </c>
      <c r="O35" s="33"/>
      <c r="P35" s="109"/>
      <c r="Q35" s="109"/>
    </row>
    <row r="36" spans="1:17" x14ac:dyDescent="0.25">
      <c r="A36" s="13">
        <f t="shared" si="6"/>
        <v>2035</v>
      </c>
      <c r="B36" s="43">
        <f t="shared" si="7"/>
        <v>0.36506234776470925</v>
      </c>
      <c r="C36" s="86">
        <f t="shared" si="12"/>
        <v>827000</v>
      </c>
      <c r="D36" s="87">
        <v>1.4E-2</v>
      </c>
      <c r="E36" s="99">
        <f t="shared" si="1"/>
        <v>839000</v>
      </c>
      <c r="F36" s="100">
        <f t="shared" si="13"/>
        <v>9.4856910070854568</v>
      </c>
      <c r="G36" s="104">
        <v>0.10587000000000001</v>
      </c>
      <c r="H36" s="148">
        <v>0.21324000000000001</v>
      </c>
      <c r="I36" s="92">
        <f t="shared" si="11"/>
        <v>93724996.547338724</v>
      </c>
      <c r="J36" s="93">
        <f t="shared" si="3"/>
        <v>1065899.1600000001</v>
      </c>
      <c r="K36" s="93">
        <f t="shared" si="4"/>
        <v>2146900.3200000003</v>
      </c>
      <c r="L36" s="93">
        <f t="shared" si="5"/>
        <v>96937796.027338713</v>
      </c>
      <c r="M36" s="93">
        <f t="shared" si="0"/>
        <v>35388339.404876776</v>
      </c>
      <c r="N36" s="94">
        <f t="shared" si="8"/>
        <v>467343172.3915838</v>
      </c>
      <c r="O36" s="33"/>
      <c r="P36" s="109"/>
      <c r="Q36" s="109"/>
    </row>
    <row r="37" spans="1:17" x14ac:dyDescent="0.25">
      <c r="A37" s="13">
        <f t="shared" si="6"/>
        <v>2036</v>
      </c>
      <c r="B37" s="43">
        <f t="shared" si="7"/>
        <v>0.34134340153332016</v>
      </c>
      <c r="C37" s="86">
        <f t="shared" si="12"/>
        <v>827000</v>
      </c>
      <c r="D37" s="87">
        <v>1.4E-2</v>
      </c>
      <c r="E37" s="99">
        <f t="shared" si="1"/>
        <v>839000</v>
      </c>
      <c r="F37" s="100">
        <f t="shared" si="13"/>
        <v>9.9290757813642561</v>
      </c>
      <c r="G37" s="104">
        <v>0.10587000000000001</v>
      </c>
      <c r="H37" s="148">
        <v>0.21324000000000001</v>
      </c>
      <c r="I37" s="92">
        <f t="shared" si="11"/>
        <v>98105935.838675767</v>
      </c>
      <c r="J37" s="93">
        <f t="shared" si="3"/>
        <v>1065899.1600000001</v>
      </c>
      <c r="K37" s="93">
        <f t="shared" si="4"/>
        <v>2146900.3200000003</v>
      </c>
      <c r="L37" s="93">
        <f t="shared" si="5"/>
        <v>101318735.31867576</v>
      </c>
      <c r="M37" s="93">
        <f t="shared" si="0"/>
        <v>34584481.752730928</v>
      </c>
      <c r="N37" s="94">
        <f t="shared" si="8"/>
        <v>501927654.14431471</v>
      </c>
      <c r="O37" s="33"/>
      <c r="P37" s="109"/>
      <c r="Q37" s="109"/>
    </row>
    <row r="38" spans="1:17" x14ac:dyDescent="0.25">
      <c r="A38" s="13">
        <f t="shared" si="6"/>
        <v>2037</v>
      </c>
      <c r="B38" s="43">
        <f t="shared" si="7"/>
        <v>0.31916553017249022</v>
      </c>
      <c r="C38" s="86">
        <f t="shared" si="12"/>
        <v>827000</v>
      </c>
      <c r="D38" s="87">
        <v>1.4E-2</v>
      </c>
      <c r="E38" s="99">
        <f t="shared" si="1"/>
        <v>839000</v>
      </c>
      <c r="F38" s="100">
        <f t="shared" si="13"/>
        <v>10.393185462022085</v>
      </c>
      <c r="G38" s="104">
        <v>0.10587000000000001</v>
      </c>
      <c r="H38" s="148">
        <v>0.21324000000000001</v>
      </c>
      <c r="I38" s="92">
        <f t="shared" si="11"/>
        <v>102691651.12127876</v>
      </c>
      <c r="J38" s="93">
        <f t="shared" si="3"/>
        <v>1065899.1600000001</v>
      </c>
      <c r="K38" s="93">
        <f t="shared" si="4"/>
        <v>2146900.3200000003</v>
      </c>
      <c r="L38" s="93">
        <f t="shared" si="5"/>
        <v>105904450.60127875</v>
      </c>
      <c r="M38" s="93">
        <f t="shared" si="0"/>
        <v>33801050.123783432</v>
      </c>
      <c r="N38" s="94">
        <f t="shared" si="8"/>
        <v>535728704.26809812</v>
      </c>
      <c r="O38" s="33"/>
      <c r="P38" s="109"/>
      <c r="Q38" s="109"/>
    </row>
    <row r="39" spans="1:17" x14ac:dyDescent="0.25">
      <c r="A39" s="13">
        <f t="shared" si="6"/>
        <v>2038</v>
      </c>
      <c r="B39" s="43">
        <f t="shared" si="7"/>
        <v>0.29842860647869612</v>
      </c>
      <c r="C39" s="86">
        <f t="shared" si="12"/>
        <v>827000</v>
      </c>
      <c r="D39" s="87">
        <v>1.4E-2</v>
      </c>
      <c r="E39" s="99">
        <f t="shared" si="1"/>
        <v>839000</v>
      </c>
      <c r="F39" s="100">
        <f t="shared" si="13"/>
        <v>10.878988782694687</v>
      </c>
      <c r="G39" s="104">
        <v>0.10587000000000001</v>
      </c>
      <c r="H39" s="148">
        <v>0.21324000000000001</v>
      </c>
      <c r="I39" s="92">
        <f t="shared" si="11"/>
        <v>107491714.13394855</v>
      </c>
      <c r="J39" s="93">
        <f t="shared" si="3"/>
        <v>1065899.1600000001</v>
      </c>
      <c r="K39" s="93">
        <f t="shared" si="4"/>
        <v>2146900.3200000003</v>
      </c>
      <c r="L39" s="93">
        <f t="shared" si="5"/>
        <v>110704513.61394855</v>
      </c>
      <c r="M39" s="93">
        <f t="shared" si="0"/>
        <v>33037393.72871251</v>
      </c>
      <c r="N39" s="94">
        <f t="shared" si="8"/>
        <v>568766097.99681067</v>
      </c>
      <c r="O39" s="33"/>
      <c r="P39" s="109"/>
      <c r="Q39" s="109"/>
    </row>
    <row r="40" spans="1:17" x14ac:dyDescent="0.25">
      <c r="A40" s="13">
        <f t="shared" si="6"/>
        <v>2039</v>
      </c>
      <c r="B40" s="43">
        <f t="shared" si="7"/>
        <v>0.27903900874472559</v>
      </c>
      <c r="C40" s="86">
        <f t="shared" si="12"/>
        <v>827000</v>
      </c>
      <c r="D40" s="87">
        <v>1.4E-2</v>
      </c>
      <c r="E40" s="99">
        <f t="shared" si="1"/>
        <v>839000</v>
      </c>
      <c r="F40" s="100">
        <f t="shared" si="13"/>
        <v>11.387499758035718</v>
      </c>
      <c r="G40" s="104">
        <v>0.10587000000000001</v>
      </c>
      <c r="H40" s="148">
        <v>0.21324000000000001</v>
      </c>
      <c r="I40" s="92">
        <f t="shared" si="11"/>
        <v>112516144.02234799</v>
      </c>
      <c r="J40" s="93">
        <f t="shared" si="3"/>
        <v>1065899.1600000001</v>
      </c>
      <c r="K40" s="93">
        <f t="shared" si="4"/>
        <v>2146900.3200000003</v>
      </c>
      <c r="L40" s="93">
        <f t="shared" si="5"/>
        <v>115728943.50234798</v>
      </c>
      <c r="M40" s="93">
        <f t="shared" si="0"/>
        <v>32292889.67796953</v>
      </c>
      <c r="N40" s="94">
        <f t="shared" si="8"/>
        <v>601058987.67478025</v>
      </c>
      <c r="O40" s="33"/>
      <c r="P40" s="109"/>
      <c r="Q40" s="109"/>
    </row>
    <row r="41" spans="1:17" x14ac:dyDescent="0.25">
      <c r="A41" s="13">
        <f t="shared" si="6"/>
        <v>2040</v>
      </c>
      <c r="B41" s="43">
        <f t="shared" si="7"/>
        <v>0.260909198082515</v>
      </c>
      <c r="C41" s="86">
        <f t="shared" si="12"/>
        <v>827000</v>
      </c>
      <c r="D41" s="87">
        <v>1.4E-2</v>
      </c>
      <c r="E41" s="99">
        <f t="shared" si="1"/>
        <v>839000</v>
      </c>
      <c r="F41" s="100">
        <f t="shared" si="13"/>
        <v>11.91977980026407</v>
      </c>
      <c r="G41" s="104">
        <v>0.10587000000000001</v>
      </c>
      <c r="H41" s="148">
        <v>0.21324000000000001</v>
      </c>
      <c r="I41" s="92">
        <f t="shared" si="11"/>
        <v>117775428.25191072</v>
      </c>
      <c r="J41" s="93">
        <f t="shared" si="3"/>
        <v>1065899.1600000001</v>
      </c>
      <c r="K41" s="93">
        <f t="shared" si="4"/>
        <v>2146900.3200000003</v>
      </c>
      <c r="L41" s="93">
        <f t="shared" si="5"/>
        <v>120988227.73191071</v>
      </c>
      <c r="M41" s="93">
        <f t="shared" si="0"/>
        <v>31566941.474957526</v>
      </c>
      <c r="N41" s="94">
        <f t="shared" si="8"/>
        <v>632625929.14973783</v>
      </c>
      <c r="O41" s="33"/>
      <c r="P41" s="109"/>
      <c r="Q41" s="109"/>
    </row>
    <row r="42" spans="1:17" x14ac:dyDescent="0.25">
      <c r="A42" s="13">
        <f t="shared" si="6"/>
        <v>2041</v>
      </c>
      <c r="B42" s="43">
        <f t="shared" si="7"/>
        <v>0.24395732320830132</v>
      </c>
      <c r="C42" s="86">
        <f t="shared" si="12"/>
        <v>827000</v>
      </c>
      <c r="D42" s="87">
        <v>1.4E-2</v>
      </c>
      <c r="E42" s="99">
        <f t="shared" si="1"/>
        <v>839000</v>
      </c>
      <c r="F42" s="100">
        <f t="shared" si="13"/>
        <v>12.476939934643879</v>
      </c>
      <c r="G42" s="104">
        <v>0.10587000000000001</v>
      </c>
      <c r="H42" s="148">
        <v>0.21324000000000001</v>
      </c>
      <c r="I42" s="92">
        <f t="shared" si="11"/>
        <v>123280544.49827127</v>
      </c>
      <c r="J42" s="93">
        <f t="shared" si="3"/>
        <v>1065899.1600000001</v>
      </c>
      <c r="K42" s="93">
        <f t="shared" si="4"/>
        <v>2146900.3200000003</v>
      </c>
      <c r="L42" s="93">
        <f t="shared" si="5"/>
        <v>126493343.97827128</v>
      </c>
      <c r="M42" s="93">
        <f t="shared" si="0"/>
        <v>30858977.600605961</v>
      </c>
      <c r="N42" s="94">
        <f t="shared" si="8"/>
        <v>663484906.7503438</v>
      </c>
      <c r="O42" s="33"/>
      <c r="P42" s="109"/>
      <c r="Q42" s="109"/>
    </row>
    <row r="43" spans="1:17" x14ac:dyDescent="0.25">
      <c r="A43" s="13">
        <f t="shared" si="6"/>
        <v>2042</v>
      </c>
      <c r="B43" s="43">
        <f t="shared" si="7"/>
        <v>0.22810685090579813</v>
      </c>
      <c r="C43" s="86">
        <f t="shared" si="12"/>
        <v>827000</v>
      </c>
      <c r="D43" s="87">
        <v>1.4E-2</v>
      </c>
      <c r="E43" s="99">
        <f t="shared" si="1"/>
        <v>839000</v>
      </c>
      <c r="F43" s="100">
        <f t="shared" si="13"/>
        <v>13.06014311852157</v>
      </c>
      <c r="G43" s="104">
        <v>0.10587000000000001</v>
      </c>
      <c r="H43" s="148">
        <v>0.21324000000000001</v>
      </c>
      <c r="I43" s="92">
        <f t="shared" si="11"/>
        <v>129042983.56090826</v>
      </c>
      <c r="J43" s="93">
        <f t="shared" si="3"/>
        <v>1065899.1600000001</v>
      </c>
      <c r="K43" s="93">
        <f t="shared" si="4"/>
        <v>2146900.3200000003</v>
      </c>
      <c r="L43" s="93">
        <f t="shared" si="5"/>
        <v>132255783.04090825</v>
      </c>
      <c r="M43" s="93">
        <f t="shared" si="0"/>
        <v>30168450.183542043</v>
      </c>
      <c r="N43" s="94">
        <f t="shared" si="8"/>
        <v>693653356.93388581</v>
      </c>
      <c r="O43" s="33"/>
      <c r="P43" s="109"/>
      <c r="Q43" s="109"/>
    </row>
    <row r="44" spans="1:17" x14ac:dyDescent="0.25">
      <c r="A44" s="13">
        <f t="shared" si="6"/>
        <v>2043</v>
      </c>
      <c r="B44" s="43">
        <f t="shared" si="7"/>
        <v>0.21328622049903465</v>
      </c>
      <c r="C44" s="86">
        <f t="shared" si="12"/>
        <v>827000</v>
      </c>
      <c r="D44" s="87">
        <v>1.4E-2</v>
      </c>
      <c r="E44" s="99">
        <f t="shared" si="1"/>
        <v>839000</v>
      </c>
      <c r="F44" s="100">
        <f t="shared" si="13"/>
        <v>13.67060666876046</v>
      </c>
      <c r="G44" s="104">
        <v>0.10587000000000001</v>
      </c>
      <c r="H44" s="148">
        <v>0.21324000000000001</v>
      </c>
      <c r="I44" s="92">
        <f t="shared" si="11"/>
        <v>135074773.34782818</v>
      </c>
      <c r="J44" s="93">
        <f t="shared" si="3"/>
        <v>1065899.1600000001</v>
      </c>
      <c r="K44" s="93">
        <f t="shared" si="4"/>
        <v>2146900.3200000003</v>
      </c>
      <c r="L44" s="93">
        <f t="shared" si="5"/>
        <v>138287572.82782817</v>
      </c>
      <c r="M44" s="93">
        <f t="shared" si="0"/>
        <v>29494833.750432473</v>
      </c>
      <c r="N44" s="94">
        <f t="shared" si="8"/>
        <v>723148190.6843183</v>
      </c>
      <c r="O44" s="33"/>
      <c r="P44" s="109"/>
      <c r="Q44" s="109"/>
    </row>
    <row r="45" spans="1:17" x14ac:dyDescent="0.25">
      <c r="A45" s="13">
        <f t="shared" si="6"/>
        <v>2044</v>
      </c>
      <c r="B45" s="43">
        <f t="shared" si="7"/>
        <v>0.19942852077489492</v>
      </c>
      <c r="C45" s="86">
        <f t="shared" si="12"/>
        <v>827000</v>
      </c>
      <c r="D45" s="87">
        <v>1.4E-2</v>
      </c>
      <c r="E45" s="99">
        <f t="shared" si="1"/>
        <v>839000</v>
      </c>
      <c r="F45" s="100">
        <f t="shared" si="13"/>
        <v>14.30960480263969</v>
      </c>
      <c r="G45" s="104">
        <v>0.10587000000000001</v>
      </c>
      <c r="H45" s="148">
        <v>0.21324000000000001</v>
      </c>
      <c r="I45" s="92">
        <f t="shared" si="11"/>
        <v>141388503.98135304</v>
      </c>
      <c r="J45" s="93">
        <f t="shared" si="3"/>
        <v>1065899.1600000001</v>
      </c>
      <c r="K45" s="93">
        <f t="shared" si="4"/>
        <v>2146900.3200000003</v>
      </c>
      <c r="L45" s="93">
        <f t="shared" si="5"/>
        <v>144601303.46135303</v>
      </c>
      <c r="M45" s="93">
        <f t="shared" si="0"/>
        <v>28837624.051419329</v>
      </c>
      <c r="N45" s="94">
        <f t="shared" si="8"/>
        <v>751985814.73573768</v>
      </c>
      <c r="O45" s="33"/>
      <c r="P45" s="109"/>
      <c r="Q45" s="109"/>
    </row>
    <row r="46" spans="1:17" x14ac:dyDescent="0.25">
      <c r="A46" s="13">
        <f t="shared" si="6"/>
        <v>2045</v>
      </c>
      <c r="B46" s="43">
        <f t="shared" si="7"/>
        <v>0.18647118789674794</v>
      </c>
      <c r="C46" s="86">
        <f t="shared" si="12"/>
        <v>827000</v>
      </c>
      <c r="D46" s="87">
        <v>1.4E-2</v>
      </c>
      <c r="E46" s="99">
        <f t="shared" si="1"/>
        <v>839000</v>
      </c>
      <c r="F46" s="100">
        <f t="shared" si="13"/>
        <v>14.978471297521086</v>
      </c>
      <c r="G46" s="104">
        <v>0.10587000000000001</v>
      </c>
      <c r="H46" s="148">
        <v>0.21324000000000001</v>
      </c>
      <c r="I46" s="92">
        <f t="shared" si="11"/>
        <v>147997354.07741484</v>
      </c>
      <c r="J46" s="93">
        <f t="shared" si="3"/>
        <v>1065899.1600000001</v>
      </c>
      <c r="K46" s="93">
        <f t="shared" si="4"/>
        <v>2146900.3200000003</v>
      </c>
      <c r="L46" s="93">
        <f t="shared" si="5"/>
        <v>151210153.55741483</v>
      </c>
      <c r="M46" s="93">
        <f t="shared" si="0"/>
        <v>28196336.955900811</v>
      </c>
      <c r="N46" s="94">
        <f t="shared" si="8"/>
        <v>780182151.69163847</v>
      </c>
      <c r="O46" s="33"/>
      <c r="P46" s="109"/>
      <c r="Q46" s="109"/>
    </row>
    <row r="47" spans="1:17" x14ac:dyDescent="0.25">
      <c r="A47" s="13">
        <f t="shared" si="6"/>
        <v>2046</v>
      </c>
      <c r="B47" s="43">
        <f t="shared" si="7"/>
        <v>0.17435572294532853</v>
      </c>
      <c r="C47" s="86">
        <f t="shared" si="12"/>
        <v>827000</v>
      </c>
      <c r="D47" s="87">
        <v>1.4E-2</v>
      </c>
      <c r="E47" s="99">
        <f t="shared" si="1"/>
        <v>839000</v>
      </c>
      <c r="F47" s="100">
        <f t="shared" si="13"/>
        <v>15.678602274835454</v>
      </c>
      <c r="G47" s="104">
        <v>0.10587000000000001</v>
      </c>
      <c r="H47" s="148">
        <v>0.21324000000000001</v>
      </c>
      <c r="I47" s="92">
        <f t="shared" si="11"/>
        <v>154915118.25320959</v>
      </c>
      <c r="J47" s="93">
        <f t="shared" si="3"/>
        <v>1065899.1600000001</v>
      </c>
      <c r="K47" s="93">
        <f t="shared" si="4"/>
        <v>2146900.3200000003</v>
      </c>
      <c r="L47" s="93">
        <f t="shared" si="5"/>
        <v>158127917.73320958</v>
      </c>
      <c r="M47" s="93">
        <f t="shared" si="0"/>
        <v>27570507.414213192</v>
      </c>
      <c r="N47" s="94">
        <f t="shared" si="8"/>
        <v>807752659.10585165</v>
      </c>
      <c r="O47" s="33"/>
      <c r="P47" s="109"/>
      <c r="Q47" s="109"/>
    </row>
    <row r="48" spans="1:17" x14ac:dyDescent="0.25">
      <c r="A48" s="13">
        <f t="shared" si="6"/>
        <v>2047</v>
      </c>
      <c r="B48" s="43">
        <f t="shared" si="7"/>
        <v>0.16302742781164176</v>
      </c>
      <c r="C48" s="86">
        <f t="shared" si="12"/>
        <v>827000</v>
      </c>
      <c r="D48" s="87">
        <v>1.4E-2</v>
      </c>
      <c r="E48" s="99">
        <f t="shared" si="1"/>
        <v>839000</v>
      </c>
      <c r="F48" s="100">
        <f t="shared" si="13"/>
        <v>16.411459114199328</v>
      </c>
      <c r="G48" s="104">
        <v>0.10587000000000001</v>
      </c>
      <c r="H48" s="148">
        <v>0.21324000000000001</v>
      </c>
      <c r="I48" s="92">
        <f t="shared" si="11"/>
        <v>162156235.92062739</v>
      </c>
      <c r="J48" s="93">
        <f t="shared" si="3"/>
        <v>1065899.1600000001</v>
      </c>
      <c r="K48" s="93">
        <f t="shared" si="4"/>
        <v>2146900.3200000003</v>
      </c>
      <c r="L48" s="93">
        <f t="shared" si="5"/>
        <v>165369035.40062737</v>
      </c>
      <c r="M48" s="93">
        <f t="shared" si="0"/>
        <v>26959688.481056608</v>
      </c>
      <c r="N48" s="94">
        <f t="shared" si="8"/>
        <v>834712347.58690822</v>
      </c>
      <c r="O48" s="33"/>
      <c r="P48" s="109"/>
      <c r="Q48" s="109"/>
    </row>
    <row r="49" spans="1:17" x14ac:dyDescent="0.25">
      <c r="A49" s="13">
        <f t="shared" si="6"/>
        <v>2048</v>
      </c>
      <c r="B49" s="43">
        <f t="shared" si="7"/>
        <v>0.15243515824951681</v>
      </c>
      <c r="C49" s="86">
        <f t="shared" si="12"/>
        <v>827000</v>
      </c>
      <c r="D49" s="87">
        <v>1.4E-2</v>
      </c>
      <c r="E49" s="99">
        <f t="shared" si="1"/>
        <v>839000</v>
      </c>
      <c r="F49" s="100">
        <f t="shared" si="13"/>
        <v>17.178571503744767</v>
      </c>
      <c r="G49" s="104">
        <v>0.10587000000000001</v>
      </c>
      <c r="H49" s="148">
        <v>0.21324000000000001</v>
      </c>
      <c r="I49" s="92">
        <f t="shared" si="11"/>
        <v>169735821.42555919</v>
      </c>
      <c r="J49" s="93">
        <f t="shared" si="3"/>
        <v>1065899.1600000001</v>
      </c>
      <c r="K49" s="93">
        <f t="shared" si="4"/>
        <v>2146900.3200000003</v>
      </c>
      <c r="L49" s="93">
        <f t="shared" si="5"/>
        <v>172948620.90555918</v>
      </c>
      <c r="M49" s="93">
        <f t="shared" si="0"/>
        <v>26363450.396774605</v>
      </c>
      <c r="N49" s="94">
        <f t="shared" si="8"/>
        <v>861075797.98368287</v>
      </c>
      <c r="O49" s="33"/>
      <c r="P49" s="109"/>
      <c r="Q49" s="109"/>
    </row>
    <row r="50" spans="1:17" x14ac:dyDescent="0.25">
      <c r="A50" s="13">
        <f t="shared" si="6"/>
        <v>2049</v>
      </c>
      <c r="B50" s="43">
        <f t="shared" si="7"/>
        <v>0.14253109297290845</v>
      </c>
      <c r="C50" s="86">
        <f t="shared" si="12"/>
        <v>827000</v>
      </c>
      <c r="D50" s="87">
        <v>1.4E-2</v>
      </c>
      <c r="E50" s="99">
        <f t="shared" si="1"/>
        <v>839000</v>
      </c>
      <c r="F50" s="100">
        <f t="shared" si="13"/>
        <v>17.981540633029148</v>
      </c>
      <c r="G50" s="104">
        <v>0.10587000000000001</v>
      </c>
      <c r="H50" s="148">
        <v>0.21324000000000001</v>
      </c>
      <c r="I50" s="92">
        <f t="shared" si="11"/>
        <v>177669695.59598947</v>
      </c>
      <c r="J50" s="93">
        <f t="shared" si="3"/>
        <v>1065899.1600000001</v>
      </c>
      <c r="K50" s="93">
        <f t="shared" si="4"/>
        <v>2146900.3200000003</v>
      </c>
      <c r="L50" s="93">
        <f t="shared" si="5"/>
        <v>180882495.07598945</v>
      </c>
      <c r="M50" s="93">
        <f t="shared" si="0"/>
        <v>25781379.722847506</v>
      </c>
      <c r="N50" s="94">
        <f t="shared" si="8"/>
        <v>886857177.70653033</v>
      </c>
      <c r="O50" s="33"/>
      <c r="P50" s="109"/>
      <c r="Q50" s="109"/>
    </row>
    <row r="51" spans="1:17" x14ac:dyDescent="0.25">
      <c r="A51" s="13">
        <f t="shared" si="6"/>
        <v>2050</v>
      </c>
      <c r="B51" s="43">
        <f t="shared" si="7"/>
        <v>0.13327051775548157</v>
      </c>
      <c r="C51" s="86">
        <f t="shared" si="12"/>
        <v>827000</v>
      </c>
      <c r="D51" s="87">
        <v>1.4E-2</v>
      </c>
      <c r="E51" s="99">
        <f t="shared" si="1"/>
        <v>839000</v>
      </c>
      <c r="F51" s="100">
        <f t="shared" si="13"/>
        <v>18.822042535189503</v>
      </c>
      <c r="G51" s="104">
        <v>0.10587000000000001</v>
      </c>
      <c r="H51" s="148">
        <v>0.21324000000000001</v>
      </c>
      <c r="I51" s="92">
        <f t="shared" si="11"/>
        <v>185974418.76472521</v>
      </c>
      <c r="J51" s="93">
        <f t="shared" si="3"/>
        <v>1065899.1600000001</v>
      </c>
      <c r="K51" s="93">
        <f t="shared" si="4"/>
        <v>2146900.3200000003</v>
      </c>
      <c r="L51" s="93">
        <f t="shared" si="5"/>
        <v>189187218.2447252</v>
      </c>
      <c r="M51" s="93">
        <f t="shared" si="0"/>
        <v>25213078.528193817</v>
      </c>
      <c r="N51" s="94">
        <f t="shared" si="8"/>
        <v>912070256.23472416</v>
      </c>
      <c r="O51" s="33"/>
      <c r="P51" s="109"/>
      <c r="Q51" s="109"/>
    </row>
    <row r="52" spans="1:17" x14ac:dyDescent="0.25">
      <c r="A52" s="13">
        <f t="shared" si="6"/>
        <v>2051</v>
      </c>
      <c r="B52" s="43">
        <f t="shared" si="7"/>
        <v>0.12461162355774576</v>
      </c>
      <c r="C52" s="86">
        <f t="shared" si="12"/>
        <v>827000</v>
      </c>
      <c r="D52" s="87">
        <v>1.4E-2</v>
      </c>
      <c r="E52" s="99">
        <f t="shared" si="1"/>
        <v>839000</v>
      </c>
      <c r="F52" s="100">
        <f t="shared" si="13"/>
        <v>19.701831585317453</v>
      </c>
      <c r="G52" s="104">
        <v>0.10587000000000001</v>
      </c>
      <c r="H52" s="148">
        <v>0.21324000000000001</v>
      </c>
      <c r="I52" s="92">
        <f t="shared" si="11"/>
        <v>194667325.33568937</v>
      </c>
      <c r="J52" s="93">
        <f t="shared" si="3"/>
        <v>1065899.1600000001</v>
      </c>
      <c r="K52" s="93">
        <f t="shared" si="4"/>
        <v>2146900.3200000003</v>
      </c>
      <c r="L52" s="93">
        <f t="shared" si="5"/>
        <v>197880124.81568936</v>
      </c>
      <c r="M52" s="93">
        <f t="shared" si="0"/>
        <v>24658163.623092428</v>
      </c>
      <c r="N52" s="94">
        <f t="shared" si="8"/>
        <v>936728419.85781658</v>
      </c>
      <c r="O52" s="33"/>
      <c r="P52" s="109"/>
      <c r="Q52" s="109"/>
    </row>
    <row r="53" spans="1:17" x14ac:dyDescent="0.25">
      <c r="A53" s="13">
        <f t="shared" si="6"/>
        <v>2052</v>
      </c>
      <c r="B53" s="43">
        <f t="shared" si="7"/>
        <v>0.11651531777033747</v>
      </c>
      <c r="C53" s="86">
        <f t="shared" si="12"/>
        <v>827000</v>
      </c>
      <c r="D53" s="87">
        <v>1.4E-2</v>
      </c>
      <c r="E53" s="99">
        <f t="shared" si="1"/>
        <v>839000</v>
      </c>
      <c r="F53" s="100">
        <f t="shared" si="13"/>
        <v>20.622744162356891</v>
      </c>
      <c r="G53" s="104">
        <v>0.10587000000000001</v>
      </c>
      <c r="H53" s="148">
        <v>0.21324000000000001</v>
      </c>
      <c r="I53" s="92">
        <f t="shared" si="11"/>
        <v>203766559.96592873</v>
      </c>
      <c r="J53" s="93">
        <f t="shared" si="3"/>
        <v>1065899.1600000001</v>
      </c>
      <c r="K53" s="93">
        <f t="shared" si="4"/>
        <v>2146900.3200000003</v>
      </c>
      <c r="L53" s="93">
        <f t="shared" si="5"/>
        <v>206979359.44592872</v>
      </c>
      <c r="M53" s="93">
        <f t="shared" si="0"/>
        <v>24116265.837743286</v>
      </c>
      <c r="N53" s="94">
        <f t="shared" si="8"/>
        <v>960844685.69555986</v>
      </c>
      <c r="O53" s="33"/>
      <c r="P53" s="109"/>
      <c r="Q53" s="109"/>
    </row>
    <row r="54" spans="1:17" x14ac:dyDescent="0.25">
      <c r="A54" s="13">
        <f t="shared" si="6"/>
        <v>2053</v>
      </c>
      <c r="B54" s="43">
        <f t="shared" si="7"/>
        <v>0.10894504772126337</v>
      </c>
      <c r="C54" s="86">
        <f t="shared" si="12"/>
        <v>827000</v>
      </c>
      <c r="D54" s="87">
        <v>1.4E-2</v>
      </c>
      <c r="E54" s="99">
        <f t="shared" si="1"/>
        <v>839000</v>
      </c>
      <c r="F54" s="100">
        <f t="shared" si="13"/>
        <v>21.586702482167851</v>
      </c>
      <c r="G54" s="104">
        <v>0.10587000000000001</v>
      </c>
      <c r="H54" s="148">
        <v>0.21324000000000001</v>
      </c>
      <c r="I54" s="92">
        <f t="shared" si="11"/>
        <v>213291115.43885899</v>
      </c>
      <c r="J54" s="93">
        <f t="shared" si="3"/>
        <v>1065899.1600000001</v>
      </c>
      <c r="K54" s="93">
        <f t="shared" si="4"/>
        <v>2146900.3200000003</v>
      </c>
      <c r="L54" s="93">
        <f t="shared" si="5"/>
        <v>216503914.91885898</v>
      </c>
      <c r="M54" s="93">
        <f t="shared" si="0"/>
        <v>23587029.342675436</v>
      </c>
      <c r="N54" s="94">
        <f t="shared" si="8"/>
        <v>984431715.03823531</v>
      </c>
      <c r="O54" s="33"/>
      <c r="P54" s="109"/>
      <c r="Q54" s="109"/>
    </row>
    <row r="55" spans="1:17" x14ac:dyDescent="0.25">
      <c r="A55" s="13">
        <f t="shared" si="6"/>
        <v>2054</v>
      </c>
      <c r="B55" s="43">
        <f t="shared" si="7"/>
        <v>0.10186663565028679</v>
      </c>
      <c r="C55" s="86">
        <f t="shared" si="12"/>
        <v>827000</v>
      </c>
      <c r="D55" s="87">
        <v>1.4E-2</v>
      </c>
      <c r="E55" s="99">
        <f t="shared" si="1"/>
        <v>839000</v>
      </c>
      <c r="F55" s="100">
        <f t="shared" si="13"/>
        <v>22.595718609757316</v>
      </c>
      <c r="G55" s="104">
        <v>0.10587000000000001</v>
      </c>
      <c r="H55" s="148">
        <v>0.21324000000000001</v>
      </c>
      <c r="I55" s="92">
        <f t="shared" si="11"/>
        <v>223260872.30779886</v>
      </c>
      <c r="J55" s="93">
        <f t="shared" si="3"/>
        <v>1065899.1600000001</v>
      </c>
      <c r="K55" s="93">
        <f t="shared" si="4"/>
        <v>2146900.3200000003</v>
      </c>
      <c r="L55" s="93">
        <f t="shared" si="5"/>
        <v>226473671.78779885</v>
      </c>
      <c r="M55" s="93">
        <f t="shared" si="0"/>
        <v>23070111.008390341</v>
      </c>
      <c r="N55" s="94">
        <f t="shared" si="8"/>
        <v>1007501826.0466256</v>
      </c>
      <c r="O55" s="33"/>
      <c r="P55" s="109"/>
      <c r="Q55" s="109"/>
    </row>
    <row r="56" spans="1:17" x14ac:dyDescent="0.25">
      <c r="A56" s="13">
        <f t="shared" si="6"/>
        <v>2055</v>
      </c>
      <c r="B56" s="43">
        <f t="shared" si="7"/>
        <v>9.5248124405410528E-2</v>
      </c>
      <c r="C56" s="86">
        <f t="shared" si="12"/>
        <v>827000</v>
      </c>
      <c r="D56" s="87">
        <v>1.4E-2</v>
      </c>
      <c r="E56" s="99">
        <f t="shared" si="1"/>
        <v>839000</v>
      </c>
      <c r="F56" s="100">
        <f t="shared" si="13"/>
        <v>23.651898659051668</v>
      </c>
      <c r="G56" s="104">
        <v>0.10587000000000001</v>
      </c>
      <c r="H56" s="148">
        <v>0.21324000000000001</v>
      </c>
      <c r="I56" s="92">
        <f t="shared" si="11"/>
        <v>233696640.39254239</v>
      </c>
      <c r="J56" s="93">
        <f t="shared" si="3"/>
        <v>1065899.1600000001</v>
      </c>
      <c r="K56" s="93">
        <f t="shared" si="4"/>
        <v>2146900.3200000003</v>
      </c>
      <c r="L56" s="93">
        <f t="shared" si="5"/>
        <v>236909439.87254238</v>
      </c>
      <c r="M56" s="93">
        <f t="shared" si="0"/>
        <v>22565179.801796041</v>
      </c>
      <c r="N56" s="94">
        <f t="shared" si="8"/>
        <v>1030067005.8484217</v>
      </c>
      <c r="O56" s="33"/>
      <c r="P56" s="109"/>
      <c r="Q56" s="109"/>
    </row>
    <row r="57" spans="1:17" x14ac:dyDescent="0.25">
      <c r="A57" s="13">
        <f t="shared" si="6"/>
        <v>2056</v>
      </c>
      <c r="B57" s="43">
        <f t="shared" si="7"/>
        <v>8.9059633164816493E-2</v>
      </c>
      <c r="C57" s="86">
        <f t="shared" si="12"/>
        <v>827000</v>
      </c>
      <c r="D57" s="87">
        <v>1.4E-2</v>
      </c>
      <c r="E57" s="99">
        <f t="shared" si="1"/>
        <v>839000</v>
      </c>
      <c r="F57" s="100">
        <f t="shared" si="13"/>
        <v>24.757447188976936</v>
      </c>
      <c r="G57" s="104">
        <v>0.10587000000000001</v>
      </c>
      <c r="H57" s="148">
        <v>0.21324000000000001</v>
      </c>
      <c r="I57" s="92">
        <f t="shared" si="11"/>
        <v>244620202.21558326</v>
      </c>
      <c r="J57" s="93">
        <f t="shared" si="3"/>
        <v>1065899.1600000001</v>
      </c>
      <c r="K57" s="93">
        <f t="shared" si="4"/>
        <v>2146900.3200000003</v>
      </c>
      <c r="L57" s="93">
        <f t="shared" si="5"/>
        <v>247833001.69558325</v>
      </c>
      <c r="M57" s="93">
        <f t="shared" si="0"/>
        <v>22071916.21714399</v>
      </c>
      <c r="N57" s="94">
        <f t="shared" si="8"/>
        <v>1052138922.0655657</v>
      </c>
      <c r="O57" s="33"/>
      <c r="P57" s="109"/>
      <c r="Q57" s="109"/>
    </row>
    <row r="58" spans="1:17" x14ac:dyDescent="0.25">
      <c r="A58" s="13">
        <f t="shared" si="6"/>
        <v>2057</v>
      </c>
      <c r="B58" s="43">
        <f t="shared" si="7"/>
        <v>8.3273222532885174E-2</v>
      </c>
      <c r="C58" s="86">
        <f t="shared" si="12"/>
        <v>827000</v>
      </c>
      <c r="D58" s="87">
        <v>1.4E-2</v>
      </c>
      <c r="E58" s="99">
        <f t="shared" si="1"/>
        <v>839000</v>
      </c>
      <c r="F58" s="100">
        <f t="shared" si="13"/>
        <v>25.914671805022763</v>
      </c>
      <c r="G58" s="104">
        <v>0.10587000000000001</v>
      </c>
      <c r="H58" s="148">
        <v>0.21324000000000001</v>
      </c>
      <c r="I58" s="92">
        <f t="shared" si="11"/>
        <v>256054358.46865693</v>
      </c>
      <c r="J58" s="93">
        <f t="shared" si="3"/>
        <v>1065899.1600000001</v>
      </c>
      <c r="K58" s="93">
        <f t="shared" si="4"/>
        <v>2146900.3200000003</v>
      </c>
      <c r="L58" s="93">
        <f t="shared" si="5"/>
        <v>259267157.94865692</v>
      </c>
      <c r="M58" s="93">
        <f t="shared" si="0"/>
        <v>21590011.739327196</v>
      </c>
      <c r="N58" s="94">
        <f t="shared" si="8"/>
        <v>1073728933.8048929</v>
      </c>
      <c r="O58" s="33"/>
      <c r="P58" s="109"/>
      <c r="Q58" s="109"/>
    </row>
    <row r="59" spans="1:17" x14ac:dyDescent="0.25">
      <c r="A59" s="13">
        <f t="shared" si="6"/>
        <v>2058</v>
      </c>
      <c r="B59" s="43">
        <f t="shared" si="7"/>
        <v>7.7862768401239055E-2</v>
      </c>
      <c r="C59" s="86">
        <f t="shared" si="12"/>
        <v>827000</v>
      </c>
      <c r="D59" s="87">
        <v>1.4E-2</v>
      </c>
      <c r="E59" s="99">
        <f t="shared" si="1"/>
        <v>839000</v>
      </c>
      <c r="F59" s="100">
        <f t="shared" si="13"/>
        <v>27.125987975894915</v>
      </c>
      <c r="G59" s="104">
        <v>0.10587000000000001</v>
      </c>
      <c r="H59" s="148">
        <v>0.21324000000000001</v>
      </c>
      <c r="I59" s="92">
        <f t="shared" si="11"/>
        <v>268022975.60450134</v>
      </c>
      <c r="J59" s="93">
        <f t="shared" si="3"/>
        <v>1065899.1600000001</v>
      </c>
      <c r="K59" s="93">
        <f t="shared" si="4"/>
        <v>2146900.3200000003</v>
      </c>
      <c r="L59" s="93">
        <f t="shared" si="5"/>
        <v>271235775.08450133</v>
      </c>
      <c r="M59" s="93">
        <f t="shared" si="0"/>
        <v>21119168.337535094</v>
      </c>
      <c r="N59" s="94">
        <f t="shared" si="8"/>
        <v>1094848102.1424279</v>
      </c>
      <c r="O59" s="33"/>
      <c r="P59" s="109"/>
      <c r="Q59" s="109"/>
    </row>
    <row r="60" spans="1:17" x14ac:dyDescent="0.25">
      <c r="A60" s="13">
        <f t="shared" si="6"/>
        <v>2059</v>
      </c>
      <c r="B60" s="43">
        <f t="shared" si="7"/>
        <v>7.2803844005326246E-2</v>
      </c>
      <c r="C60" s="86">
        <f t="shared" si="12"/>
        <v>827000</v>
      </c>
      <c r="D60" s="87">
        <v>1.4E-2</v>
      </c>
      <c r="E60" s="99">
        <f t="shared" si="1"/>
        <v>839000</v>
      </c>
      <c r="F60" s="100">
        <f t="shared" si="13"/>
        <v>28.393924075310096</v>
      </c>
      <c r="G60" s="104">
        <v>0.10587000000000001</v>
      </c>
      <c r="H60" s="148">
        <v>0.21324000000000001</v>
      </c>
      <c r="I60" s="92">
        <f t="shared" si="11"/>
        <v>280551035.65317535</v>
      </c>
      <c r="J60" s="93">
        <f t="shared" si="3"/>
        <v>1065899.1600000001</v>
      </c>
      <c r="K60" s="93">
        <f t="shared" si="4"/>
        <v>2146900.3200000003</v>
      </c>
      <c r="L60" s="93">
        <f t="shared" si="5"/>
        <v>283763835.13317537</v>
      </c>
      <c r="M60" s="93">
        <f t="shared" si="0"/>
        <v>20659097.987388816</v>
      </c>
      <c r="N60" s="94">
        <f t="shared" si="8"/>
        <v>1115507200.1298168</v>
      </c>
      <c r="O60" s="33"/>
      <c r="P60" s="109"/>
      <c r="Q60" s="109"/>
    </row>
    <row r="61" spans="1:17" x14ac:dyDescent="0.25">
      <c r="A61" s="13">
        <f t="shared" si="6"/>
        <v>2060</v>
      </c>
      <c r="B61" s="43">
        <f t="shared" si="7"/>
        <v>6.8073609644061048E-2</v>
      </c>
      <c r="C61" s="86">
        <f t="shared" si="12"/>
        <v>827000</v>
      </c>
      <c r="D61" s="87">
        <v>1.4E-2</v>
      </c>
      <c r="E61" s="99">
        <f t="shared" si="1"/>
        <v>839000</v>
      </c>
      <c r="F61" s="100">
        <f t="shared" si="13"/>
        <v>29.721126659456775</v>
      </c>
      <c r="G61" s="104">
        <v>0.10587000000000001</v>
      </c>
      <c r="H61" s="148">
        <v>0.21324000000000001</v>
      </c>
      <c r="I61" s="92">
        <f t="shared" si="11"/>
        <v>293664688.36691546</v>
      </c>
      <c r="J61" s="93">
        <f t="shared" si="3"/>
        <v>1065899.1600000001</v>
      </c>
      <c r="K61" s="93">
        <f t="shared" si="4"/>
        <v>2146900.3200000003</v>
      </c>
      <c r="L61" s="93">
        <f t="shared" si="5"/>
        <v>296877487.84691548</v>
      </c>
      <c r="M61" s="93">
        <f t="shared" si="0"/>
        <v>20209522.219800401</v>
      </c>
      <c r="N61" s="94">
        <f t="shared" si="8"/>
        <v>1135716722.3496172</v>
      </c>
      <c r="O61" s="33"/>
      <c r="P61" s="109"/>
      <c r="Q61" s="109"/>
    </row>
    <row r="62" spans="1:17" x14ac:dyDescent="0.25">
      <c r="A62" s="13">
        <f t="shared" si="6"/>
        <v>2061</v>
      </c>
      <c r="B62" s="43">
        <f t="shared" si="7"/>
        <v>6.3650709564634825E-2</v>
      </c>
      <c r="C62" s="86">
        <f t="shared" si="12"/>
        <v>827000</v>
      </c>
      <c r="D62" s="87">
        <v>1.4E-2</v>
      </c>
      <c r="E62" s="99">
        <f t="shared" si="1"/>
        <v>839000</v>
      </c>
      <c r="F62" s="100">
        <f t="shared" si="13"/>
        <v>31.110365991137666</v>
      </c>
      <c r="G62" s="104">
        <v>0.10587000000000001</v>
      </c>
      <c r="H62" s="148">
        <v>0.21324000000000001</v>
      </c>
      <c r="I62" s="92">
        <f t="shared" si="11"/>
        <v>307391305.80237269</v>
      </c>
      <c r="J62" s="93">
        <f t="shared" si="3"/>
        <v>1065899.1600000001</v>
      </c>
      <c r="K62" s="93">
        <f t="shared" si="4"/>
        <v>2146900.3200000003</v>
      </c>
      <c r="L62" s="93">
        <f t="shared" si="5"/>
        <v>310604105.28237271</v>
      </c>
      <c r="M62" s="93">
        <f t="shared" si="0"/>
        <v>19770171.694911562</v>
      </c>
      <c r="N62" s="94">
        <f t="shared" si="8"/>
        <v>1155486894.0445287</v>
      </c>
      <c r="O62" s="33"/>
      <c r="P62" s="109"/>
      <c r="Q62" s="109"/>
    </row>
    <row r="63" spans="1:17" x14ac:dyDescent="0.25">
      <c r="A63" s="13">
        <f t="shared" si="6"/>
        <v>2062</v>
      </c>
      <c r="B63" s="43">
        <f t="shared" si="7"/>
        <v>5.9515175546959599E-2</v>
      </c>
      <c r="C63" s="86">
        <f t="shared" si="12"/>
        <v>827000</v>
      </c>
      <c r="D63" s="87">
        <v>1.4E-2</v>
      </c>
      <c r="E63" s="99">
        <f t="shared" si="1"/>
        <v>839000</v>
      </c>
      <c r="F63" s="100">
        <f t="shared" si="13"/>
        <v>32.564541822124347</v>
      </c>
      <c r="G63" s="104">
        <v>0.10587000000000001</v>
      </c>
      <c r="H63" s="148">
        <v>0.21324000000000001</v>
      </c>
      <c r="I63" s="92">
        <f t="shared" si="11"/>
        <v>321759539.45415878</v>
      </c>
      <c r="J63" s="93">
        <f t="shared" si="3"/>
        <v>1065899.1600000001</v>
      </c>
      <c r="K63" s="93">
        <f t="shared" si="4"/>
        <v>2146900.3200000003</v>
      </c>
      <c r="L63" s="93">
        <f t="shared" si="5"/>
        <v>324972338.9341588</v>
      </c>
      <c r="M63" s="93">
        <f t="shared" si="0"/>
        <v>19340785.799572516</v>
      </c>
      <c r="N63" s="94">
        <f t="shared" si="8"/>
        <v>1174827679.8441012</v>
      </c>
      <c r="O63" s="33"/>
      <c r="P63" s="109"/>
      <c r="Q63" s="109"/>
    </row>
    <row r="64" spans="1:17" x14ac:dyDescent="0.25">
      <c r="A64" s="13">
        <f t="shared" si="6"/>
        <v>2063</v>
      </c>
      <c r="B64" s="43">
        <f t="shared" si="7"/>
        <v>5.5648336752453599E-2</v>
      </c>
      <c r="C64" s="86">
        <f t="shared" si="12"/>
        <v>827000</v>
      </c>
      <c r="D64" s="87">
        <v>1.4E-2</v>
      </c>
      <c r="E64" s="99">
        <f t="shared" si="1"/>
        <v>839000</v>
      </c>
      <c r="F64" s="100">
        <f t="shared" si="13"/>
        <v>34.086689445793517</v>
      </c>
      <c r="G64" s="104">
        <v>0.10587000000000001</v>
      </c>
      <c r="H64" s="148">
        <v>0.21324000000000001</v>
      </c>
      <c r="I64" s="92">
        <f t="shared" si="11"/>
        <v>336799380.05895698</v>
      </c>
      <c r="J64" s="93">
        <f t="shared" si="3"/>
        <v>1065899.1600000001</v>
      </c>
      <c r="K64" s="93">
        <f t="shared" si="4"/>
        <v>2146900.3200000003</v>
      </c>
      <c r="L64" s="93">
        <f t="shared" si="5"/>
        <v>340012179.538957</v>
      </c>
      <c r="M64" s="93">
        <f t="shared" si="0"/>
        <v>18921112.266919594</v>
      </c>
      <c r="N64" s="94">
        <f t="shared" si="8"/>
        <v>1193748792.1110208</v>
      </c>
      <c r="O64" s="33"/>
      <c r="P64" s="109"/>
      <c r="Q64" s="109"/>
    </row>
    <row r="65" spans="1:17" x14ac:dyDescent="0.25">
      <c r="A65" s="13">
        <f t="shared" si="6"/>
        <v>2064</v>
      </c>
      <c r="B65" s="43">
        <f t="shared" si="7"/>
        <v>5.2032735430160015E-2</v>
      </c>
      <c r="C65" s="86">
        <f t="shared" si="12"/>
        <v>827000</v>
      </c>
      <c r="D65" s="87">
        <v>1.4E-2</v>
      </c>
      <c r="E65" s="99">
        <f t="shared" si="1"/>
        <v>839000</v>
      </c>
      <c r="F65" s="100">
        <f t="shared" si="13"/>
        <v>35.679986032678485</v>
      </c>
      <c r="G65" s="104">
        <v>0.10587000000000001</v>
      </c>
      <c r="H65" s="148">
        <v>0.21324000000000001</v>
      </c>
      <c r="I65" s="92">
        <f t="shared" si="11"/>
        <v>352542220.19502455</v>
      </c>
      <c r="J65" s="93">
        <f t="shared" si="3"/>
        <v>1065899.1600000001</v>
      </c>
      <c r="K65" s="93">
        <f t="shared" si="4"/>
        <v>2146900.3200000003</v>
      </c>
      <c r="L65" s="93">
        <f t="shared" si="5"/>
        <v>355755019.67502457</v>
      </c>
      <c r="M65" s="93">
        <f t="shared" si="0"/>
        <v>18510906.816701923</v>
      </c>
      <c r="N65" s="94">
        <f t="shared" si="8"/>
        <v>1212259698.9277227</v>
      </c>
      <c r="O65" s="33"/>
      <c r="P65" s="109"/>
      <c r="Q65" s="109"/>
    </row>
    <row r="66" spans="1:17" x14ac:dyDescent="0.25">
      <c r="A66" s="13">
        <f t="shared" si="6"/>
        <v>2065</v>
      </c>
      <c r="B66" s="43">
        <f t="shared" si="7"/>
        <v>4.8652048099634478E-2</v>
      </c>
      <c r="C66" s="86">
        <f t="shared" si="12"/>
        <v>827000</v>
      </c>
      <c r="D66" s="87">
        <v>1.4E-2</v>
      </c>
      <c r="E66" s="99">
        <f t="shared" si="1"/>
        <v>839000</v>
      </c>
      <c r="F66" s="100">
        <f t="shared" si="13"/>
        <v>37.34775726216013</v>
      </c>
      <c r="G66" s="104">
        <v>0.10587000000000001</v>
      </c>
      <c r="H66" s="148">
        <v>0.21324000000000001</v>
      </c>
      <c r="I66" s="92">
        <f t="shared" si="11"/>
        <v>369020919.80775273</v>
      </c>
      <c r="J66" s="93">
        <f t="shared" si="3"/>
        <v>1065899.1600000001</v>
      </c>
      <c r="K66" s="93">
        <f t="shared" si="4"/>
        <v>2146900.3200000003</v>
      </c>
      <c r="L66" s="93">
        <f t="shared" si="5"/>
        <v>372233719.28775275</v>
      </c>
      <c r="M66" s="93">
        <f t="shared" si="0"/>
        <v>18109932.815093584</v>
      </c>
      <c r="N66" s="94">
        <f t="shared" si="8"/>
        <v>1230369631.7428162</v>
      </c>
      <c r="O66" s="33"/>
      <c r="P66" s="109"/>
      <c r="Q66" s="109"/>
    </row>
    <row r="67" spans="1:17" x14ac:dyDescent="0.25">
      <c r="A67" s="13">
        <f t="shared" si="6"/>
        <v>2066</v>
      </c>
      <c r="B67" s="43">
        <f t="shared" si="7"/>
        <v>4.5491011854762821E-2</v>
      </c>
      <c r="C67" s="86">
        <f t="shared" si="12"/>
        <v>827000</v>
      </c>
      <c r="D67" s="87">
        <v>1.4E-2</v>
      </c>
      <c r="E67" s="99">
        <f t="shared" si="1"/>
        <v>839000</v>
      </c>
      <c r="F67" s="100">
        <f t="shared" si="13"/>
        <v>39.093484264139526</v>
      </c>
      <c r="G67" s="104">
        <v>0.10587000000000001</v>
      </c>
      <c r="H67" s="148">
        <v>0.21324000000000001</v>
      </c>
      <c r="I67" s="92">
        <f t="shared" si="11"/>
        <v>386269874.79805315</v>
      </c>
      <c r="J67" s="93">
        <f t="shared" si="3"/>
        <v>1065899.1600000001</v>
      </c>
      <c r="K67" s="93">
        <f t="shared" si="4"/>
        <v>2146900.3200000003</v>
      </c>
      <c r="L67" s="93">
        <f t="shared" si="5"/>
        <v>389482674.27805316</v>
      </c>
      <c r="M67" s="93">
        <f t="shared" si="0"/>
        <v>17717960.952807643</v>
      </c>
      <c r="N67" s="94">
        <f t="shared" si="8"/>
        <v>1248087592.6956239</v>
      </c>
      <c r="O67" s="33"/>
      <c r="P67" s="109"/>
      <c r="Q67" s="109"/>
    </row>
    <row r="68" spans="1:17" x14ac:dyDescent="0.25">
      <c r="A68" s="13">
        <f t="shared" si="6"/>
        <v>2067</v>
      </c>
      <c r="B68" s="43">
        <f t="shared" si="7"/>
        <v>4.2535355455790548E-2</v>
      </c>
      <c r="C68" s="86">
        <f t="shared" si="12"/>
        <v>827000</v>
      </c>
      <c r="D68" s="87">
        <v>1.4E-2</v>
      </c>
      <c r="E68" s="99">
        <f t="shared" si="1"/>
        <v>839000</v>
      </c>
      <c r="F68" s="100">
        <f t="shared" si="13"/>
        <v>40.920810885181666</v>
      </c>
      <c r="G68" s="104">
        <v>0.10587000000000001</v>
      </c>
      <c r="H68" s="148">
        <v>0.21324000000000001</v>
      </c>
      <c r="I68" s="92">
        <f t="shared" si="11"/>
        <v>404325088.81673723</v>
      </c>
      <c r="J68" s="93">
        <f t="shared" si="3"/>
        <v>1065899.1600000001</v>
      </c>
      <c r="K68" s="93">
        <f t="shared" si="4"/>
        <v>2146900.3200000003</v>
      </c>
      <c r="L68" s="93">
        <f t="shared" si="5"/>
        <v>407537888.29673725</v>
      </c>
      <c r="M68" s="93">
        <f t="shared" si="0"/>
        <v>17334768.940403983</v>
      </c>
      <c r="N68" s="94">
        <f t="shared" si="8"/>
        <v>1265422361.6360278</v>
      </c>
      <c r="O68" s="33"/>
      <c r="P68" s="109"/>
      <c r="Q68" s="109"/>
    </row>
    <row r="69" spans="1:17" ht="16.5" thickBot="1" x14ac:dyDescent="0.3">
      <c r="A69" s="16">
        <f t="shared" si="6"/>
        <v>2068</v>
      </c>
      <c r="B69" s="46">
        <f t="shared" si="7"/>
        <v>3.9771734898462696E-2</v>
      </c>
      <c r="C69" s="110">
        <f t="shared" si="12"/>
        <v>827000</v>
      </c>
      <c r="D69" s="111">
        <v>1.4E-2</v>
      </c>
      <c r="E69" s="112">
        <f t="shared" si="1"/>
        <v>839000</v>
      </c>
      <c r="F69" s="113">
        <f t="shared" si="13"/>
        <v>42.833551294296726</v>
      </c>
      <c r="G69" s="114">
        <v>0.10587000000000001</v>
      </c>
      <c r="H69" s="149">
        <v>0.21324000000000001</v>
      </c>
      <c r="I69" s="116">
        <f t="shared" si="11"/>
        <v>423224248.41474175</v>
      </c>
      <c r="J69" s="116">
        <f t="shared" si="3"/>
        <v>1065899.1600000001</v>
      </c>
      <c r="K69" s="116">
        <f t="shared" si="4"/>
        <v>2146900.3200000003</v>
      </c>
      <c r="L69" s="116">
        <f t="shared" si="5"/>
        <v>426437047.89474177</v>
      </c>
      <c r="M69" s="116">
        <f t="shared" si="0"/>
        <v>16960141.21975271</v>
      </c>
      <c r="N69" s="117">
        <f t="shared" si="8"/>
        <v>1282382502.8557806</v>
      </c>
      <c r="O69" s="33"/>
      <c r="P69" s="109"/>
      <c r="Q69" s="109"/>
    </row>
    <row r="70" spans="1:17" ht="16.5" thickBot="1" x14ac:dyDescent="0.3">
      <c r="A70" s="33"/>
      <c r="B70" s="33"/>
      <c r="C70" s="33"/>
      <c r="D70" s="33"/>
      <c r="E70" s="33"/>
      <c r="F70" s="33"/>
      <c r="G70" s="33"/>
      <c r="H70" s="54" t="s">
        <v>30</v>
      </c>
      <c r="I70" s="118">
        <f t="shared" ref="I70:K70" si="14">NPV($C$14,I22:I69)+I21</f>
        <v>1244550362.7881224</v>
      </c>
      <c r="J70" s="118">
        <f t="shared" si="14"/>
        <v>12551435.771247938</v>
      </c>
      <c r="K70" s="119">
        <f t="shared" si="14"/>
        <v>25280704.296409849</v>
      </c>
      <c r="L70" s="120">
        <f>NPV($C$14,L22:L69)+L21</f>
        <v>1282382502.8557804</v>
      </c>
      <c r="M70" s="33"/>
      <c r="N70" s="33"/>
      <c r="O70" s="33"/>
      <c r="P70" s="109"/>
      <c r="Q70" s="109"/>
    </row>
    <row r="71" spans="1:17" x14ac:dyDescent="0.25">
      <c r="C71" s="121"/>
      <c r="D71" s="121"/>
      <c r="E71" s="121"/>
      <c r="F71" s="121"/>
      <c r="G71" s="121"/>
      <c r="H71" s="121"/>
      <c r="L71" s="61"/>
      <c r="M71" s="61"/>
      <c r="N71" s="61"/>
      <c r="P71" s="122"/>
      <c r="Q71" s="122"/>
    </row>
    <row r="72" spans="1:17" x14ac:dyDescent="0.25">
      <c r="A72" s="123" t="s">
        <v>56</v>
      </c>
      <c r="B72" s="123"/>
      <c r="C72" s="121"/>
      <c r="D72" s="121"/>
      <c r="E72" s="121"/>
      <c r="F72" s="121"/>
      <c r="G72" s="121"/>
      <c r="H72" s="121"/>
      <c r="L72" s="61"/>
      <c r="M72" s="61"/>
      <c r="N72" s="61"/>
    </row>
    <row r="73" spans="1:17" x14ac:dyDescent="0.25">
      <c r="A73" s="2" t="s">
        <v>57</v>
      </c>
      <c r="B73" s="123"/>
      <c r="C73" s="121"/>
      <c r="D73" s="121"/>
      <c r="E73" s="121"/>
      <c r="F73" s="121"/>
      <c r="G73" s="121"/>
      <c r="H73" s="121"/>
      <c r="L73" s="61"/>
      <c r="M73" s="61"/>
      <c r="N73" s="61"/>
    </row>
    <row r="74" spans="1:17" x14ac:dyDescent="0.25">
      <c r="A74" s="2" t="s">
        <v>58</v>
      </c>
      <c r="B74" s="123"/>
      <c r="C74" s="121"/>
      <c r="D74" s="121"/>
      <c r="E74" s="121"/>
      <c r="F74" s="121"/>
      <c r="G74" s="121"/>
      <c r="H74" s="121"/>
      <c r="L74" s="61"/>
      <c r="M74" s="61"/>
      <c r="N74" s="61"/>
    </row>
    <row r="75" spans="1:17" ht="49.5" customHeight="1" x14ac:dyDescent="0.25">
      <c r="A75" s="156" t="s">
        <v>66</v>
      </c>
      <c r="B75" s="156"/>
      <c r="C75" s="156"/>
      <c r="D75" s="156"/>
      <c r="E75" s="156"/>
      <c r="F75" s="156"/>
      <c r="G75" s="156"/>
      <c r="H75" s="156"/>
      <c r="I75" s="156"/>
      <c r="J75" s="156"/>
      <c r="K75" s="156"/>
      <c r="L75" s="156"/>
      <c r="M75" s="156"/>
      <c r="N75" s="156"/>
    </row>
    <row r="76" spans="1:17" ht="35.1" customHeight="1" x14ac:dyDescent="0.25">
      <c r="A76" s="156" t="s">
        <v>68</v>
      </c>
      <c r="B76" s="156"/>
      <c r="C76" s="156"/>
      <c r="D76" s="156"/>
      <c r="E76" s="156"/>
      <c r="F76" s="156"/>
      <c r="G76" s="156"/>
      <c r="H76" s="156"/>
      <c r="I76" s="156"/>
      <c r="J76" s="156"/>
      <c r="K76" s="156"/>
      <c r="L76" s="156"/>
      <c r="M76" s="156"/>
      <c r="N76" s="156"/>
    </row>
    <row r="77" spans="1:17" ht="37.5" customHeight="1" x14ac:dyDescent="0.25">
      <c r="A77" s="156" t="s">
        <v>69</v>
      </c>
      <c r="B77" s="156"/>
      <c r="C77" s="156"/>
      <c r="D77" s="156"/>
      <c r="E77" s="156"/>
      <c r="F77" s="156"/>
      <c r="G77" s="156"/>
      <c r="H77" s="156"/>
      <c r="I77" s="156"/>
      <c r="J77" s="156"/>
      <c r="K77" s="156"/>
      <c r="L77" s="156"/>
      <c r="M77" s="156"/>
      <c r="N77" s="156"/>
    </row>
    <row r="78" spans="1:17" ht="47.1" customHeight="1" x14ac:dyDescent="0.25">
      <c r="A78" s="156" t="s">
        <v>70</v>
      </c>
      <c r="B78" s="156"/>
      <c r="C78" s="156"/>
      <c r="D78" s="156"/>
      <c r="E78" s="156"/>
      <c r="F78" s="156"/>
      <c r="G78" s="156"/>
      <c r="H78" s="156"/>
      <c r="I78" s="156"/>
      <c r="J78" s="156"/>
      <c r="K78" s="156"/>
      <c r="L78" s="156"/>
      <c r="M78" s="156"/>
      <c r="N78" s="156"/>
    </row>
  </sheetData>
  <mergeCells count="7">
    <mergeCell ref="A78:N78"/>
    <mergeCell ref="A11:Q11"/>
    <mergeCell ref="A12:Q12"/>
    <mergeCell ref="F19:H19"/>
    <mergeCell ref="A75:N75"/>
    <mergeCell ref="A76:N76"/>
    <mergeCell ref="A77:N77"/>
  </mergeCells>
  <printOptions horizontalCentered="1"/>
  <pageMargins left="1.25" right="0.45" top="2" bottom="0.25" header="0.3" footer="0.3"/>
  <pageSetup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CH_DrSiteId xmlns="8b86ae58-4ff9-4300-8876-bb89783e485c" xsi:nil="true"/>
    <CasePracticeArea xmlns="8b86ae58-4ff9-4300-8876-bb89783e485c" xsi:nil="true"/>
    <Pgs xmlns="EEE2E5EE-6DBC-45D1-B9DC-AA36A2B07B18" xsi:nil="true"/>
    <SRCH_DRSetNumber xmlns="8b86ae58-4ff9-4300-8876-bb89783e485c" xsi:nil="true"/>
    <Sequence_x0020_Number xmlns="EEE2E5EE-6DBC-45D1-B9DC-AA36A2B07B18" xsi:nil="true"/>
    <MB xmlns="EEE2E5EE-6DBC-45D1-B9DC-AA36A2B07B18" xsi:nil="true"/>
    <CaseNumber xmlns="8b86ae58-4ff9-4300-8876-bb89783e485c" xsi:nil="true"/>
    <CaseJurisdiction xmlns="8b86ae58-4ff9-4300-8876-bb89783e485c" xsi:nil="true"/>
    <CaseCompanyName xmlns="8b86ae58-4ff9-4300-8876-bb89783e485c" xsi:nil="true"/>
    <IsKeyDocket xmlns="8b86ae58-4ff9-4300-8876-bb89783e485c">false</IsKeyDocket>
    <Document_x0020_Type xmlns="c85253b9-0a55-49a1-98ad-b5b6252d7079">Question</Document_x0020_Type>
    <SRCH_DocketId xmlns="8b86ae58-4ff9-4300-8876-bb89783e485c">178</SRCH_DocketId>
    <Comments xmlns="c85253b9-0a55-49a1-98ad-b5b6252d7079" xsi:nil="true"/>
    <CaseStatus xmlns="8b86ae58-4ff9-4300-8876-bb89783e485c" xsi:nil="true"/>
    <SRCH_ObjectType xmlns="8b86ae58-4ff9-4300-8876-bb89783e485c">DRI</SRCH_ObjectType>
    <SRCH_DRItemNumber xmlns="8b86ae58-4ff9-4300-8876-bb89783e485c" xsi:nil="true"/>
    <CaseSubjects xmlns="8b86ae58-4ff9-4300-8876-bb89783e485c" xsi:nil="true"/>
    <CaseType xmlns="8b86ae58-4ff9-4300-8876-bb89783e485c" xsi:nil="true"/>
    <Document_x0020_Status xmlns="c85253b9-0a55-49a1-98ad-b5b6252d7079">Draft</Document_x0020_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C21CB781BD7145A8061403A1273CB9" ma:contentTypeVersion="" ma:contentTypeDescription="Create a new document." ma:contentTypeScope="" ma:versionID="daadb003ee8a7323b1b5bcae1cc693cd">
  <xsd:schema xmlns:xsd="http://www.w3.org/2001/XMLSchema" xmlns:xs="http://www.w3.org/2001/XMLSchema" xmlns:p="http://schemas.microsoft.com/office/2006/metadata/properties" xmlns:ns2="c85253b9-0a55-49a1-98ad-b5b6252d7079" xmlns:ns3="EEE2E5EE-6DBC-45D1-B9DC-AA36A2B07B18" xmlns:ns4="8b86ae58-4ff9-4300-8876-bb89783e485c" xmlns:ns5="3a6ed07f-74d3-4d6b-b2d6-faf8761c8676" targetNamespace="http://schemas.microsoft.com/office/2006/metadata/properties" ma:root="true" ma:fieldsID="63899389cdc9e11e3ceaa5159201f4ac" ns2:_="" ns3:_="" ns4:_="" ns5:_="">
    <xsd:import namespace="c85253b9-0a55-49a1-98ad-b5b6252d7079"/>
    <xsd:import namespace="EEE2E5EE-6DBC-45D1-B9DC-AA36A2B07B18"/>
    <xsd:import namespace="8b86ae58-4ff9-4300-8876-bb89783e485c"/>
    <xsd:import namespace="3a6ed07f-74d3-4d6b-b2d6-faf8761c8676"/>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4:CaseCompanyName" minOccurs="0"/>
                <xsd:element ref="ns4:CaseJurisdiction" minOccurs="0"/>
                <xsd:element ref="ns4:CaseType" minOccurs="0"/>
                <xsd:element ref="ns4:CasePracticeArea" minOccurs="0"/>
                <xsd:element ref="ns4:CaseStatus" minOccurs="0"/>
                <xsd:element ref="ns4:CaseNumber" minOccurs="0"/>
                <xsd:element ref="ns4:IsKeyDocket" minOccurs="0"/>
                <xsd:element ref="ns4:CaseSubjects" minOccurs="0"/>
                <xsd:element ref="ns4:SRCH_DocketId" minOccurs="0"/>
                <xsd:element ref="ns5:SharedWithUsers" minOccurs="0"/>
                <xsd:element ref="ns4:SRCH_ObjectType" minOccurs="0"/>
                <xsd:element ref="ns4:SRCH_DRSetNumber" minOccurs="0"/>
                <xsd:element ref="ns4:SRCH_DRItemNumber" minOccurs="0"/>
                <xsd:element ref="ns4:SRCH_DrSiteId" minOccurs="0"/>
                <xsd:element ref="ns3:MB" minOccurs="0"/>
                <xsd:element ref="ns3:P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EEE2E5EE-6DBC-45D1-B9DC-AA36A2B07B18"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element name="MB" ma:index="26" nillable="true" ma:displayName="MB" ma:decimals="0" ma:internalName="MB">
      <xsd:simpleType>
        <xsd:restriction base="dms:Number"/>
      </xsd:simpleType>
    </xsd:element>
    <xsd:element name="Pgs" ma:index="27" nillable="true" ma:displayName="Pgs" ma:decimals="0" ma:internalName="Pgs">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b86ae58-4ff9-4300-8876-bb89783e485c" elementFormDefault="qualified">
    <xsd:import namespace="http://schemas.microsoft.com/office/2006/documentManagement/types"/>
    <xsd:import namespace="http://schemas.microsoft.com/office/infopath/2007/PartnerControls"/>
    <xsd:element name="CaseCompanyName" ma:index="12" nillable="true" ma:displayName="Company Name" ma:internalName="CaseCompanyName">
      <xsd:simpleType>
        <xsd:restriction base="dms:Text"/>
      </xsd:simpleType>
    </xsd:element>
    <xsd:element name="CaseJurisdiction" ma:index="13" nillable="true" ma:displayName="Jurisdiction" ma:internalName="CaseJurisdiction">
      <xsd:simpleType>
        <xsd:restriction base="dms:Text"/>
      </xsd:simpleType>
    </xsd:element>
    <xsd:element name="CaseType" ma:index="14" nillable="true" ma:displayName="Case Type" ma:internalName="CaseType">
      <xsd:simpleType>
        <xsd:restriction base="dms:Text"/>
      </xsd:simpleType>
    </xsd:element>
    <xsd:element name="CasePracticeArea" ma:index="15" nillable="true" ma:displayName="Practie Area" ma:internalName="CasePracticeArea">
      <xsd:simpleType>
        <xsd:restriction base="dms:Text"/>
      </xsd:simpleType>
    </xsd:element>
    <xsd:element name="CaseStatus" ma:index="16" nillable="true" ma:displayName="Case Status" ma:internalName="CaseStatus">
      <xsd:simpleType>
        <xsd:restriction base="dms:Text"/>
      </xsd:simpleType>
    </xsd:element>
    <xsd:element name="CaseNumber" ma:index="17" nillable="true" ma:displayName="Case Number" ma:internalName="CaseNumber">
      <xsd:simpleType>
        <xsd:restriction base="dms:Text"/>
      </xsd:simpleType>
    </xsd:element>
    <xsd:element name="IsKeyDocket" ma:index="18" nillable="true" ma:displayName="Key Docket" ma:default="0" ma:internalName="IsKeyDocket">
      <xsd:simpleType>
        <xsd:restriction base="dms:Boolean"/>
      </xsd:simpleType>
    </xsd:element>
    <xsd:element name="CaseSubjects" ma:index="19" nillable="true" ma:displayName="Subjects" ma:internalName="CaseSubjects">
      <xsd:simpleType>
        <xsd:restriction base="dms:Note">
          <xsd:maxLength value="255"/>
        </xsd:restriction>
      </xsd:simpleType>
    </xsd:element>
    <xsd:element name="SRCH_DocketId" ma:index="20" nillable="true" ma:displayName="Search DocketId" ma:internalName="SRCH_DocketId">
      <xsd:simpleType>
        <xsd:restriction base="dms:Number"/>
      </xsd:simpleType>
    </xsd:element>
    <xsd:element name="SRCH_ObjectType" ma:index="22" nillable="true" ma:displayName="Search ObjectType" ma:internalName="SRCH_ObjectType">
      <xsd:simpleType>
        <xsd:restriction base="dms:Text"/>
      </xsd:simpleType>
    </xsd:element>
    <xsd:element name="SRCH_DRSetNumber" ma:index="23" nillable="true" ma:displayName="Search DRSetNumber" ma:internalName="SRCH_DRSetNumber">
      <xsd:simpleType>
        <xsd:restriction base="dms:Text"/>
      </xsd:simpleType>
    </xsd:element>
    <xsd:element name="SRCH_DRItemNumber" ma:index="24" nillable="true" ma:displayName="Search DRItemNumber" ma:internalName="SRCH_DRItemNumber">
      <xsd:simpleType>
        <xsd:restriction base="dms:Text"/>
      </xsd:simpleType>
    </xsd:element>
    <xsd:element name="SRCH_DrSiteId" ma:index="25" nillable="true" ma:displayName="Search DrSiteId" ma:internalName="SRCH_DrSite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3a6ed07f-74d3-4d6b-b2d6-faf8761c8676"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3E096A-AB35-4FC3-98FB-AAF247341B70}">
  <ds:schemaRefs>
    <ds:schemaRef ds:uri="http://schemas.microsoft.com/office/2006/metadata/properties"/>
    <ds:schemaRef ds:uri="http://schemas.microsoft.com/office/infopath/2007/PartnerControls"/>
    <ds:schemaRef ds:uri="8b86ae58-4ff9-4300-8876-bb89783e485c"/>
    <ds:schemaRef ds:uri="EEE2E5EE-6DBC-45D1-B9DC-AA36A2B07B18"/>
    <ds:schemaRef ds:uri="c85253b9-0a55-49a1-98ad-b5b6252d7079"/>
  </ds:schemaRefs>
</ds:datastoreItem>
</file>

<file path=customXml/itemProps2.xml><?xml version="1.0" encoding="utf-8"?>
<ds:datastoreItem xmlns:ds="http://schemas.openxmlformats.org/officeDocument/2006/customXml" ds:itemID="{A068967A-1853-4061-8734-6BB8DA1FD6A8}">
  <ds:schemaRefs>
    <ds:schemaRef ds:uri="http://schemas.microsoft.com/sharepoint/v3/contenttype/forms"/>
  </ds:schemaRefs>
</ds:datastoreItem>
</file>

<file path=customXml/itemProps3.xml><?xml version="1.0" encoding="utf-8"?>
<ds:datastoreItem xmlns:ds="http://schemas.openxmlformats.org/officeDocument/2006/customXml" ds:itemID="{93B4D497-FBE0-43A1-9535-FD36F76BD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EEE2E5EE-6DBC-45D1-B9DC-AA36A2B07B18"/>
    <ds:schemaRef ds:uri="8b86ae58-4ff9-4300-8876-bb89783e485c"/>
    <ds:schemaRef ds:uri="3a6ed07f-74d3-4d6b-b2d6-faf8761c86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Exhibit SRS-10, 1 of 4</vt:lpstr>
      <vt:lpstr>Exhibit SRS-10, 2 of 4</vt:lpstr>
      <vt:lpstr>Exhibit SRS-10, 3 of 4</vt:lpstr>
      <vt:lpstr>Exhibit SRS-10, 4 of 4</vt:lpstr>
      <vt:lpstr>'Exhibit SRS-10, 1 of 4'!Print_Area</vt:lpstr>
      <vt:lpstr>'Exhibit SRS-10, 2 of 4'!Print_Area</vt:lpstr>
      <vt:lpstr>'Exhibit SRS-10, 3 of 4'!Print_Area</vt:lpstr>
      <vt:lpstr>'Exhibit SRS-10, 4 of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2021-04-30T21:06:40Z</dcterms:created>
  <dcterms:modified xsi:type="dcterms:W3CDTF">2021-05-13T01:35:39Z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0x01010030C21CB781BD7145A8061403A1273CB9</vt:lpwstr>
  </property>
</Properties>
</file>